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FARMÁCIA\"/>
    </mc:Choice>
  </mc:AlternateContent>
  <xr:revisionPtr revIDLastSave="0" documentId="13_ncr:1_{D4F962CD-4CD3-4FFB-9A7D-52A91E495B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RMÁCIA - 09.2023" sheetId="1" r:id="rId1"/>
    <sheet name="RESUMO" sheetId="2" r:id="rId2"/>
    <sheet name="FOLHA" sheetId="3" r:id="rId3"/>
  </sheets>
  <externalReferences>
    <externalReference r:id="rId4"/>
  </externalReferences>
  <definedNames>
    <definedName name="_xlnm._FilterDatabase" localSheetId="0" hidden="1">'FARMÁCIA - 09.2023'!$A$1:$L$288</definedName>
    <definedName name="_xlnm.Print_Area" localSheetId="1">RESUMO!$A$1:$I$14</definedName>
  </definedNames>
  <calcPr calcId="191029"/>
  <pivotCaches>
    <pivotCache cacheId="11" r:id="rId5"/>
  </pivotCaches>
</workbook>
</file>

<file path=xl/calcChain.xml><?xml version="1.0" encoding="utf-8"?>
<calcChain xmlns="http://schemas.openxmlformats.org/spreadsheetml/2006/main">
  <c r="I305" i="1" l="1"/>
  <c r="J298" i="1"/>
  <c r="J297" i="1"/>
  <c r="J2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" i="1"/>
  <c r="D290" i="3"/>
  <c r="I11" i="2"/>
  <c r="H11" i="2"/>
  <c r="G11" i="2"/>
  <c r="F11" i="2"/>
  <c r="E11" i="2"/>
  <c r="D11" i="2"/>
  <c r="C11" i="2"/>
  <c r="B11" i="2"/>
  <c r="I300" i="1" l="1"/>
  <c r="I288" i="1"/>
  <c r="K293" i="1"/>
  <c r="F293" i="1"/>
  <c r="E293" i="1"/>
  <c r="D293" i="1"/>
  <c r="C293" i="1"/>
  <c r="C43" i="1"/>
  <c r="C44" i="1"/>
  <c r="C47" i="1"/>
  <c r="C48" i="1"/>
  <c r="C166" i="1"/>
  <c r="C255" i="1"/>
  <c r="C138" i="1"/>
  <c r="C283" i="1"/>
  <c r="C205" i="1"/>
  <c r="C169" i="1"/>
  <c r="C144" i="1"/>
  <c r="C136" i="1"/>
  <c r="C49" i="1"/>
  <c r="C155" i="1"/>
  <c r="C90" i="1"/>
  <c r="C282" i="1"/>
  <c r="C170" i="1"/>
  <c r="C249" i="1"/>
  <c r="C2" i="1"/>
  <c r="C171" i="1"/>
  <c r="C206" i="1"/>
  <c r="C172" i="1"/>
  <c r="C207" i="1"/>
  <c r="C208" i="1"/>
  <c r="C157" i="1"/>
  <c r="C159" i="1"/>
  <c r="C4" i="1"/>
  <c r="C5" i="1"/>
  <c r="C253" i="1"/>
  <c r="C92" i="1"/>
  <c r="C210" i="1"/>
  <c r="C212" i="1"/>
  <c r="C158" i="1"/>
  <c r="C50" i="1"/>
  <c r="C175" i="1"/>
  <c r="C273" i="1"/>
  <c r="C274" i="1"/>
  <c r="C147" i="1"/>
  <c r="C143" i="1"/>
  <c r="C165" i="1"/>
  <c r="C52" i="1"/>
  <c r="C63" i="1"/>
  <c r="C176" i="1"/>
  <c r="C53" i="1"/>
  <c r="C177" i="1"/>
  <c r="C275" i="1"/>
  <c r="C277" i="1"/>
  <c r="C54" i="1"/>
  <c r="C279" i="1"/>
  <c r="C55" i="1"/>
  <c r="C178" i="1"/>
  <c r="C93" i="1"/>
  <c r="C179" i="1"/>
  <c r="C284" i="1"/>
  <c r="C286" i="1"/>
  <c r="C6" i="1"/>
  <c r="C181" i="1"/>
  <c r="C95" i="1"/>
  <c r="C97" i="1"/>
  <c r="C9" i="1"/>
  <c r="C182" i="1"/>
  <c r="C213" i="1"/>
  <c r="C250" i="1"/>
  <c r="C99" i="1"/>
  <c r="C184" i="1"/>
  <c r="C185" i="1"/>
  <c r="C10" i="1"/>
  <c r="C254" i="1"/>
  <c r="C256" i="1"/>
  <c r="C100" i="1"/>
  <c r="C258" i="1"/>
  <c r="C266" i="1"/>
  <c r="C268" i="1"/>
  <c r="C101" i="1"/>
  <c r="C214" i="1"/>
  <c r="C102" i="1"/>
  <c r="C270" i="1"/>
  <c r="C242" i="1"/>
  <c r="C129" i="1"/>
  <c r="C241" i="1"/>
  <c r="C215" i="1"/>
  <c r="C12" i="1"/>
  <c r="C107" i="1"/>
  <c r="C240" i="1"/>
  <c r="C108" i="1"/>
  <c r="C239" i="1"/>
  <c r="C56" i="1"/>
  <c r="C77" i="1"/>
  <c r="C217" i="1"/>
  <c r="C78" i="1"/>
  <c r="C58" i="1"/>
  <c r="C59" i="1"/>
  <c r="C186" i="1"/>
  <c r="C60" i="1"/>
  <c r="C187" i="1"/>
  <c r="C218" i="1"/>
  <c r="C61" i="1"/>
  <c r="C65" i="1"/>
  <c r="C141" i="1"/>
  <c r="C150" i="1"/>
  <c r="C151" i="1"/>
  <c r="C154" i="1"/>
  <c r="C67" i="1"/>
  <c r="C140" i="1"/>
  <c r="C189" i="1"/>
  <c r="C257" i="1"/>
  <c r="C259" i="1"/>
  <c r="C137" i="1"/>
  <c r="C220" i="1"/>
  <c r="C272" i="1"/>
  <c r="C109" i="1"/>
  <c r="C128" i="1"/>
  <c r="C281" i="1"/>
  <c r="C142" i="1"/>
  <c r="C127" i="1"/>
  <c r="C14" i="1"/>
  <c r="C68" i="1"/>
  <c r="C190" i="1"/>
  <c r="C69" i="1"/>
  <c r="C132" i="1"/>
  <c r="C191" i="1"/>
  <c r="C111" i="1"/>
  <c r="C156" i="1"/>
  <c r="C162" i="1"/>
  <c r="C192" i="1"/>
  <c r="C112" i="1"/>
  <c r="C222" i="1"/>
  <c r="C193" i="1"/>
  <c r="C223" i="1"/>
  <c r="C194" i="1"/>
  <c r="C70" i="1"/>
  <c r="C195" i="1"/>
  <c r="C20" i="1"/>
  <c r="C196" i="1"/>
  <c r="C224" i="1"/>
  <c r="C21" i="1"/>
  <c r="C25" i="1"/>
  <c r="C226" i="1"/>
  <c r="C199" i="1"/>
  <c r="C114" i="1"/>
  <c r="C200" i="1"/>
  <c r="C202" i="1"/>
  <c r="C51" i="1"/>
  <c r="C72" i="1"/>
  <c r="C153" i="1"/>
  <c r="C161" i="1"/>
  <c r="C115" i="1"/>
  <c r="C28" i="1"/>
  <c r="C148" i="1"/>
  <c r="C75" i="1"/>
  <c r="C116" i="1"/>
  <c r="C29" i="1"/>
  <c r="C76" i="1"/>
  <c r="C31" i="1"/>
  <c r="C227" i="1"/>
  <c r="C131" i="1"/>
  <c r="C228" i="1"/>
  <c r="C133" i="1"/>
  <c r="C26" i="1"/>
  <c r="C27" i="1"/>
  <c r="C30" i="1"/>
  <c r="C121" i="1"/>
  <c r="C229" i="1"/>
  <c r="C122" i="1"/>
  <c r="C126" i="1"/>
  <c r="C230" i="1"/>
  <c r="C231" i="1"/>
  <c r="C80" i="1"/>
  <c r="C39" i="1"/>
  <c r="C33" i="1"/>
  <c r="C81" i="1"/>
  <c r="C34" i="1"/>
  <c r="C232" i="1"/>
  <c r="C83" i="1"/>
  <c r="C84" i="1"/>
  <c r="C82" i="1"/>
  <c r="C233" i="1"/>
  <c r="C238" i="1"/>
  <c r="C146" i="1"/>
  <c r="C163" i="1"/>
  <c r="C86" i="1"/>
  <c r="C88" i="1"/>
  <c r="C160" i="1"/>
  <c r="C221" i="1"/>
  <c r="C36" i="1"/>
  <c r="C235" i="1"/>
  <c r="C32" i="1"/>
  <c r="C37" i="1"/>
  <c r="C87" i="1"/>
  <c r="C16" i="1"/>
  <c r="C57" i="1"/>
  <c r="C64" i="1"/>
  <c r="C203" i="1"/>
  <c r="C285" i="1"/>
  <c r="C183" i="1"/>
  <c r="C234" i="1"/>
  <c r="C204" i="1"/>
  <c r="C79" i="1"/>
  <c r="C276" i="1"/>
  <c r="C271" i="1"/>
  <c r="C45" i="1"/>
  <c r="C237" i="1"/>
  <c r="C265" i="1"/>
  <c r="C11" i="1"/>
  <c r="C91" i="1"/>
  <c r="C66" i="1"/>
  <c r="C246" i="1"/>
  <c r="C145" i="1"/>
  <c r="C85" i="1"/>
  <c r="C139" i="1"/>
  <c r="C23" i="1"/>
  <c r="C118" i="1"/>
  <c r="C41" i="1"/>
  <c r="C103" i="1"/>
  <c r="C3" i="1"/>
  <c r="C18" i="1"/>
  <c r="C22" i="1"/>
  <c r="C24" i="1"/>
  <c r="C46" i="1"/>
  <c r="C89" i="1"/>
  <c r="C98" i="1"/>
  <c r="C96" i="1"/>
  <c r="C106" i="1"/>
  <c r="C180" i="1"/>
  <c r="C287" i="1"/>
  <c r="C201" i="1"/>
  <c r="C19" i="1"/>
  <c r="C216" i="1"/>
  <c r="C62" i="1"/>
  <c r="C149" i="1"/>
  <c r="C164" i="1"/>
  <c r="C209" i="1"/>
  <c r="C247" i="1"/>
  <c r="C168" i="1"/>
  <c r="C123" i="1"/>
  <c r="C124" i="1"/>
  <c r="C119" i="1"/>
  <c r="C17" i="1"/>
  <c r="C35" i="1"/>
  <c r="C225" i="1"/>
  <c r="C280" i="1"/>
  <c r="C120" i="1"/>
  <c r="C104" i="1"/>
  <c r="C219" i="1"/>
  <c r="C174" i="1"/>
  <c r="C105" i="1"/>
  <c r="C260" i="1"/>
  <c r="C71" i="1"/>
  <c r="C134" i="1"/>
  <c r="C251" i="1"/>
  <c r="C130" i="1"/>
  <c r="C261" i="1"/>
  <c r="C42" i="1"/>
  <c r="C7" i="1"/>
  <c r="C73" i="1"/>
  <c r="C278" i="1"/>
  <c r="C243" i="1"/>
  <c r="C74" i="1"/>
  <c r="C198" i="1"/>
  <c r="C113" i="1"/>
  <c r="C252" i="1"/>
  <c r="C236" i="1"/>
  <c r="C267" i="1"/>
  <c r="C38" i="1"/>
  <c r="C167" i="1"/>
  <c r="C211" i="1"/>
  <c r="C173" i="1"/>
  <c r="C264" i="1"/>
  <c r="C125" i="1"/>
  <c r="C117" i="1"/>
  <c r="C8" i="1"/>
  <c r="C263" i="1"/>
  <c r="C110" i="1"/>
  <c r="C197" i="1"/>
  <c r="C245" i="1"/>
  <c r="C94" i="1"/>
  <c r="C244" i="1"/>
  <c r="C248" i="1"/>
  <c r="C152" i="1"/>
  <c r="C135" i="1"/>
  <c r="C269" i="1"/>
  <c r="C13" i="1"/>
  <c r="C15" i="1"/>
  <c r="C188" i="1"/>
  <c r="C262" i="1"/>
  <c r="C40" i="1"/>
  <c r="K40" i="1"/>
  <c r="K43" i="1"/>
  <c r="K44" i="1"/>
  <c r="K47" i="1"/>
  <c r="K48" i="1"/>
  <c r="K166" i="1"/>
  <c r="K255" i="1"/>
  <c r="K138" i="1"/>
  <c r="K283" i="1"/>
  <c r="K205" i="1"/>
  <c r="K169" i="1"/>
  <c r="K144" i="1"/>
  <c r="K136" i="1"/>
  <c r="K49" i="1"/>
  <c r="K155" i="1"/>
  <c r="K90" i="1"/>
  <c r="K282" i="1"/>
  <c r="K170" i="1"/>
  <c r="K249" i="1"/>
  <c r="K2" i="1"/>
  <c r="K171" i="1"/>
  <c r="K206" i="1"/>
  <c r="K172" i="1"/>
  <c r="K207" i="1"/>
  <c r="K208" i="1"/>
  <c r="K157" i="1"/>
  <c r="K159" i="1"/>
  <c r="K4" i="1"/>
  <c r="K5" i="1"/>
  <c r="K253" i="1"/>
  <c r="K92" i="1"/>
  <c r="K210" i="1"/>
  <c r="K212" i="1"/>
  <c r="K158" i="1"/>
  <c r="K50" i="1"/>
  <c r="K175" i="1"/>
  <c r="K273" i="1"/>
  <c r="K274" i="1"/>
  <c r="K147" i="1"/>
  <c r="K143" i="1"/>
  <c r="K165" i="1"/>
  <c r="K52" i="1"/>
  <c r="K63" i="1"/>
  <c r="K176" i="1"/>
  <c r="K53" i="1"/>
  <c r="K177" i="1"/>
  <c r="K275" i="1"/>
  <c r="K277" i="1"/>
  <c r="K54" i="1"/>
  <c r="K279" i="1"/>
  <c r="K55" i="1"/>
  <c r="K178" i="1"/>
  <c r="K93" i="1"/>
  <c r="K179" i="1"/>
  <c r="K284" i="1"/>
  <c r="K286" i="1"/>
  <c r="K6" i="1"/>
  <c r="K181" i="1"/>
  <c r="K95" i="1"/>
  <c r="K97" i="1"/>
  <c r="K9" i="1"/>
  <c r="K182" i="1"/>
  <c r="K213" i="1"/>
  <c r="K250" i="1"/>
  <c r="K99" i="1"/>
  <c r="K184" i="1"/>
  <c r="K185" i="1"/>
  <c r="K10" i="1"/>
  <c r="K254" i="1"/>
  <c r="K256" i="1"/>
  <c r="K100" i="1"/>
  <c r="K258" i="1"/>
  <c r="K266" i="1"/>
  <c r="K268" i="1"/>
  <c r="K101" i="1"/>
  <c r="K214" i="1"/>
  <c r="K102" i="1"/>
  <c r="K270" i="1"/>
  <c r="K242" i="1"/>
  <c r="K129" i="1"/>
  <c r="K241" i="1"/>
  <c r="K215" i="1"/>
  <c r="K12" i="1"/>
  <c r="K107" i="1"/>
  <c r="K240" i="1"/>
  <c r="K108" i="1"/>
  <c r="K239" i="1"/>
  <c r="K56" i="1"/>
  <c r="K77" i="1"/>
  <c r="K217" i="1"/>
  <c r="K78" i="1"/>
  <c r="K58" i="1"/>
  <c r="K59" i="1"/>
  <c r="K186" i="1"/>
  <c r="K60" i="1"/>
  <c r="K187" i="1"/>
  <c r="K218" i="1"/>
  <c r="K61" i="1"/>
  <c r="K65" i="1"/>
  <c r="K141" i="1"/>
  <c r="K150" i="1"/>
  <c r="K151" i="1"/>
  <c r="K154" i="1"/>
  <c r="K67" i="1"/>
  <c r="K140" i="1"/>
  <c r="K189" i="1"/>
  <c r="K257" i="1"/>
  <c r="K259" i="1"/>
  <c r="K137" i="1"/>
  <c r="K220" i="1"/>
  <c r="K272" i="1"/>
  <c r="K109" i="1"/>
  <c r="K128" i="1"/>
  <c r="K281" i="1"/>
  <c r="K142" i="1"/>
  <c r="K127" i="1"/>
  <c r="K14" i="1"/>
  <c r="K68" i="1"/>
  <c r="K190" i="1"/>
  <c r="K69" i="1"/>
  <c r="K132" i="1"/>
  <c r="K191" i="1"/>
  <c r="K111" i="1"/>
  <c r="K156" i="1"/>
  <c r="K162" i="1"/>
  <c r="K192" i="1"/>
  <c r="K112" i="1"/>
  <c r="K222" i="1"/>
  <c r="K193" i="1"/>
  <c r="K223" i="1"/>
  <c r="K194" i="1"/>
  <c r="K70" i="1"/>
  <c r="K195" i="1"/>
  <c r="K20" i="1"/>
  <c r="K196" i="1"/>
  <c r="K224" i="1"/>
  <c r="K21" i="1"/>
  <c r="K25" i="1"/>
  <c r="K226" i="1"/>
  <c r="K199" i="1"/>
  <c r="K114" i="1"/>
  <c r="K200" i="1"/>
  <c r="K202" i="1"/>
  <c r="K51" i="1"/>
  <c r="K72" i="1"/>
  <c r="K153" i="1"/>
  <c r="K161" i="1"/>
  <c r="K115" i="1"/>
  <c r="K28" i="1"/>
  <c r="K148" i="1"/>
  <c r="K75" i="1"/>
  <c r="K116" i="1"/>
  <c r="K29" i="1"/>
  <c r="K76" i="1"/>
  <c r="K31" i="1"/>
  <c r="K227" i="1"/>
  <c r="K131" i="1"/>
  <c r="K228" i="1"/>
  <c r="K133" i="1"/>
  <c r="K26" i="1"/>
  <c r="K27" i="1"/>
  <c r="K30" i="1"/>
  <c r="K121" i="1"/>
  <c r="K229" i="1"/>
  <c r="K122" i="1"/>
  <c r="K126" i="1"/>
  <c r="K230" i="1"/>
  <c r="K231" i="1"/>
  <c r="K80" i="1"/>
  <c r="K39" i="1"/>
  <c r="K33" i="1"/>
  <c r="K81" i="1"/>
  <c r="K34" i="1"/>
  <c r="K232" i="1"/>
  <c r="K83" i="1"/>
  <c r="K84" i="1"/>
  <c r="K82" i="1"/>
  <c r="K233" i="1"/>
  <c r="K238" i="1"/>
  <c r="K146" i="1"/>
  <c r="K163" i="1"/>
  <c r="K86" i="1"/>
  <c r="K88" i="1"/>
  <c r="K160" i="1"/>
  <c r="K221" i="1"/>
  <c r="K36" i="1"/>
  <c r="K235" i="1"/>
  <c r="K32" i="1"/>
  <c r="K37" i="1"/>
  <c r="K87" i="1"/>
  <c r="K16" i="1"/>
  <c r="K57" i="1"/>
  <c r="K64" i="1"/>
  <c r="K203" i="1"/>
  <c r="K285" i="1"/>
  <c r="K183" i="1"/>
  <c r="K234" i="1"/>
  <c r="K204" i="1"/>
  <c r="K79" i="1"/>
  <c r="K276" i="1"/>
  <c r="K271" i="1"/>
  <c r="K45" i="1"/>
  <c r="K237" i="1"/>
  <c r="K265" i="1"/>
  <c r="K11" i="1"/>
  <c r="K91" i="1"/>
  <c r="K66" i="1"/>
  <c r="K246" i="1"/>
  <c r="K145" i="1"/>
  <c r="K85" i="1"/>
  <c r="K139" i="1"/>
  <c r="K23" i="1"/>
  <c r="K118" i="1"/>
  <c r="K41" i="1"/>
  <c r="K103" i="1"/>
  <c r="K3" i="1"/>
  <c r="K18" i="1"/>
  <c r="K22" i="1"/>
  <c r="K24" i="1"/>
  <c r="K46" i="1"/>
  <c r="K89" i="1"/>
  <c r="K98" i="1"/>
  <c r="K96" i="1"/>
  <c r="K106" i="1"/>
  <c r="K180" i="1"/>
  <c r="K287" i="1"/>
  <c r="K201" i="1"/>
  <c r="K19" i="1"/>
  <c r="K216" i="1"/>
  <c r="K62" i="1"/>
  <c r="K149" i="1"/>
  <c r="K164" i="1"/>
  <c r="K209" i="1"/>
  <c r="K247" i="1"/>
  <c r="K168" i="1"/>
  <c r="K123" i="1"/>
  <c r="K124" i="1"/>
  <c r="K119" i="1"/>
  <c r="K17" i="1"/>
  <c r="K35" i="1"/>
  <c r="K225" i="1"/>
  <c r="K280" i="1"/>
  <c r="K120" i="1"/>
  <c r="K104" i="1"/>
  <c r="K219" i="1"/>
  <c r="K174" i="1"/>
  <c r="K105" i="1"/>
  <c r="K260" i="1"/>
  <c r="K71" i="1"/>
  <c r="K134" i="1"/>
  <c r="K251" i="1"/>
  <c r="K130" i="1"/>
  <c r="K261" i="1"/>
  <c r="K42" i="1"/>
  <c r="K7" i="1"/>
  <c r="K73" i="1"/>
  <c r="K278" i="1"/>
  <c r="K243" i="1"/>
  <c r="K74" i="1"/>
  <c r="K198" i="1"/>
  <c r="K113" i="1"/>
  <c r="K252" i="1"/>
  <c r="K236" i="1"/>
  <c r="K267" i="1"/>
  <c r="K38" i="1"/>
  <c r="K167" i="1"/>
  <c r="K211" i="1"/>
  <c r="K173" i="1"/>
  <c r="K264" i="1"/>
  <c r="K125" i="1"/>
  <c r="K117" i="1"/>
  <c r="K8" i="1"/>
  <c r="K263" i="1"/>
  <c r="K110" i="1"/>
  <c r="K197" i="1"/>
  <c r="K245" i="1"/>
  <c r="K94" i="1"/>
  <c r="K244" i="1"/>
  <c r="K248" i="1"/>
  <c r="K152" i="1"/>
  <c r="K135" i="1"/>
  <c r="K269" i="1"/>
  <c r="K13" i="1"/>
  <c r="K15" i="1"/>
  <c r="K188" i="1"/>
  <c r="K262" i="1"/>
  <c r="I303" i="1" l="1"/>
</calcChain>
</file>

<file path=xl/sharedStrings.xml><?xml version="1.0" encoding="utf-8"?>
<sst xmlns="http://schemas.openxmlformats.org/spreadsheetml/2006/main" count="1798" uniqueCount="380">
  <si>
    <t>MATRÍCULA</t>
  </si>
  <si>
    <t>NOME</t>
  </si>
  <si>
    <t>R$</t>
  </si>
  <si>
    <t>CPF</t>
  </si>
  <si>
    <t>AMBULATORIO ECO SAMPA</t>
  </si>
  <si>
    <t>CARLIONEI HOLANDA DE SOUSA</t>
  </si>
  <si>
    <t>CARLOS ALBERTO QUEIROZ DE OLIV</t>
  </si>
  <si>
    <t>CARLOS ALBERTO TEIXEIRA RAMOS</t>
  </si>
  <si>
    <t>CARLOS HENRIQUE BASTOS DE OLIV</t>
  </si>
  <si>
    <t>CARLOS HENRIQUE TEIXEIRA DE JE</t>
  </si>
  <si>
    <t>JOSE RICARDO DA SILVA</t>
  </si>
  <si>
    <t>SEVERINO CANDIDO DA SILVA</t>
  </si>
  <si>
    <t>JOAO CARLOS ARAUJO DA SILVA</t>
  </si>
  <si>
    <t>WILLIAM ALVES DO NASCIMENTO</t>
  </si>
  <si>
    <t>MARIA MADALENA LIMA CARDOSO</t>
  </si>
  <si>
    <t>JOSE VANDICO ARAUJO DOS SANTOS</t>
  </si>
  <si>
    <t>JOSE ADAO RODRIGUES</t>
  </si>
  <si>
    <t>JHONY ROCHA DE LIMA</t>
  </si>
  <si>
    <t>CARLOS ROGER DE SOUZA JESUS</t>
  </si>
  <si>
    <t>JOSE GASPARINO DE BRITO</t>
  </si>
  <si>
    <t>ELIZEU DA SILVA PEREIRA</t>
  </si>
  <si>
    <t>WILIAM MOREIRA NASCIMENTO</t>
  </si>
  <si>
    <t>JOSIVALDO SILVA DE MELO</t>
  </si>
  <si>
    <t>RONALDO GONCALVES DA PENHA</t>
  </si>
  <si>
    <t>ADRIANO MONTEIRO DOS SANTOS</t>
  </si>
  <si>
    <t>JULIANA ALVES DE OLIVEIRA</t>
  </si>
  <si>
    <t>MATHEUS CASTRO SENA ROSA</t>
  </si>
  <si>
    <t>JULIANO LAURINDO CAMILO VICENT</t>
  </si>
  <si>
    <t>MATHEUS DANTAS</t>
  </si>
  <si>
    <t>MATHEUS FERREIRA MACIEL</t>
  </si>
  <si>
    <t>JOSE GERALDO DE OLIVEIRA</t>
  </si>
  <si>
    <t>JOSE INALDO DOS SANTOS SANTANA</t>
  </si>
  <si>
    <t>AFONSO CIMINIO</t>
  </si>
  <si>
    <t>AGRIPINO BRANDAO DE SOUZA SOBR</t>
  </si>
  <si>
    <t>SAMUEL DE ALCANTARA</t>
  </si>
  <si>
    <t>ERALDO SILVA DE OLIVEIRA</t>
  </si>
  <si>
    <t>MAURICIO SANTANA</t>
  </si>
  <si>
    <t>MICHAEL DOMINGOS MACHADO SANTO</t>
  </si>
  <si>
    <t>JOSE HILDO DE MELO</t>
  </si>
  <si>
    <t>CELSO RICARDO DE JESUS</t>
  </si>
  <si>
    <t>KELVIN LOPES DE ALMEIDA</t>
  </si>
  <si>
    <t>VALDEIR OLIVEIRA SANTOS</t>
  </si>
  <si>
    <t>VALDEIR PEREIRA DOS SANTOS</t>
  </si>
  <si>
    <t>JOSE ANTONIO TAVARES DA SILVA</t>
  </si>
  <si>
    <t>JORGE LUIZ LEITE OLIVEIRA</t>
  </si>
  <si>
    <t>JOSE RAIMUNDO SILVA</t>
  </si>
  <si>
    <t>CHRISTIAN SIQUEIRA DE OLIVEIRA</t>
  </si>
  <si>
    <t>DAMIAO RODRIGUES PITA</t>
  </si>
  <si>
    <t>KLEBERSON JOSE DA SILVA</t>
  </si>
  <si>
    <t>CLAUDEMIR DE ANDRADE FELICIANO</t>
  </si>
  <si>
    <t>LEANDRO BARROSO DA SILVA</t>
  </si>
  <si>
    <t>VALDIR BEZERRA DOS SANTOS</t>
  </si>
  <si>
    <t>VALDIVIO RODRIGUES CRUZ</t>
  </si>
  <si>
    <t>CLAYTON FERREIRA DE MELO</t>
  </si>
  <si>
    <t>VANDERLEI ALEXANDRE DA SILVA</t>
  </si>
  <si>
    <t>CLAYVES CRISTIANO DE JESUS</t>
  </si>
  <si>
    <t>LEANDRO JOSE CORREIA DA SILVA</t>
  </si>
  <si>
    <t>EVERSSON HENRIQUE CIPRIANO</t>
  </si>
  <si>
    <t>LEANDRO SANTANA SANTOS</t>
  </si>
  <si>
    <t>WILLIAM LIMA SILVA</t>
  </si>
  <si>
    <t>WILLIAN CARDOSO DA SILVA</t>
  </si>
  <si>
    <t>AIRTON COSTA</t>
  </si>
  <si>
    <t>LEMUEL DE OLIVEIRA BRANDAO</t>
  </si>
  <si>
    <t>FABIANO PEREIRA DE OLIVEIRA SA</t>
  </si>
  <si>
    <t>FABIO CESAR DE OLIVEIRA SOUZA</t>
  </si>
  <si>
    <t>ALESSANDRA SANTOSTASI TEIXEIRA</t>
  </si>
  <si>
    <t>LEONARDO NASCIMENTO ALVES</t>
  </si>
  <si>
    <t>MISSIMEIRE FERREIRA LIMA DOS S</t>
  </si>
  <si>
    <t>ROSANGELA OLIVEIRA LIMA</t>
  </si>
  <si>
    <t>FABIO FERREIRA DO NASCIMENTO</t>
  </si>
  <si>
    <t>LOURIVAL CALADO DA SILVA</t>
  </si>
  <si>
    <t>LOURIVAL IDELFONSO</t>
  </si>
  <si>
    <t>ALESSANDRO ARRUDA DE OLIVEIRA</t>
  </si>
  <si>
    <t>SAMUEL NOGUEIRA SANTANA</t>
  </si>
  <si>
    <t>SIDNEY CUNHA DE MIRANDA</t>
  </si>
  <si>
    <t>FABIO PEREIRA BARROS</t>
  </si>
  <si>
    <t>SILVIO BATISTA DE LIRA</t>
  </si>
  <si>
    <t>THOMAS LUIS BAPTISTA PEREIRA</t>
  </si>
  <si>
    <t>TIAGO MACHADO CARDOZO</t>
  </si>
  <si>
    <t>FABIO ROBERTO SILVA</t>
  </si>
  <si>
    <t>NELSON ROBERTO RIBEIRO DA SILV</t>
  </si>
  <si>
    <t>FABRICIO DA COSTA GOMES</t>
  </si>
  <si>
    <t>UILTON SILVA DOS ANJOS SANTOS</t>
  </si>
  <si>
    <t>ROBERTO PEDRETE MAIA</t>
  </si>
  <si>
    <t>IZAIAS MOREIRA DA COSTA</t>
  </si>
  <si>
    <t>ROBERTO MACHADO ARAUJO</t>
  </si>
  <si>
    <t>NILSON RODRIGUES DE JESUS</t>
  </si>
  <si>
    <t>ALEXANDRE PEREIRA DA SILVA</t>
  </si>
  <si>
    <t>FLAVIO FIGUEREDO DOS SANTOS</t>
  </si>
  <si>
    <t>ROBERTA CRISTINA DOS SANTOS AM</t>
  </si>
  <si>
    <t>FRANCISCO ALVES MARTINS</t>
  </si>
  <si>
    <t>RIVALDO ANTONIO TEIXEIRA</t>
  </si>
  <si>
    <t>CRISTIANE BARBOSA DA SILVA</t>
  </si>
  <si>
    <t>EDIMILSON COSTA LIMA ROMANOS</t>
  </si>
  <si>
    <t>ODAIR DOS SANTOS FREITAS</t>
  </si>
  <si>
    <t>EDINALDO DA SILVA</t>
  </si>
  <si>
    <t>CRISTIANO SENA SILVA</t>
  </si>
  <si>
    <t>CRISTIANO SILVA BEZERRA</t>
  </si>
  <si>
    <t>LUIS CARLOS MATOS DE ALMEIDA</t>
  </si>
  <si>
    <t>CRISTIANO TEIXEIRA DA SILVA</t>
  </si>
  <si>
    <t>LUIS DOS SANTOS BURITI</t>
  </si>
  <si>
    <t>OLIMPIO PEREIRA DE MELO FILHO</t>
  </si>
  <si>
    <t>CRISTOVAO DE SOUSA</t>
  </si>
  <si>
    <t>DANIEL GOMES DA SILVA</t>
  </si>
  <si>
    <t>JOEL PEREIRA DO NASCIMENTO</t>
  </si>
  <si>
    <t>JOSE DARIO DE MEDEIROS</t>
  </si>
  <si>
    <t>JOSE DE FATIMA CAMPOS</t>
  </si>
  <si>
    <t>JOSE FERREIRA DA SILVA</t>
  </si>
  <si>
    <t>DANLEY SILVA SANTOS</t>
  </si>
  <si>
    <t>JOAO VICTOR DOS SANTOS SILVA</t>
  </si>
  <si>
    <t>LUIZ CLAUDIO CORREIA DA SILVA</t>
  </si>
  <si>
    <t>SILVIO APARECIDO DOS SANTOS</t>
  </si>
  <si>
    <t>SILVIO SILVA DE SOUZA</t>
  </si>
  <si>
    <t>JOAO BATISTA DA SILVA</t>
  </si>
  <si>
    <t>ORLANDO SEBASTIAO DA SILVA</t>
  </si>
  <si>
    <t>VALDECI APARECIDO REIS DE ANDR</t>
  </si>
  <si>
    <t>FRANCISNALDO DA SILVA NEPOMUCE</t>
  </si>
  <si>
    <t>IVO FERREIRA DE AZEVEDO</t>
  </si>
  <si>
    <t>WEVERSON DA SILVA FELIPE</t>
  </si>
  <si>
    <t>JOHNATA MONTEIRO DOS SANTOS SO</t>
  </si>
  <si>
    <t>IVANILDO PASSOS DOS SANTOS</t>
  </si>
  <si>
    <t>AMARILDO MAMEDE DA SILVA</t>
  </si>
  <si>
    <t>DENES GABRIEL COSTA SILVA</t>
  </si>
  <si>
    <t>MANOEL CARLOS DA SILVA FIGUEIR</t>
  </si>
  <si>
    <t>DENILSON SOARES BATISTA</t>
  </si>
  <si>
    <t>JAILSON CONCEICAO DOS SANTOS</t>
  </si>
  <si>
    <t>MANOEL HENRIQUE CONCEICAO</t>
  </si>
  <si>
    <t>GENIVALDO DOS SANTOS ARAUJO</t>
  </si>
  <si>
    <t>JOSE GERALDO DA SILVA</t>
  </si>
  <si>
    <t>JOSE LUIZ GOMES DA SILVA</t>
  </si>
  <si>
    <t>MANOEL SILVA MENDES</t>
  </si>
  <si>
    <t>GEORGE DOS SANTOS BARBOSA</t>
  </si>
  <si>
    <t>OZIEL PAULO DE LIMA</t>
  </si>
  <si>
    <t>MARCELO APARECIDO FONSECA</t>
  </si>
  <si>
    <t>OZILINA AUGUSTINHA DE SOUZA</t>
  </si>
  <si>
    <t>MARCELO COSTA RODRIGUES</t>
  </si>
  <si>
    <t>DENIS SANTOS DA SILVA</t>
  </si>
  <si>
    <t>MARCELO DE PAULA VIEIRA DA SIL</t>
  </si>
  <si>
    <t>ANDRE BARBOSA DE PAULA</t>
  </si>
  <si>
    <t>MARCELO JOSE DE ANDRADE</t>
  </si>
  <si>
    <t>PAULO CAMPOS MEIRELES</t>
  </si>
  <si>
    <t>ANDRE BARBOSA MATIAS</t>
  </si>
  <si>
    <t>ANDRE LUIZ LEITE DE JESUS</t>
  </si>
  <si>
    <t>PAULO HENRIQUE MAPA</t>
  </si>
  <si>
    <t>MARCIO ROGERIO DA SILVA MARTIN</t>
  </si>
  <si>
    <t>GILBERTO DE JESUS OLIVEIRA</t>
  </si>
  <si>
    <t>MARCOS ALEXANDRE FERREIRA CARV</t>
  </si>
  <si>
    <t>MARCOS DE PAULA PRADO</t>
  </si>
  <si>
    <t>CHARLES DEIVIDSON DE CARVALHO</t>
  </si>
  <si>
    <t>DIEGO AUGUSTO DA PAIXAO</t>
  </si>
  <si>
    <t>JOSE FERNANDO DA SILVA</t>
  </si>
  <si>
    <t>JOSE LUCINALDO DA SILVA</t>
  </si>
  <si>
    <t>GIULIANO HENRIQUE DA SILVA</t>
  </si>
  <si>
    <t>ANTENOR VIEIRA LIMA</t>
  </si>
  <si>
    <t>JOSE APARECIDO ALVES DA SILVA</t>
  </si>
  <si>
    <t>DIMAS XAVIER DE JESUS</t>
  </si>
  <si>
    <t>GIVANILDO FREIRE DE NOVAES</t>
  </si>
  <si>
    <t>ANTONIO AIRTON BARBOSA ALEXAND</t>
  </si>
  <si>
    <t>DOMINGOS DA CRUZ DOS SANTOS</t>
  </si>
  <si>
    <t>ANTONIO CARLOS GOMES DE PAULA</t>
  </si>
  <si>
    <t>PAULO SERGIO DA SILVA</t>
  </si>
  <si>
    <t>JACKSON PIRES NASCIMENTO</t>
  </si>
  <si>
    <t>PEDRO AMARO DA SILVA</t>
  </si>
  <si>
    <t>JAIR SOARES DE OLIVEIRA</t>
  </si>
  <si>
    <t>ANGELO JOSE DOS SANTOS</t>
  </si>
  <si>
    <t>ANNA KAROLINIE GALDINO DOS SAN</t>
  </si>
  <si>
    <t>ANTONIO AMORIM DA SILVA</t>
  </si>
  <si>
    <t>PEDRO LUIZ DA SILVA</t>
  </si>
  <si>
    <t>IDENILSON PAURA RIBEIRO</t>
  </si>
  <si>
    <t>RAFAEL DE MELO</t>
  </si>
  <si>
    <t>IGOR SANTOS PALMEIRA</t>
  </si>
  <si>
    <t xml:space="preserve">RAFAEL DOS SANTOS PALMEIRA DA </t>
  </si>
  <si>
    <t>ISAQUIEL OLIMPIO BERNARDO</t>
  </si>
  <si>
    <t>RAFAEL THEODORO LEITE OLIVEIRA</t>
  </si>
  <si>
    <t>RAIMUNDA TELES DE ALMEIDA</t>
  </si>
  <si>
    <t>EDSON BEZERRA DO NASCIMENTO</t>
  </si>
  <si>
    <t>BRUNO SANTANA DE SA</t>
  </si>
  <si>
    <t>ANTONIO LIMA DE LACERDA</t>
  </si>
  <si>
    <t>EDSON CARLOS DA SILVA</t>
  </si>
  <si>
    <t>ANTONIO MARCOS MARQUES</t>
  </si>
  <si>
    <t>REGINALDO ASSUMPCAO GARCIA</t>
  </si>
  <si>
    <t>EDSON NASCIMENTO DA SILVA</t>
  </si>
  <si>
    <t>EDUARDO ANDRADE DE SANTANA</t>
  </si>
  <si>
    <t>EDSON DE JESUS GUERRA</t>
  </si>
  <si>
    <t>REGINALDO FLORENCIO DA SILVA</t>
  </si>
  <si>
    <t>RICARDO RODRIGUES DAS NEVES</t>
  </si>
  <si>
    <t>JOSE ANTONIO DA SILVA</t>
  </si>
  <si>
    <t>JOSE NILTON BASTOS DE OLIVEIRA</t>
  </si>
  <si>
    <t>EDVAN RIBEIRO DOS SANTOS</t>
  </si>
  <si>
    <t>ELIANE CICERA DUARTE CARDOZO</t>
  </si>
  <si>
    <t>JOSE JEDSON NICACIO DOS SANTOS</t>
  </si>
  <si>
    <t>OZEIAS ROSA BARBOSA</t>
  </si>
  <si>
    <t>ARLETE CRISTINA DOS SANTOS AMO</t>
  </si>
  <si>
    <t xml:space="preserve">RICARDO APARECIDO FERNANDO DE </t>
  </si>
  <si>
    <t>ANTONIO FRANCISCO GUIMARAES FE</t>
  </si>
  <si>
    <t>ARNALDO DA SILVA</t>
  </si>
  <si>
    <t>ELIANA GONCALVES DA SILVA</t>
  </si>
  <si>
    <t>ANA PAULA STIGLIANI</t>
  </si>
  <si>
    <t>CRISTIANO APARECIDO VIEIRA LUZ</t>
  </si>
  <si>
    <t>DANIEL ALEXANDRE DA COSTA MARQ</t>
  </si>
  <si>
    <t>MARIA DE FATIMA CORREIA DA SIL</t>
  </si>
  <si>
    <t>WILLIAM LUIZ DA SILVA</t>
  </si>
  <si>
    <t>LILIANE ROSA FURTADO DA SILVA</t>
  </si>
  <si>
    <t>RICARDO APARECIDO DA CONCEICAO</t>
  </si>
  <si>
    <t>MARIA ISABEL DA SILVA NUNES</t>
  </si>
  <si>
    <t>EDNALDO BARBOSA SILVA</t>
  </si>
  <si>
    <t>VALDIR ROCHSTROCH BATISTA</t>
  </si>
  <si>
    <t>VAGNER VIANA</t>
  </si>
  <si>
    <t>CARLOS EDUARDO DOS REIS</t>
  </si>
  <si>
    <t>RICARDO PINTO DA CONCEICAO</t>
  </si>
  <si>
    <t>THIAGO RANGEL DA SILVA</t>
  </si>
  <si>
    <t>ALEX SANDRO DA SILVA XAVIER</t>
  </si>
  <si>
    <t>EMANOEL GOMES DA SILVA</t>
  </si>
  <si>
    <t>DANIEL MARCOS DA SILVA</t>
  </si>
  <si>
    <t>RODRIGO SOARES</t>
  </si>
  <si>
    <t>JOSE ALBERTO DE CASTRO BESERRA</t>
  </si>
  <si>
    <t>EDUARDO EVANGELISTA DE CARVALH</t>
  </si>
  <si>
    <t>JOAO JOAQUIM DOS SANTOS FILHO</t>
  </si>
  <si>
    <t>ANDRE GONCALVES CRUZ</t>
  </si>
  <si>
    <t>GLEYSSON NASCIMENTO DOS SANTOS</t>
  </si>
  <si>
    <t>CARLOS ALBERTO ALVES</t>
  </si>
  <si>
    <t>FABRICIO REGIS DO REGO</t>
  </si>
  <si>
    <t>ADRIANO OLIVEIRA DOS SANTOS</t>
  </si>
  <si>
    <t>ANDERSON FERNANDES DA SILVA</t>
  </si>
  <si>
    <t>ANDRE DA SILVA LIVERO</t>
  </si>
  <si>
    <t>ANDRE LOPES DE SOUZA</t>
  </si>
  <si>
    <t>CARLOS EDUARDO MACHADO SANTOS</t>
  </si>
  <si>
    <t>ELISANGELA BARRETO OLIVEIRA</t>
  </si>
  <si>
    <t>FABIO DOS SANTOS SOUZA</t>
  </si>
  <si>
    <t>FABIANO SILVA LEITAO</t>
  </si>
  <si>
    <t>FELIPE DOS SANTOS</t>
  </si>
  <si>
    <t>LEANDRO SILVA DE SOUZA</t>
  </si>
  <si>
    <t>WILSON CAMARGO DE AMANCIO</t>
  </si>
  <si>
    <t>MARCOS BRITO DA SILVA</t>
  </si>
  <si>
    <t>ANDERSON TAVARES OLIVEIRA</t>
  </si>
  <si>
    <t>NIVALDO MARQUES DOS SANTOS</t>
  </si>
  <si>
    <t>DAMIAO COSTA PEREIRA DOS SANTO</t>
  </si>
  <si>
    <t>JOSE CARLOS PEREIRA DOS SANTOS</t>
  </si>
  <si>
    <t>JOSE RAIMUNDO DA SILVA</t>
  </si>
  <si>
    <t>MATHEUS SILVA DA CUNHA</t>
  </si>
  <si>
    <t>ROGERIO ALEXANDRE DE SOUZA</t>
  </si>
  <si>
    <t>JOSE SILVA DE CARVALHO</t>
  </si>
  <si>
    <t>IGOR SANTOS SILVA</t>
  </si>
  <si>
    <t>ILSON ROBERTO FONSECA</t>
  </si>
  <si>
    <t>HELIO CORDEIRO LUCIO</t>
  </si>
  <si>
    <t>ANDERSON BARROS DA SILVA</t>
  </si>
  <si>
    <t>ANTONIO RODRIGUES DA SILVA</t>
  </si>
  <si>
    <t>PAULO FRANCISCO DO PRADO SILVA</t>
  </si>
  <si>
    <t>WAGNER SANTANA XAVIER</t>
  </si>
  <si>
    <t>HUMBERTO CARLOS DA SILVA</t>
  </si>
  <si>
    <t>FELIPE CUSTODIO DA SILVA</t>
  </si>
  <si>
    <t>ORLANDO DE SOUZA BATISTA</t>
  </si>
  <si>
    <t>KATIA CONCEICAO ROCHA</t>
  </si>
  <si>
    <t>FELIPE DE SOUZA TELES</t>
  </si>
  <si>
    <t>SILVIO SOARES VIEIRA</t>
  </si>
  <si>
    <t>DENSON RIBEIRO DA SILVA</t>
  </si>
  <si>
    <t>JAQUELINE DE ANDRADE GARCIA</t>
  </si>
  <si>
    <t>ROSENIL FIM JUNIOR</t>
  </si>
  <si>
    <t>JACIRA DA SILVA ALBANO</t>
  </si>
  <si>
    <t>SIMONE MORAIS DOS SANTOS</t>
  </si>
  <si>
    <t>CARLOS ALBERTO BISPO DA CRUZ</t>
  </si>
  <si>
    <t>ALAN ROCHA DA SILVA</t>
  </si>
  <si>
    <t>DIEGO SANTOS MUNIZ ALMEIDA</t>
  </si>
  <si>
    <t>VALTER PEREIRA</t>
  </si>
  <si>
    <t>ROBERTO SOARES CARDOSO</t>
  </si>
  <si>
    <t>DIEGO SANTOS NASCIMENTO</t>
  </si>
  <si>
    <t>MARCIO JOSE DE LIMA BARBOSA</t>
  </si>
  <si>
    <t>GERALDO CORREA</t>
  </si>
  <si>
    <t>RUDINEI SILVA FERREIRA DA CRUZ</t>
  </si>
  <si>
    <t>RICARDO GOMES</t>
  </si>
  <si>
    <t>DANIEL LIMA CARVALHO</t>
  </si>
  <si>
    <t>TIAGO ALVES CORREIA</t>
  </si>
  <si>
    <t>BIANCA ALMEIDA BIAGIONI</t>
  </si>
  <si>
    <t>JOSE ROBERTO DE LIMA FERREIRA</t>
  </si>
  <si>
    <t>MAYCON KEVEN BRITO SILVA</t>
  </si>
  <si>
    <t>KARINA MARIA LIMA</t>
  </si>
  <si>
    <t>THIAGO FERREIRA DA SILVA</t>
  </si>
  <si>
    <t>IOLANDA MARIA DA SILVA</t>
  </si>
  <si>
    <t>GLEICE FERNANDES DA SILVA</t>
  </si>
  <si>
    <t>ALBINO ISIDORO</t>
  </si>
  <si>
    <t>THIAGO CELESTINO DE SOUZA</t>
  </si>
  <si>
    <t>GABRIEL SILVA MARQUES TRAJANO</t>
  </si>
  <si>
    <t>MARCELO SILVA</t>
  </si>
  <si>
    <t>RODRIGO MUNIZ FERNANDES</t>
  </si>
  <si>
    <t>FABIANO FRANCISCO LOPES</t>
  </si>
  <si>
    <t>RODRIGO ALENCAR LINO DOS ANJOS</t>
  </si>
  <si>
    <t>ROGERIO LUIS RODRIGUES</t>
  </si>
  <si>
    <t>JOSE DILMA JUSTINO DE OLIVEIRA</t>
  </si>
  <si>
    <t>JEFFERSON DA SILVA</t>
  </si>
  <si>
    <t>TIAGO SANTOS DA CONCEICAO</t>
  </si>
  <si>
    <t>ALEXSANDRO AUGUSTO RIBEIRO RUF</t>
  </si>
  <si>
    <t>ANA CRISTINA DA SILVA</t>
  </si>
  <si>
    <t>LUIS HENRIQUE JERONIMO VIEIRA</t>
  </si>
  <si>
    <t>SOLANGE APARECIDA DE ALENCAR C</t>
  </si>
  <si>
    <t>CARGO</t>
  </si>
  <si>
    <t>REGIONAL</t>
  </si>
  <si>
    <t>MÃO DE OBRA</t>
  </si>
  <si>
    <t>CC</t>
  </si>
  <si>
    <t>NATUREZA</t>
  </si>
  <si>
    <t>CONTÁBIL</t>
  </si>
  <si>
    <t>ECOSAMPA Capela do Socorro</t>
  </si>
  <si>
    <t>75.01.010</t>
  </si>
  <si>
    <t>ECOSAMPA Operação Geral</t>
  </si>
  <si>
    <t>75.02.003</t>
  </si>
  <si>
    <t>ECOSAMPA M'Boi Mirim</t>
  </si>
  <si>
    <t>75.01.006</t>
  </si>
  <si>
    <t>75.01.017</t>
  </si>
  <si>
    <t>ECOSAMPA Campo Limpo</t>
  </si>
  <si>
    <t>ECOSAMPA Santo Amaro</t>
  </si>
  <si>
    <t>75.01.008</t>
  </si>
  <si>
    <t>75.01.014</t>
  </si>
  <si>
    <t>75.01.007</t>
  </si>
  <si>
    <t>75.01.011</t>
  </si>
  <si>
    <t>75.01.013</t>
  </si>
  <si>
    <t>ECOSAMPA Parelheiros</t>
  </si>
  <si>
    <t>75.02.001</t>
  </si>
  <si>
    <t>75.01.024</t>
  </si>
  <si>
    <t>75.01.001</t>
  </si>
  <si>
    <t>75.01.012</t>
  </si>
  <si>
    <t>75.01.016</t>
  </si>
  <si>
    <t>75.01.022</t>
  </si>
  <si>
    <t>75.01.023</t>
  </si>
  <si>
    <t>75.01.004</t>
  </si>
  <si>
    <t>75.01.019</t>
  </si>
  <si>
    <t>75.01.018</t>
  </si>
  <si>
    <t>75.01.015</t>
  </si>
  <si>
    <t>75.01.005</t>
  </si>
  <si>
    <t>ECOSAMPA Administração</t>
  </si>
  <si>
    <t>02.07.001</t>
  </si>
  <si>
    <t>SITUAÇÃO</t>
  </si>
  <si>
    <t>Em Atividade Normal</t>
  </si>
  <si>
    <t>Auxílio-Doença</t>
  </si>
  <si>
    <t>Gozando Férias</t>
  </si>
  <si>
    <t>Demitido no Mês</t>
  </si>
  <si>
    <t>Demitido em Meses Anteriores</t>
  </si>
  <si>
    <t>AJUDANTE EQ SERVICOS DIVERSOS</t>
  </si>
  <si>
    <t>48628820809</t>
  </si>
  <si>
    <t>VARREDOR</t>
  </si>
  <si>
    <t>04654953892</t>
  </si>
  <si>
    <t>43012561803</t>
  </si>
  <si>
    <t xml:space="preserve"> FARMA&amp;CIA - Agosto/2023 </t>
  </si>
  <si>
    <t>Rótulos de Linha</t>
  </si>
  <si>
    <t>Soma de R$</t>
  </si>
  <si>
    <t xml:space="preserve"> TOTAL </t>
  </si>
  <si>
    <t>Total Geral</t>
  </si>
  <si>
    <t>VENCIMENTO</t>
  </si>
  <si>
    <t>Id Contratado</t>
  </si>
  <si>
    <t>Nome</t>
  </si>
  <si>
    <t>Cargo</t>
  </si>
  <si>
    <t>CARLOS ALBERTO Q OLIVEIRA</t>
  </si>
  <si>
    <t>MOTORISTA CAMINHAO</t>
  </si>
  <si>
    <t>CARLOS HENRIQUE TEIXEIRA</t>
  </si>
  <si>
    <t>COLETOR</t>
  </si>
  <si>
    <t>BUEIRISTA</t>
  </si>
  <si>
    <t>FISCAL DE TURMA PLENO</t>
  </si>
  <si>
    <t>CHRISTIAN ALVES SIQUEIRA DE OL</t>
  </si>
  <si>
    <t>LAVADOR</t>
  </si>
  <si>
    <t>AUXILIAR DE TRAFEGO</t>
  </si>
  <si>
    <t>VALDECI APARECIDO REIS ANDRADE</t>
  </si>
  <si>
    <t>JOHNATA MONTEIRO DOS S SOUZA</t>
  </si>
  <si>
    <t>MECANICO II</t>
  </si>
  <si>
    <t>ANNA KAROLINIE G DOS SANTOS</t>
  </si>
  <si>
    <t>AUXILIAR DE SEGURANCA DO TRABALHO</t>
  </si>
  <si>
    <t>OPERADOR DE PA CARREGADEIRA</t>
  </si>
  <si>
    <t>FISCAL DE TRAFEGO PLENO</t>
  </si>
  <si>
    <t>RICARDO APARECIDO FERNANDO</t>
  </si>
  <si>
    <t>ANTONIO FRANCISCO G FEITOSA</t>
  </si>
  <si>
    <t>AUXILIAR DE PLANEJAMENTO OPERACIONAL</t>
  </si>
  <si>
    <t>ASSISTENTE DE ALMOXARIFADO</t>
  </si>
  <si>
    <t>DANIEL ALEXANDRE DA COSTA</t>
  </si>
  <si>
    <t>MECANICO III</t>
  </si>
  <si>
    <t>MARIA DE FATIMA CORREIA</t>
  </si>
  <si>
    <t>COMPRADOR</t>
  </si>
  <si>
    <t>EDUARDO EVANGELISTA</t>
  </si>
  <si>
    <t>DAMIAO COSTA PEREIRA</t>
  </si>
  <si>
    <t>AUXILIAR DE CHECK LIST</t>
  </si>
  <si>
    <t>SERRALHEIRO</t>
  </si>
  <si>
    <t>ELETRICISTA ADM</t>
  </si>
  <si>
    <t>FARMÁCIA</t>
  </si>
  <si>
    <t>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</si>
</sst>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43" fontId="0" fillId="0" borderId="10" xfId="1" applyFont="1" applyBorder="1"/>
    <xf numFmtId="0" fontId="16" fillId="34" borderId="10" xfId="0" applyFont="1" applyFill="1" applyBorder="1"/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 applyAlignment="1">
      <alignment horizontal="center"/>
    </xf>
    <xf numFmtId="43" fontId="16" fillId="34" borderId="10" xfId="1" applyFont="1" applyFill="1" applyBorder="1"/>
    <xf numFmtId="0" fontId="16" fillId="34" borderId="11" xfId="0" applyFont="1" applyFill="1" applyBorder="1"/>
    <xf numFmtId="43" fontId="18" fillId="35" borderId="12" xfId="1" applyFont="1" applyFill="1" applyBorder="1"/>
    <xf numFmtId="43" fontId="0" fillId="0" borderId="13" xfId="1" applyFont="1" applyBorder="1"/>
    <xf numFmtId="43" fontId="13" fillId="33" borderId="12" xfId="1" applyFont="1" applyFill="1" applyBorder="1"/>
    <xf numFmtId="0" fontId="1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9" fillId="0" borderId="14" xfId="0" applyFont="1" applyBorder="1" applyAlignment="1">
      <alignment horizontal="center"/>
    </xf>
    <xf numFmtId="0" fontId="16" fillId="36" borderId="15" xfId="0" applyFont="1" applyFill="1" applyBorder="1" applyAlignment="1">
      <alignment vertical="center"/>
    </xf>
    <xf numFmtId="17" fontId="16" fillId="36" borderId="16" xfId="0" applyNumberFormat="1" applyFont="1" applyFill="1" applyBorder="1" applyAlignment="1">
      <alignment horizontal="center" vertical="center"/>
    </xf>
    <xf numFmtId="17" fontId="16" fillId="36" borderId="17" xfId="0" applyNumberFormat="1" applyFont="1" applyFill="1" applyBorder="1" applyAlignment="1">
      <alignment horizontal="center" vertical="center"/>
    </xf>
    <xf numFmtId="17" fontId="20" fillId="36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18" xfId="0" applyFont="1" applyBorder="1"/>
    <xf numFmtId="4" fontId="0" fillId="0" borderId="19" xfId="0" applyNumberFormat="1" applyBorder="1"/>
    <xf numFmtId="4" fontId="0" fillId="0" borderId="20" xfId="0" applyNumberFormat="1" applyBorder="1"/>
    <xf numFmtId="4" fontId="20" fillId="0" borderId="21" xfId="0" applyNumberFormat="1" applyFont="1" applyBorder="1"/>
    <xf numFmtId="4" fontId="0" fillId="0" borderId="0" xfId="0" applyNumberFormat="1"/>
    <xf numFmtId="0" fontId="16" fillId="0" borderId="22" xfId="0" applyFont="1" applyBorder="1"/>
    <xf numFmtId="4" fontId="0" fillId="0" borderId="10" xfId="0" applyNumberFormat="1" applyBorder="1"/>
    <xf numFmtId="4" fontId="0" fillId="0" borderId="23" xfId="0" applyNumberFormat="1" applyBorder="1"/>
    <xf numFmtId="4" fontId="20" fillId="0" borderId="24" xfId="0" applyNumberFormat="1" applyFont="1" applyBorder="1"/>
    <xf numFmtId="0" fontId="16" fillId="0" borderId="25" xfId="0" applyFont="1" applyBorder="1"/>
    <xf numFmtId="4" fontId="0" fillId="0" borderId="13" xfId="0" applyNumberFormat="1" applyBorder="1"/>
    <xf numFmtId="4" fontId="0" fillId="0" borderId="26" xfId="0" applyNumberFormat="1" applyBorder="1"/>
    <xf numFmtId="4" fontId="20" fillId="0" borderId="27" xfId="0" applyNumberFormat="1" applyFont="1" applyBorder="1"/>
    <xf numFmtId="0" fontId="16" fillId="0" borderId="15" xfId="0" applyFont="1" applyBorder="1"/>
    <xf numFmtId="4" fontId="0" fillId="0" borderId="16" xfId="0" applyNumberFormat="1" applyBorder="1"/>
    <xf numFmtId="4" fontId="0" fillId="0" borderId="17" xfId="0" applyNumberFormat="1" applyBorder="1"/>
    <xf numFmtId="4" fontId="20" fillId="0" borderId="12" xfId="0" applyNumberFormat="1" applyFont="1" applyBorder="1"/>
    <xf numFmtId="0" fontId="16" fillId="0" borderId="28" xfId="0" applyFont="1" applyBorder="1" applyAlignment="1">
      <alignment vertical="center"/>
    </xf>
    <xf numFmtId="14" fontId="16" fillId="0" borderId="29" xfId="0" applyNumberFormat="1" applyFont="1" applyBorder="1" applyAlignment="1">
      <alignment vertical="center"/>
    </xf>
    <xf numFmtId="0" fontId="0" fillId="0" borderId="0" xfId="0" pivotButton="1"/>
    <xf numFmtId="0" fontId="21" fillId="37" borderId="30" xfId="0" applyFont="1" applyFill="1" applyBorder="1"/>
    <xf numFmtId="164" fontId="21" fillId="0" borderId="30" xfId="0" applyNumberFormat="1" applyFont="1" applyBorder="1"/>
    <xf numFmtId="0" fontId="21" fillId="0" borderId="0" xfId="0" applyFont="1"/>
    <xf numFmtId="164" fontId="21" fillId="37" borderId="31" xfId="0" applyNumberFormat="1" applyFont="1" applyFill="1" applyBorder="1"/>
    <xf numFmtId="0" fontId="21" fillId="37" borderId="31" xfId="0" applyFont="1" applyFill="1" applyBorder="1"/>
    <xf numFmtId="43" fontId="21" fillId="37" borderId="30" xfId="1" applyFont="1" applyFill="1" applyBorder="1"/>
    <xf numFmtId="43" fontId="21" fillId="37" borderId="31" xfId="1" applyFont="1" applyFill="1" applyBorder="1"/>
    <xf numFmtId="43" fontId="13" fillId="33" borderId="0" xfId="1" applyFont="1" applyFill="1" applyBorder="1"/>
    <xf numFmtId="43" fontId="18" fillId="35" borderId="0" xfId="1" applyFont="1" applyFill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nio.neto\Documents\QUADRO%20GERAL%20-%20ECOSAMPA.xlsm" TargetMode="External"/><Relationship Id="rId1" Type="http://schemas.openxmlformats.org/officeDocument/2006/relationships/externalLinkPath" Target="file:///C:\Users\antonio.neto\Documents\QUADRO%20GERAL%20-%20ECOSAMP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ADRO"/>
      <sheetName val="FÉRIAS ADM"/>
      <sheetName val="DEMISSÕES"/>
      <sheetName val="ADMISSÕES"/>
      <sheetName val="VT - PEC"/>
      <sheetName val="CENTRO DE CUSTO"/>
      <sheetName val="INTERJORNADAS - 1 MINUTO"/>
      <sheetName val="DESISTENTES"/>
    </sheetNames>
    <sheetDataSet>
      <sheetData sheetId="0">
        <row r="1">
          <cell r="A1" t="str">
            <v>ID</v>
          </cell>
          <cell r="B1" t="str">
            <v>NOME</v>
          </cell>
          <cell r="C1" t="str">
            <v>Cargo</v>
          </cell>
          <cell r="D1" t="str">
            <v>REGIONAL</v>
          </cell>
          <cell r="E1" t="str">
            <v>ADMISSÃO</v>
          </cell>
          <cell r="F1" t="str">
            <v>SALÁRIO</v>
          </cell>
          <cell r="G1" t="str">
            <v>Situação</v>
          </cell>
          <cell r="H1" t="str">
            <v>Data Início na Situação</v>
          </cell>
          <cell r="I1" t="str">
            <v>DT. NASCIMENTO</v>
          </cell>
          <cell r="J1" t="str">
            <v>CPF</v>
          </cell>
          <cell r="K1" t="str">
            <v>PIS/PASEP Número</v>
          </cell>
          <cell r="L1" t="str">
            <v>Categoria</v>
          </cell>
          <cell r="M1" t="str">
            <v>Vínculo</v>
          </cell>
          <cell r="N1" t="str">
            <v>Classificação Brasileira de Ocupações - CBO</v>
          </cell>
          <cell r="O1" t="str">
            <v>Id Horário</v>
          </cell>
          <cell r="P1" t="str">
            <v>Horário</v>
          </cell>
          <cell r="Q1" t="str">
            <v>Quantidade de Horas Mês</v>
          </cell>
          <cell r="R1" t="str">
            <v>Código de Estrutura</v>
          </cell>
          <cell r="S1" t="str">
            <v>Centro de Custo</v>
          </cell>
          <cell r="T1" t="str">
            <v>Mão de Obra</v>
          </cell>
          <cell r="U1" t="str">
            <v>Sindicato</v>
          </cell>
          <cell r="V1" t="str">
            <v>Nacionalidade</v>
          </cell>
          <cell r="W1" t="str">
            <v>Município</v>
          </cell>
          <cell r="X1" t="str">
            <v>Nome da Mãe</v>
          </cell>
          <cell r="Y1" t="str">
            <v>Nome do Pai</v>
          </cell>
          <cell r="Z1" t="str">
            <v>Estado Civil</v>
          </cell>
          <cell r="AA1" t="str">
            <v>Grau de Instrução</v>
          </cell>
          <cell r="AB1" t="str">
            <v>Sigla Sexo</v>
          </cell>
          <cell r="AC1" t="str">
            <v>Tipo de Endereço</v>
          </cell>
          <cell r="AD1" t="str">
            <v>Endereço Base</v>
          </cell>
          <cell r="AE1" t="str">
            <v>Endereço Número</v>
          </cell>
          <cell r="AF1" t="str">
            <v>Endereço Complemento</v>
          </cell>
          <cell r="AG1" t="str">
            <v>CEP</v>
          </cell>
          <cell r="AH1" t="str">
            <v>Bairro</v>
          </cell>
          <cell r="AI1" t="str">
            <v>Município</v>
          </cell>
          <cell r="AJ1" t="str">
            <v>Estado</v>
          </cell>
          <cell r="AK1" t="str">
            <v>Telefone DDD</v>
          </cell>
          <cell r="AL1" t="str">
            <v>Telefone Número</v>
          </cell>
          <cell r="AM1" t="str">
            <v>Telefone Celular DDD</v>
          </cell>
          <cell r="AN1" t="str">
            <v>Telefone Celular Número</v>
          </cell>
          <cell r="AO1" t="str">
            <v>E-mail</v>
          </cell>
          <cell r="AP1" t="str">
            <v>Número Oficial Agência</v>
          </cell>
          <cell r="AQ1" t="str">
            <v>Número da Conta de Pagamento</v>
          </cell>
          <cell r="AR1" t="str">
            <v>Dígito da Conta de Pagamento</v>
          </cell>
          <cell r="AS1" t="str">
            <v>Número do Registro Geral - RG</v>
          </cell>
          <cell r="AT1" t="str">
            <v>Título de Eleitor Número</v>
          </cell>
          <cell r="AU1" t="str">
            <v>Título de Eleitor Seção</v>
          </cell>
          <cell r="AV1" t="str">
            <v>Título de Eleitor Zona</v>
          </cell>
          <cell r="AW1" t="str">
            <v>CTPS Número</v>
          </cell>
          <cell r="AX1" t="str">
            <v>CTPS Série</v>
          </cell>
          <cell r="AY1" t="str">
            <v>Quantidade Tempo Casa Anos</v>
          </cell>
          <cell r="AZ1" t="str">
            <v>Quantidade Tempo Casa Meses</v>
          </cell>
          <cell r="BA1" t="str">
            <v>Quantidade Tempo Casa Dias</v>
          </cell>
          <cell r="BB1" t="str">
            <v>Carteira Nacional de Habilitação Número</v>
          </cell>
          <cell r="BC1" t="str">
            <v>Data de Vencimento da Carteira de Habilitação</v>
          </cell>
          <cell r="BD1" t="str">
            <v>Data Expedicao CNH</v>
          </cell>
          <cell r="BE1" t="str">
            <v>Carteira Nacional de Habilitação Tipo 1</v>
          </cell>
          <cell r="BF1" t="str">
            <v>Carteira Nacional de Habilitação Tipo 2</v>
          </cell>
          <cell r="BG1" t="str">
            <v>Data do Exame Médico Toxicológico</v>
          </cell>
        </row>
        <row r="2">
          <cell r="A2">
            <v>112194</v>
          </cell>
          <cell r="B2" t="str">
            <v>ABELITO FERREIRA DOS SANTOS</v>
          </cell>
          <cell r="C2" t="str">
            <v>VARREDOR</v>
          </cell>
          <cell r="D2" t="str">
            <v>ECOSAMPA M'Boi Mirim</v>
          </cell>
          <cell r="E2">
            <v>43617</v>
          </cell>
          <cell r="F2">
            <v>1603.99</v>
          </cell>
          <cell r="G2" t="str">
            <v>Em Atividade Normal</v>
          </cell>
          <cell r="H2">
            <v>45149</v>
          </cell>
          <cell r="I2">
            <v>22126</v>
          </cell>
          <cell r="J2" t="str">
            <v>044.630.778-50</v>
          </cell>
          <cell r="K2" t="str">
            <v>108.59971.83.7</v>
          </cell>
          <cell r="L2" t="str">
            <v>Salário Mensal</v>
          </cell>
          <cell r="M2" t="str">
            <v>Empregado (CLT)</v>
          </cell>
          <cell r="N2" t="str">
            <v>5142-15</v>
          </cell>
          <cell r="O2">
            <v>66</v>
          </cell>
          <cell r="P2" t="str">
            <v>SEGUNDA A SABADO - 06:00 AS 14:20 / INTERVALO DE 01 HORA</v>
          </cell>
          <cell r="Q2" t="str">
            <v>220 Horas</v>
          </cell>
          <cell r="R2" t="str">
            <v>75.01.010</v>
          </cell>
          <cell r="S2" t="str">
            <v>SCK - Varrição de Feiras Livres</v>
          </cell>
          <cell r="T2">
            <v>2</v>
          </cell>
          <cell r="U2" t="str">
            <v>SIEMACO SAO PAULO LIMP URBANA</v>
          </cell>
          <cell r="V2" t="str">
            <v>Brasileira</v>
          </cell>
          <cell r="W2" t="str">
            <v>Bom Jesus da Lapa</v>
          </cell>
          <cell r="X2" t="str">
            <v>ANALIA LINO DOS SANTOS</v>
          </cell>
          <cell r="Y2" t="str">
            <v>JOAQUIM FERREIRA DOS SANTOS</v>
          </cell>
          <cell r="Z2" t="str">
            <v>Casado</v>
          </cell>
          <cell r="AA2" t="str">
            <v>Ensino Fundamental Completo</v>
          </cell>
          <cell r="AB2" t="str">
            <v>M</v>
          </cell>
          <cell r="AC2" t="str">
            <v>Avenida</v>
          </cell>
          <cell r="AD2" t="str">
            <v>CANDIDO JOSE XAVIER</v>
          </cell>
          <cell r="AE2" t="str">
            <v>578</v>
          </cell>
          <cell r="AG2" t="str">
            <v>05822-020</v>
          </cell>
          <cell r="AH2" t="str">
            <v>SANTO ANTONIO</v>
          </cell>
          <cell r="AI2" t="str">
            <v>São Paulo</v>
          </cell>
          <cell r="AJ2" t="str">
            <v>São Paulo</v>
          </cell>
          <cell r="AP2">
            <v>8485</v>
          </cell>
          <cell r="AQ2" t="str">
            <v>20550</v>
          </cell>
          <cell r="AR2" t="str">
            <v>7</v>
          </cell>
          <cell r="AS2" t="str">
            <v>138769965</v>
          </cell>
          <cell r="AT2" t="str">
            <v>155026460116</v>
          </cell>
          <cell r="AU2" t="str">
            <v>432</v>
          </cell>
          <cell r="AV2" t="str">
            <v>373</v>
          </cell>
          <cell r="AW2" t="str">
            <v>0000085726</v>
          </cell>
          <cell r="AX2" t="str">
            <v>00064</v>
          </cell>
          <cell r="AY2">
            <v>4</v>
          </cell>
          <cell r="AZ2">
            <v>3</v>
          </cell>
          <cell r="BA2">
            <v>0</v>
          </cell>
        </row>
        <row r="3">
          <cell r="A3">
            <v>112198</v>
          </cell>
          <cell r="B3" t="str">
            <v>ADAELSON ADAUTO SENA DE SIQUEIRA</v>
          </cell>
          <cell r="C3" t="str">
            <v>VARREDOR</v>
          </cell>
          <cell r="D3" t="str">
            <v>ECOSAMPA Santo Amaro</v>
          </cell>
          <cell r="E3">
            <v>43617</v>
          </cell>
          <cell r="F3">
            <v>1603.99</v>
          </cell>
          <cell r="G3" t="str">
            <v>Em Atividade Normal</v>
          </cell>
          <cell r="H3">
            <v>45149</v>
          </cell>
          <cell r="I3">
            <v>25490</v>
          </cell>
          <cell r="J3" t="str">
            <v>200.993.898-43</v>
          </cell>
          <cell r="K3" t="str">
            <v>124.42932.50.6</v>
          </cell>
          <cell r="L3" t="str">
            <v>Salário Mensal</v>
          </cell>
          <cell r="M3" t="str">
            <v>Empregado (CLT)</v>
          </cell>
          <cell r="N3" t="str">
            <v>5142-15</v>
          </cell>
          <cell r="O3">
            <v>167</v>
          </cell>
          <cell r="P3" t="str">
            <v>SEGUNDA A SABADO - 13:40 AS 22:00 / INTERVALO DE 01 HORA</v>
          </cell>
          <cell r="Q3" t="str">
            <v>220 Horas</v>
          </cell>
          <cell r="R3" t="str">
            <v>75.01.008</v>
          </cell>
          <cell r="S3" t="str">
            <v>SCK - Varrição de Calçadões</v>
          </cell>
          <cell r="T3">
            <v>2</v>
          </cell>
          <cell r="U3" t="str">
            <v>SIEMACO SAO PAULO LIMP URBANA</v>
          </cell>
          <cell r="V3" t="str">
            <v>Brasileira</v>
          </cell>
          <cell r="W3" t="str">
            <v>São Paulo</v>
          </cell>
          <cell r="X3" t="str">
            <v>AMILTA MARIA SENA DE SIQUEIRA</v>
          </cell>
          <cell r="Y3" t="str">
            <v>ADAUTO MARIANO DE SIQUEIRA</v>
          </cell>
          <cell r="Z3" t="str">
            <v>Casado</v>
          </cell>
          <cell r="AA3" t="str">
            <v>Ensino Fundamental Incompleto</v>
          </cell>
          <cell r="AB3" t="str">
            <v>M</v>
          </cell>
          <cell r="AC3" t="str">
            <v>Avenida</v>
          </cell>
          <cell r="AD3" t="str">
            <v>IBIRAMA</v>
          </cell>
          <cell r="AE3" t="str">
            <v>151</v>
          </cell>
          <cell r="AG3" t="str">
            <v>06785-300</v>
          </cell>
          <cell r="AH3" t="str">
            <v>PARQUE INDUSTRIAL DACI</v>
          </cell>
          <cell r="AI3" t="str">
            <v>Taboão da Serra</v>
          </cell>
          <cell r="AJ3" t="str">
            <v>São Paulo</v>
          </cell>
          <cell r="AK3" t="str">
            <v>11</v>
          </cell>
          <cell r="AL3" t="str">
            <v>4685.2685</v>
          </cell>
          <cell r="AP3">
            <v>8495</v>
          </cell>
          <cell r="AQ3" t="str">
            <v>19255</v>
          </cell>
          <cell r="AR3" t="str">
            <v>4</v>
          </cell>
          <cell r="AS3" t="str">
            <v>35.582.085.7</v>
          </cell>
          <cell r="AT3" t="str">
            <v>205752330116</v>
          </cell>
          <cell r="AU3" t="str">
            <v>416</v>
          </cell>
          <cell r="AV3" t="str">
            <v>43</v>
          </cell>
          <cell r="AW3" t="str">
            <v>67801</v>
          </cell>
          <cell r="AX3" t="str">
            <v>145</v>
          </cell>
          <cell r="AY3">
            <v>4</v>
          </cell>
          <cell r="AZ3">
            <v>3</v>
          </cell>
          <cell r="BA3">
            <v>0</v>
          </cell>
        </row>
        <row r="4">
          <cell r="A4">
            <v>121403</v>
          </cell>
          <cell r="B4" t="str">
            <v>ADAIL AUGUSTO VIEIRA</v>
          </cell>
          <cell r="C4" t="str">
            <v>AJUDANTE EQ SERVICOS DIVERSOS</v>
          </cell>
          <cell r="D4" t="str">
            <v>ECOSAMPA Operação Geral</v>
          </cell>
          <cell r="E4">
            <v>44967</v>
          </cell>
          <cell r="F4">
            <v>1603.99</v>
          </cell>
          <cell r="G4" t="str">
            <v>Em Atividade Normal</v>
          </cell>
          <cell r="H4">
            <v>44967</v>
          </cell>
          <cell r="I4">
            <v>24231</v>
          </cell>
          <cell r="J4" t="str">
            <v>399.304.163-15</v>
          </cell>
          <cell r="K4" t="str">
            <v>124.22945.12.2</v>
          </cell>
          <cell r="L4" t="str">
            <v>Salário Mensal</v>
          </cell>
          <cell r="M4" t="str">
            <v>Empregado (CLT)</v>
          </cell>
          <cell r="N4" t="str">
            <v>5142-25</v>
          </cell>
          <cell r="O4">
            <v>301</v>
          </cell>
          <cell r="P4" t="str">
            <v>SEGUNDA A SABADO - 22:00 AS 05:25 / INTERVALO DE 01 HORA</v>
          </cell>
          <cell r="Q4" t="str">
            <v>220 Horas</v>
          </cell>
          <cell r="R4" t="str">
            <v>75.01.011</v>
          </cell>
          <cell r="S4" t="str">
            <v>SCK - Lavagem - Feiras, Vias e Logradouros</v>
          </cell>
          <cell r="T4">
            <v>2</v>
          </cell>
          <cell r="U4" t="str">
            <v>SIEMACO SAO PAULO LIMP URBANA</v>
          </cell>
          <cell r="V4" t="str">
            <v>Brasileira</v>
          </cell>
          <cell r="W4" t="str">
            <v>Pedra Branca</v>
          </cell>
          <cell r="X4" t="str">
            <v>RAIMUNDA AUGUSTA DO NASCIMENTO</v>
          </cell>
          <cell r="Y4" t="str">
            <v>NELSON VIEIRA DO NASCIMENTO</v>
          </cell>
          <cell r="Z4" t="str">
            <v>Solteiro</v>
          </cell>
          <cell r="AA4" t="str">
            <v>Ensino Fundamental Completo</v>
          </cell>
          <cell r="AB4" t="str">
            <v>M</v>
          </cell>
          <cell r="AC4" t="str">
            <v>Rua</v>
          </cell>
          <cell r="AD4" t="str">
            <v>Paulino Vital de Morais</v>
          </cell>
          <cell r="AE4" t="str">
            <v>28</v>
          </cell>
          <cell r="AG4" t="str">
            <v>05855-000</v>
          </cell>
          <cell r="AH4" t="str">
            <v>Parque Maria Helena</v>
          </cell>
          <cell r="AI4" t="str">
            <v>São Paulo</v>
          </cell>
          <cell r="AJ4" t="str">
            <v>São Paulo</v>
          </cell>
          <cell r="AM4" t="str">
            <v>11</v>
          </cell>
          <cell r="AN4" t="str">
            <v>94700-5474</v>
          </cell>
          <cell r="AP4">
            <v>8485</v>
          </cell>
          <cell r="AQ4" t="str">
            <v>32857</v>
          </cell>
          <cell r="AR4" t="str">
            <v>2</v>
          </cell>
          <cell r="AS4" t="str">
            <v>553596007</v>
          </cell>
          <cell r="AT4" t="str">
            <v>316005290116</v>
          </cell>
          <cell r="AU4" t="str">
            <v>0225</v>
          </cell>
          <cell r="AV4" t="str">
            <v>418</v>
          </cell>
          <cell r="AW4" t="str">
            <v>39930416</v>
          </cell>
          <cell r="AX4" t="str">
            <v>315</v>
          </cell>
          <cell r="AY4">
            <v>0</v>
          </cell>
          <cell r="AZ4">
            <v>6</v>
          </cell>
          <cell r="BA4">
            <v>21</v>
          </cell>
        </row>
        <row r="5">
          <cell r="A5">
            <v>112214</v>
          </cell>
          <cell r="B5" t="str">
            <v>ADAILTON PAULO FERREIRA</v>
          </cell>
          <cell r="C5" t="str">
            <v>BUEIRISTA</v>
          </cell>
          <cell r="D5" t="str">
            <v>ECOSAMPA Capela do Socorro</v>
          </cell>
          <cell r="E5">
            <v>43617</v>
          </cell>
          <cell r="F5">
            <v>1907.79</v>
          </cell>
          <cell r="G5" t="str">
            <v>Demitido em Meses Anteriores</v>
          </cell>
          <cell r="H5">
            <v>44938</v>
          </cell>
          <cell r="I5">
            <v>26158</v>
          </cell>
          <cell r="J5" t="str">
            <v>140.745.438-26</v>
          </cell>
          <cell r="K5" t="str">
            <v>123.25606.89.0</v>
          </cell>
          <cell r="L5" t="str">
            <v>Salário Mensal</v>
          </cell>
          <cell r="M5" t="str">
            <v>Empregado (CLT)</v>
          </cell>
          <cell r="N5" t="str">
            <v>9922-25</v>
          </cell>
          <cell r="O5">
            <v>167</v>
          </cell>
          <cell r="P5" t="str">
            <v>SEGUNDA A SABADO - 13:40 AS 22:00 / INTERVALO DE 01 HORA</v>
          </cell>
          <cell r="Q5" t="str">
            <v>220 Horas</v>
          </cell>
          <cell r="R5" t="str">
            <v>75.01.012</v>
          </cell>
          <cell r="S5" t="str">
            <v>SCK - Limpeza de Bueiros</v>
          </cell>
          <cell r="T5">
            <v>2</v>
          </cell>
          <cell r="U5" t="str">
            <v>SIEMACO SAO PAULO LIMP URBANA</v>
          </cell>
          <cell r="V5" t="str">
            <v>Brasileira</v>
          </cell>
          <cell r="W5" t="str">
            <v>Barueri</v>
          </cell>
          <cell r="X5" t="str">
            <v>MARIA DE SOUSA FERREIRA</v>
          </cell>
          <cell r="Y5" t="str">
            <v>CONSTANTINO ANTONIO FERREIRA</v>
          </cell>
          <cell r="Z5" t="str">
            <v>Solteiro</v>
          </cell>
          <cell r="AA5" t="str">
            <v>Ensino Fundamental Incompleto</v>
          </cell>
          <cell r="AB5" t="str">
            <v>M</v>
          </cell>
          <cell r="AC5" t="str">
            <v>Rua</v>
          </cell>
          <cell r="AD5" t="str">
            <v>MARIA DA COSTA BEZERRA</v>
          </cell>
          <cell r="AE5" t="str">
            <v>61</v>
          </cell>
          <cell r="AG5" t="str">
            <v>04880-050</v>
          </cell>
          <cell r="AH5" t="str">
            <v>RECANTO DO CAMPO BELO</v>
          </cell>
          <cell r="AI5" t="str">
            <v>São Paulo</v>
          </cell>
          <cell r="AJ5" t="str">
            <v>São Paulo</v>
          </cell>
          <cell r="AP5">
            <v>7486</v>
          </cell>
          <cell r="AQ5" t="str">
            <v>17000</v>
          </cell>
          <cell r="AR5" t="str">
            <v>9</v>
          </cell>
          <cell r="AS5" t="str">
            <v>20380630X</v>
          </cell>
          <cell r="AT5" t="str">
            <v>197012460191</v>
          </cell>
          <cell r="AU5" t="str">
            <v>185</v>
          </cell>
          <cell r="AV5" t="str">
            <v>381</v>
          </cell>
          <cell r="AW5" t="str">
            <v>0000000103</v>
          </cell>
          <cell r="AX5" t="str">
            <v>00084</v>
          </cell>
          <cell r="AY5">
            <v>3</v>
          </cell>
          <cell r="AZ5">
            <v>7</v>
          </cell>
          <cell r="BA5">
            <v>11</v>
          </cell>
        </row>
        <row r="6">
          <cell r="A6">
            <v>112225</v>
          </cell>
          <cell r="B6" t="str">
            <v>ADAILTON RODRIGUES SANTOS</v>
          </cell>
          <cell r="C6" t="str">
            <v>AJUDANTE EQ SERVICOS DIVERSOS</v>
          </cell>
          <cell r="D6" t="str">
            <v>ECOSAMPA Operação Geral</v>
          </cell>
          <cell r="E6">
            <v>43617</v>
          </cell>
          <cell r="F6">
            <v>1603.99</v>
          </cell>
          <cell r="G6" t="str">
            <v>Auxílio-Doença</v>
          </cell>
          <cell r="H6">
            <v>45164</v>
          </cell>
          <cell r="I6">
            <v>23048</v>
          </cell>
          <cell r="J6" t="str">
            <v>046.011.138-81</v>
          </cell>
          <cell r="K6" t="str">
            <v>108.74784.10.4</v>
          </cell>
          <cell r="L6" t="str">
            <v>Salário Mensal</v>
          </cell>
          <cell r="M6" t="str">
            <v>Empregado (CLT)</v>
          </cell>
          <cell r="N6" t="str">
            <v>5142-25</v>
          </cell>
          <cell r="O6">
            <v>339</v>
          </cell>
          <cell r="P6" t="str">
            <v>SEGUNDA A SABADO - 13:20 AS 21:40 / INTERVALO DE 01 HORA</v>
          </cell>
          <cell r="Q6" t="str">
            <v>220 Horas</v>
          </cell>
          <cell r="R6" t="str">
            <v>75.01.011</v>
          </cell>
          <cell r="S6" t="str">
            <v>SCK - Lavagem - Feiras, Vias e Logradouros</v>
          </cell>
          <cell r="T6">
            <v>2</v>
          </cell>
          <cell r="U6" t="str">
            <v>SIEMACO SAO PAULO LIMP URBANA</v>
          </cell>
          <cell r="V6" t="str">
            <v>Brasileira</v>
          </cell>
          <cell r="W6" t="str">
            <v>São Paulo</v>
          </cell>
          <cell r="X6" t="str">
            <v>BERENICE BISPO SANTOS</v>
          </cell>
          <cell r="Y6" t="str">
            <v>PEDRO RODRIGUES SANTOS</v>
          </cell>
          <cell r="Z6" t="str">
            <v>Solteiro</v>
          </cell>
          <cell r="AA6" t="str">
            <v>Ensino Fundamental Incompleto</v>
          </cell>
          <cell r="AB6" t="str">
            <v>M</v>
          </cell>
          <cell r="AC6" t="str">
            <v>Rua</v>
          </cell>
          <cell r="AD6" t="str">
            <v>LEONOR TELES</v>
          </cell>
          <cell r="AE6" t="str">
            <v>209</v>
          </cell>
          <cell r="AG6" t="str">
            <v>05872-120</v>
          </cell>
          <cell r="AH6" t="str">
            <v>CAPAO REDONDO</v>
          </cell>
          <cell r="AI6" t="str">
            <v>São Paulo</v>
          </cell>
          <cell r="AJ6" t="str">
            <v>São Paulo</v>
          </cell>
          <cell r="AP6">
            <v>390</v>
          </cell>
          <cell r="AQ6" t="str">
            <v>10899</v>
          </cell>
          <cell r="AR6" t="str">
            <v>1</v>
          </cell>
          <cell r="AS6" t="str">
            <v>14761031X</v>
          </cell>
          <cell r="AT6" t="str">
            <v>140276370183</v>
          </cell>
          <cell r="AU6" t="str">
            <v>69</v>
          </cell>
          <cell r="AV6" t="str">
            <v>20</v>
          </cell>
          <cell r="AW6" t="str">
            <v>0000053621</v>
          </cell>
          <cell r="AX6" t="str">
            <v>00073</v>
          </cell>
          <cell r="AY6">
            <v>4</v>
          </cell>
          <cell r="AZ6">
            <v>3</v>
          </cell>
          <cell r="BA6">
            <v>0</v>
          </cell>
        </row>
        <row r="7">
          <cell r="A7">
            <v>121531</v>
          </cell>
          <cell r="B7" t="str">
            <v>ADAILTON SOUZA SANTOS</v>
          </cell>
          <cell r="C7" t="str">
            <v>MOTORISTA CAMINHAO</v>
          </cell>
          <cell r="D7" t="str">
            <v>ECOSAMPA Operação Geral</v>
          </cell>
          <cell r="E7">
            <v>44972</v>
          </cell>
          <cell r="F7">
            <v>3050.22</v>
          </cell>
          <cell r="G7" t="str">
            <v>Em Atividade Normal</v>
          </cell>
          <cell r="H7">
            <v>44972</v>
          </cell>
          <cell r="I7">
            <v>30513</v>
          </cell>
          <cell r="J7" t="str">
            <v>305.955.668-71</v>
          </cell>
          <cell r="K7" t="str">
            <v>132.60139.93.0</v>
          </cell>
          <cell r="L7" t="str">
            <v>Salário Mensal</v>
          </cell>
          <cell r="M7" t="str">
            <v>Empregado (CLT)</v>
          </cell>
          <cell r="N7" t="str">
            <v>7825-10</v>
          </cell>
          <cell r="O7">
            <v>339</v>
          </cell>
          <cell r="P7" t="str">
            <v>SEGUNDA A SABADO - 13:20 AS 21:40 / INTERVALO DE 01 HORA</v>
          </cell>
          <cell r="Q7" t="str">
            <v>220 Horas</v>
          </cell>
          <cell r="R7" t="str">
            <v>75.01.019</v>
          </cell>
          <cell r="S7" t="str">
            <v>SCK - Operação dos Ecopontos</v>
          </cell>
          <cell r="T7">
            <v>2</v>
          </cell>
          <cell r="U7" t="str">
            <v>SIND TRAB EMP DE ONIBUS RODOV INTEREST INTERM SET DIF SAO PAULO</v>
          </cell>
          <cell r="V7" t="str">
            <v>Brasileira</v>
          </cell>
          <cell r="W7" t="str">
            <v>Una</v>
          </cell>
          <cell r="X7" t="str">
            <v>VALDELICE MARIA DE SOUZA</v>
          </cell>
          <cell r="Y7" t="str">
            <v>JOSE ATANASIO DOS SANTOS</v>
          </cell>
          <cell r="Z7" t="str">
            <v>União Est/Marit</v>
          </cell>
          <cell r="AA7" t="str">
            <v>Ensino Médio Completo</v>
          </cell>
          <cell r="AB7" t="str">
            <v>M</v>
          </cell>
          <cell r="AC7" t="str">
            <v>Rua</v>
          </cell>
          <cell r="AD7" t="str">
            <v>CANCAO AGALOPADA</v>
          </cell>
          <cell r="AE7" t="str">
            <v>617</v>
          </cell>
          <cell r="AG7" t="str">
            <v>08225-500</v>
          </cell>
          <cell r="AH7" t="str">
            <v>CONJUNTO HABITACIONAL A E CARVALHO</v>
          </cell>
          <cell r="AI7" t="str">
            <v>São Paulo</v>
          </cell>
          <cell r="AJ7" t="str">
            <v>São Paulo</v>
          </cell>
          <cell r="AK7" t="str">
            <v>11</v>
          </cell>
          <cell r="AL7" t="str">
            <v>2047.8783</v>
          </cell>
          <cell r="AM7" t="str">
            <v>11</v>
          </cell>
          <cell r="AN7" t="str">
            <v>98100-7915</v>
          </cell>
          <cell r="AP7">
            <v>7245</v>
          </cell>
          <cell r="AQ7" t="str">
            <v>13141</v>
          </cell>
          <cell r="AR7" t="str">
            <v>7</v>
          </cell>
          <cell r="AS7" t="str">
            <v>336509091</v>
          </cell>
          <cell r="AT7" t="str">
            <v>306683150167</v>
          </cell>
          <cell r="AU7" t="str">
            <v>0060</v>
          </cell>
          <cell r="AV7" t="str">
            <v>248</v>
          </cell>
          <cell r="AW7" t="str">
            <v>30595566</v>
          </cell>
          <cell r="AX7" t="str">
            <v>871</v>
          </cell>
          <cell r="AY7">
            <v>0</v>
          </cell>
          <cell r="AZ7">
            <v>6</v>
          </cell>
          <cell r="BA7">
            <v>16</v>
          </cell>
          <cell r="BB7" t="str">
            <v>03.172.067.936</v>
          </cell>
          <cell r="BC7">
            <v>48417</v>
          </cell>
          <cell r="BD7">
            <v>44767</v>
          </cell>
          <cell r="BE7" t="str">
            <v>A</v>
          </cell>
          <cell r="BF7" t="str">
            <v>D</v>
          </cell>
          <cell r="BG7">
            <v>44960</v>
          </cell>
        </row>
        <row r="8">
          <cell r="A8">
            <v>121455</v>
          </cell>
          <cell r="B8" t="str">
            <v>ADAIR JOSE DOS SANTOS</v>
          </cell>
          <cell r="C8" t="str">
            <v>AJUDANTE EQ SERVICOS DIVERSOS</v>
          </cell>
          <cell r="D8" t="str">
            <v>ECOSAMPA Operação Geral</v>
          </cell>
          <cell r="E8">
            <v>44967</v>
          </cell>
          <cell r="F8">
            <v>1603.99</v>
          </cell>
          <cell r="G8" t="str">
            <v>Demitido em Meses Anteriores</v>
          </cell>
          <cell r="H8">
            <v>44981</v>
          </cell>
          <cell r="I8">
            <v>28516</v>
          </cell>
          <cell r="J8" t="str">
            <v>180.532.538-81</v>
          </cell>
          <cell r="K8" t="str">
            <v>127.06798.81.7</v>
          </cell>
          <cell r="L8" t="str">
            <v>Salário Mensal</v>
          </cell>
          <cell r="M8" t="str">
            <v>Empregado (CLT)</v>
          </cell>
          <cell r="N8" t="str">
            <v>5142-25</v>
          </cell>
          <cell r="O8">
            <v>339</v>
          </cell>
          <cell r="P8" t="str">
            <v>SEGUNDA A SABADO - 13:20 AS 21:40 / INTERVALO DE 01 HORA</v>
          </cell>
          <cell r="Q8" t="str">
            <v>220 Horas</v>
          </cell>
          <cell r="R8" t="str">
            <v>75.01.011</v>
          </cell>
          <cell r="S8" t="str">
            <v>SCK - Lavagem - Feiras, Vias e Logradouros</v>
          </cell>
          <cell r="T8">
            <v>2</v>
          </cell>
          <cell r="U8" t="str">
            <v>SIEMACO SAO PAULO LIMP URBANA</v>
          </cell>
          <cell r="V8" t="str">
            <v>Brasileira</v>
          </cell>
          <cell r="W8" t="str">
            <v>TAPEJARA</v>
          </cell>
          <cell r="X8" t="str">
            <v>MARIA ZELITA DOS SANTOS</v>
          </cell>
          <cell r="Y8" t="str">
            <v>JOSE JACINTO DOS SANTOS</v>
          </cell>
          <cell r="Z8" t="str">
            <v>Solteiro</v>
          </cell>
          <cell r="AA8" t="str">
            <v>Ensino Médio Completo</v>
          </cell>
          <cell r="AB8" t="str">
            <v>M</v>
          </cell>
          <cell r="AC8" t="str">
            <v>Rua</v>
          </cell>
          <cell r="AD8" t="str">
            <v>RUA SORAIA</v>
          </cell>
          <cell r="AE8" t="str">
            <v>277</v>
          </cell>
          <cell r="AF8" t="str">
            <v>CASA 01</v>
          </cell>
          <cell r="AG8" t="str">
            <v>06864-420</v>
          </cell>
          <cell r="AH8" t="str">
            <v>JARDIM JACIRA</v>
          </cell>
          <cell r="AI8" t="str">
            <v>Itapecerica da Serra</v>
          </cell>
          <cell r="AJ8" t="str">
            <v>São Paulo</v>
          </cell>
          <cell r="AK8" t="str">
            <v>11</v>
          </cell>
          <cell r="AL8" t="str">
            <v>98999.6793</v>
          </cell>
          <cell r="AM8" t="str">
            <v>11</v>
          </cell>
          <cell r="AN8" t="str">
            <v>96629-9321</v>
          </cell>
          <cell r="AP8">
            <v>9274</v>
          </cell>
          <cell r="AQ8" t="str">
            <v>51965</v>
          </cell>
          <cell r="AR8" t="str">
            <v>2</v>
          </cell>
          <cell r="AS8" t="str">
            <v>332613732</v>
          </cell>
          <cell r="AT8" t="str">
            <v>264962620116</v>
          </cell>
          <cell r="AU8" t="str">
            <v>0145</v>
          </cell>
          <cell r="AV8" t="str">
            <v>389</v>
          </cell>
          <cell r="AW8" t="str">
            <v>18053253</v>
          </cell>
          <cell r="AX8" t="str">
            <v>881</v>
          </cell>
          <cell r="AY8">
            <v>0</v>
          </cell>
          <cell r="AZ8">
            <v>0</v>
          </cell>
          <cell r="BA8">
            <v>14</v>
          </cell>
        </row>
        <row r="9">
          <cell r="A9">
            <v>112233</v>
          </cell>
          <cell r="B9" t="str">
            <v>ADAIR PEREIRA DA ROCHA</v>
          </cell>
          <cell r="C9" t="str">
            <v>VARREDOR</v>
          </cell>
          <cell r="D9" t="str">
            <v>ECOSAMPA Santo Amaro</v>
          </cell>
          <cell r="E9">
            <v>43617</v>
          </cell>
          <cell r="F9">
            <v>1281.23</v>
          </cell>
          <cell r="G9" t="str">
            <v>Demitido em Meses Anteriores</v>
          </cell>
          <cell r="H9">
            <v>43808</v>
          </cell>
          <cell r="I9">
            <v>20629</v>
          </cell>
          <cell r="J9" t="str">
            <v>905.965.108-10</v>
          </cell>
          <cell r="K9" t="str">
            <v>105.64388.75.8</v>
          </cell>
          <cell r="L9" t="str">
            <v>Salário Mensal</v>
          </cell>
          <cell r="M9" t="str">
            <v>Empregado (CLT)</v>
          </cell>
          <cell r="N9" t="str">
            <v>5142-15</v>
          </cell>
          <cell r="O9">
            <v>73</v>
          </cell>
          <cell r="P9" t="str">
            <v>SEGUNDA A SABADO - 08:00 AS 16:20 / INTERVALO DE 01 HORA</v>
          </cell>
          <cell r="Q9" t="str">
            <v>220 Horas</v>
          </cell>
          <cell r="R9" t="str">
            <v>75.01.008</v>
          </cell>
          <cell r="S9" t="str">
            <v>SCK - Varrição de Calçadões</v>
          </cell>
          <cell r="T9">
            <v>2</v>
          </cell>
          <cell r="U9" t="str">
            <v>SIEMACO SAO PAULO LIMP URBANA</v>
          </cell>
          <cell r="V9" t="str">
            <v>Brasileira</v>
          </cell>
          <cell r="W9" t="str">
            <v>São Paulo</v>
          </cell>
          <cell r="X9" t="str">
            <v>ONDINA PEREIRA DA ROCHA</v>
          </cell>
          <cell r="Y9" t="str">
            <v>NARCISO JOSE DA ROCHA</v>
          </cell>
          <cell r="Z9" t="str">
            <v>Solteiro</v>
          </cell>
          <cell r="AA9" t="str">
            <v>Ensino Fundamental Incompleto</v>
          </cell>
          <cell r="AB9" t="str">
            <v>M</v>
          </cell>
          <cell r="AC9" t="str">
            <v>Rua</v>
          </cell>
          <cell r="AD9" t="str">
            <v>ALESSANDRO SCARLATTI</v>
          </cell>
          <cell r="AE9" t="str">
            <v>18</v>
          </cell>
          <cell r="AG9" t="str">
            <v>05816-140</v>
          </cell>
          <cell r="AH9" t="str">
            <v>JD SANTA JOSEFINA</v>
          </cell>
          <cell r="AI9" t="str">
            <v>São Paulo</v>
          </cell>
          <cell r="AJ9" t="str">
            <v>São Paulo</v>
          </cell>
          <cell r="AK9" t="str">
            <v>11</v>
          </cell>
          <cell r="AL9" t="str">
            <v>5897.2852</v>
          </cell>
          <cell r="AP9">
            <v>9104</v>
          </cell>
          <cell r="AQ9" t="str">
            <v>20431</v>
          </cell>
          <cell r="AR9" t="str">
            <v>9</v>
          </cell>
          <cell r="AS9" t="str">
            <v>17.684.479</v>
          </cell>
          <cell r="AT9" t="str">
            <v>140714790116</v>
          </cell>
          <cell r="AU9" t="str">
            <v>262</v>
          </cell>
          <cell r="AV9" t="str">
            <v>328</v>
          </cell>
          <cell r="AW9" t="str">
            <v>02237</v>
          </cell>
          <cell r="AX9" t="str">
            <v>352</v>
          </cell>
          <cell r="AY9">
            <v>0</v>
          </cell>
          <cell r="AZ9">
            <v>6</v>
          </cell>
          <cell r="BA9">
            <v>8</v>
          </cell>
        </row>
        <row r="10">
          <cell r="A10">
            <v>112246</v>
          </cell>
          <cell r="B10" t="str">
            <v>ADALBERTO PEREIRA AMARO</v>
          </cell>
          <cell r="C10" t="str">
            <v>VARREDOR</v>
          </cell>
          <cell r="D10" t="str">
            <v>ECOSAMPA Campo Limpo</v>
          </cell>
          <cell r="E10">
            <v>43617</v>
          </cell>
          <cell r="F10">
            <v>1281.23</v>
          </cell>
          <cell r="G10" t="str">
            <v>Demitido em Meses Anteriores</v>
          </cell>
          <cell r="H10">
            <v>43808</v>
          </cell>
          <cell r="I10">
            <v>23729</v>
          </cell>
          <cell r="J10" t="str">
            <v>072.988.788-08</v>
          </cell>
          <cell r="K10" t="str">
            <v>122.94064.91.9</v>
          </cell>
          <cell r="L10" t="str">
            <v>Salário Mensal</v>
          </cell>
          <cell r="M10" t="str">
            <v>Empregado (CLT)</v>
          </cell>
          <cell r="N10" t="str">
            <v>5142-15</v>
          </cell>
          <cell r="O10">
            <v>223</v>
          </cell>
          <cell r="P10" t="str">
            <v>SEGUNDA A SABADO - 10:00 AS 18:20 / INTERVALO DE 01 HORA</v>
          </cell>
          <cell r="Q10" t="str">
            <v>220 Horas</v>
          </cell>
          <cell r="R10" t="str">
            <v>75.01.006</v>
          </cell>
          <cell r="S10" t="str">
            <v>SCK - Varrição de Vias e Logradouros</v>
          </cell>
          <cell r="T10">
            <v>2</v>
          </cell>
          <cell r="U10" t="str">
            <v>SIEMACO SAO PAULO LIMP URBANA</v>
          </cell>
          <cell r="V10" t="str">
            <v>Brasileira</v>
          </cell>
          <cell r="W10" t="str">
            <v>São Paulo</v>
          </cell>
          <cell r="X10" t="str">
            <v>MARINA PEREIRA AMARO</v>
          </cell>
          <cell r="Y10" t="str">
            <v>JOAQUIM AMARO</v>
          </cell>
          <cell r="Z10" t="str">
            <v>Outros</v>
          </cell>
          <cell r="AA10" t="str">
            <v>Ensino Fundamental Incompleto</v>
          </cell>
          <cell r="AB10" t="str">
            <v>M</v>
          </cell>
          <cell r="AC10" t="str">
            <v>Rua</v>
          </cell>
          <cell r="AD10" t="str">
            <v>GIL DE SILOE</v>
          </cell>
          <cell r="AE10" t="str">
            <v>102</v>
          </cell>
          <cell r="AG10" t="str">
            <v>04953-050</v>
          </cell>
          <cell r="AH10" t="str">
            <v>CHACARA NANI</v>
          </cell>
          <cell r="AI10" t="str">
            <v>São Paulo</v>
          </cell>
          <cell r="AJ10" t="str">
            <v>São Paulo</v>
          </cell>
          <cell r="AP10">
            <v>390</v>
          </cell>
          <cell r="AQ10" t="str">
            <v>10877</v>
          </cell>
          <cell r="AR10" t="str">
            <v>7</v>
          </cell>
          <cell r="AS10" t="str">
            <v>159052907</v>
          </cell>
          <cell r="AT10" t="str">
            <v>155573080108</v>
          </cell>
          <cell r="AU10" t="str">
            <v>671</v>
          </cell>
          <cell r="AV10" t="str">
            <v>372</v>
          </cell>
          <cell r="AW10" t="str">
            <v>45059</v>
          </cell>
          <cell r="AX10" t="str">
            <v>063</v>
          </cell>
          <cell r="AY10">
            <v>0</v>
          </cell>
          <cell r="AZ10">
            <v>6</v>
          </cell>
          <cell r="BA10">
            <v>8</v>
          </cell>
        </row>
        <row r="11">
          <cell r="A11">
            <v>114982</v>
          </cell>
          <cell r="B11" t="str">
            <v>ADALGISIO TEIXEIRA AGUIAR SOBRINHO</v>
          </cell>
          <cell r="C11" t="str">
            <v>AJUDANTE EQ SERVICOS DIVERSOS</v>
          </cell>
          <cell r="D11" t="str">
            <v>ECOSAMPA Operação Geral</v>
          </cell>
          <cell r="E11">
            <v>43917</v>
          </cell>
          <cell r="F11">
            <v>1319.67</v>
          </cell>
          <cell r="G11" t="str">
            <v>Demitido em Meses Anteriores</v>
          </cell>
          <cell r="H11">
            <v>44361</v>
          </cell>
          <cell r="I11">
            <v>33407</v>
          </cell>
          <cell r="J11" t="str">
            <v>062.221.825-50</v>
          </cell>
          <cell r="K11" t="str">
            <v>160.11359.50.8</v>
          </cell>
          <cell r="L11" t="str">
            <v>Salário Mensal</v>
          </cell>
          <cell r="M11" t="str">
            <v>Empregado (CLT)</v>
          </cell>
          <cell r="N11" t="str">
            <v>5142-25</v>
          </cell>
          <cell r="O11">
            <v>301</v>
          </cell>
          <cell r="P11" t="str">
            <v>SEGUNDA A SABADO - 22:00 AS 05:25 / INTERVALO DE 01 HORA</v>
          </cell>
          <cell r="Q11" t="str">
            <v>220 Horas</v>
          </cell>
          <cell r="R11" t="str">
            <v>75.01.013</v>
          </cell>
          <cell r="S11" t="str">
            <v>SCK - Capinação e Roçada de Vias</v>
          </cell>
          <cell r="T11">
            <v>2</v>
          </cell>
          <cell r="U11" t="str">
            <v>SIEMACO SAO PAULO LIMP URBANA</v>
          </cell>
          <cell r="V11" t="str">
            <v>Brasileira</v>
          </cell>
          <cell r="W11" t="str">
            <v>Brumado</v>
          </cell>
          <cell r="X11" t="str">
            <v>MARLENE TEIXEIRA DE AGUIAR</v>
          </cell>
          <cell r="Y11" t="str">
            <v>NÃO DECLARADO</v>
          </cell>
          <cell r="Z11" t="str">
            <v>Solteiro</v>
          </cell>
          <cell r="AA11" t="str">
            <v>Ensino Médio Completo</v>
          </cell>
          <cell r="AB11" t="str">
            <v>M</v>
          </cell>
          <cell r="AC11" t="str">
            <v>Rua</v>
          </cell>
          <cell r="AD11" t="str">
            <v>GUTEMBERG JOSE FERREIRA</v>
          </cell>
          <cell r="AE11" t="str">
            <v>27</v>
          </cell>
          <cell r="AG11" t="str">
            <v>05860-070</v>
          </cell>
          <cell r="AH11" t="str">
            <v>JARDIM SANDRA</v>
          </cell>
          <cell r="AI11" t="str">
            <v>São Paulo</v>
          </cell>
          <cell r="AJ11" t="str">
            <v>São Paulo</v>
          </cell>
          <cell r="AK11" t="str">
            <v>11</v>
          </cell>
          <cell r="AL11" t="str">
            <v>96171.5582</v>
          </cell>
          <cell r="AM11" t="str">
            <v>11</v>
          </cell>
          <cell r="AN11" t="str">
            <v>5511.9438</v>
          </cell>
          <cell r="AP11">
            <v>237</v>
          </cell>
          <cell r="AQ11" t="str">
            <v>69560</v>
          </cell>
          <cell r="AR11" t="str">
            <v>6</v>
          </cell>
          <cell r="AS11" t="str">
            <v>580790320</v>
          </cell>
          <cell r="AT11" t="str">
            <v>127856740590</v>
          </cell>
          <cell r="AU11" t="str">
            <v>0237</v>
          </cell>
          <cell r="AV11" t="str">
            <v>090</v>
          </cell>
          <cell r="AW11" t="str">
            <v>06222182</v>
          </cell>
          <cell r="AX11" t="str">
            <v>550</v>
          </cell>
          <cell r="AY11">
            <v>1</v>
          </cell>
          <cell r="AZ11">
            <v>2</v>
          </cell>
          <cell r="BA11">
            <v>17</v>
          </cell>
        </row>
        <row r="12">
          <cell r="A12">
            <v>112251</v>
          </cell>
          <cell r="B12" t="str">
            <v>ADALTO ARAUJO DE ALMEIDA</v>
          </cell>
          <cell r="C12" t="str">
            <v>AJUDANTE EQ SERVICOS DIVERSOS</v>
          </cell>
          <cell r="D12" t="str">
            <v>ECOSAMPA M'Boi Mirim</v>
          </cell>
          <cell r="E12">
            <v>43617</v>
          </cell>
          <cell r="F12">
            <v>1319.67</v>
          </cell>
          <cell r="G12" t="str">
            <v>Demitido em Meses Anteriores</v>
          </cell>
          <cell r="H12">
            <v>44140</v>
          </cell>
          <cell r="I12">
            <v>25338</v>
          </cell>
          <cell r="J12" t="str">
            <v>527.136.015-68</v>
          </cell>
          <cell r="K12" t="str">
            <v>123.51341.69.6</v>
          </cell>
          <cell r="L12" t="str">
            <v>Salário Mensal</v>
          </cell>
          <cell r="M12" t="str">
            <v>Empregado (CLT)</v>
          </cell>
          <cell r="N12" t="str">
            <v>5142-25</v>
          </cell>
          <cell r="O12">
            <v>66</v>
          </cell>
          <cell r="P12" t="str">
            <v>SEGUNDA A SABADO - 06:00 AS 14:20 / INTERVALO DE 01 HORA</v>
          </cell>
          <cell r="Q12" t="str">
            <v>220 Horas</v>
          </cell>
          <cell r="R12" t="str">
            <v>75.01.022</v>
          </cell>
          <cell r="S12" t="str">
            <v>SCK - Limpeza Habitacional - Dificil Acesso</v>
          </cell>
          <cell r="T12">
            <v>2</v>
          </cell>
          <cell r="U12" t="str">
            <v>SIEMACO SAO PAULO LIMP URBANA</v>
          </cell>
          <cell r="V12" t="str">
            <v>Brasileira</v>
          </cell>
          <cell r="W12" t="str">
            <v>Lençóis</v>
          </cell>
          <cell r="X12" t="str">
            <v>IRAILDES AMARO ARAUJO</v>
          </cell>
          <cell r="Y12" t="str">
            <v>JOAO BISPO DE ALMEIDA</v>
          </cell>
          <cell r="Z12" t="str">
            <v>Solteiro</v>
          </cell>
          <cell r="AA12" t="str">
            <v>Ensino Fundamental Incompleto</v>
          </cell>
          <cell r="AB12" t="str">
            <v>M</v>
          </cell>
          <cell r="AC12" t="str">
            <v>Estrada</v>
          </cell>
          <cell r="AD12" t="str">
            <v>JARARAU</v>
          </cell>
          <cell r="AE12" t="str">
            <v>192</v>
          </cell>
          <cell r="AG12" t="str">
            <v>04943-120</v>
          </cell>
          <cell r="AH12" t="str">
            <v>JARDIM SAO LOURENCO</v>
          </cell>
          <cell r="AI12" t="str">
            <v>São Paulo</v>
          </cell>
          <cell r="AJ12" t="str">
            <v>São Paulo</v>
          </cell>
          <cell r="AP12">
            <v>1667</v>
          </cell>
          <cell r="AQ12" t="str">
            <v>69649</v>
          </cell>
          <cell r="AR12" t="str">
            <v>4</v>
          </cell>
          <cell r="AS12" t="str">
            <v>362658882</v>
          </cell>
          <cell r="AT12" t="str">
            <v>052099060574</v>
          </cell>
          <cell r="AU12" t="str">
            <v>482</v>
          </cell>
          <cell r="AV12" t="str">
            <v>372</v>
          </cell>
          <cell r="AW12" t="str">
            <v>56291</v>
          </cell>
          <cell r="AX12" t="str">
            <v>115</v>
          </cell>
          <cell r="AY12">
            <v>1</v>
          </cell>
          <cell r="AZ12">
            <v>5</v>
          </cell>
          <cell r="BA12">
            <v>4</v>
          </cell>
        </row>
        <row r="13">
          <cell r="A13">
            <v>121851</v>
          </cell>
          <cell r="B13" t="str">
            <v>ADAO BARBOZA DOS SANTOS</v>
          </cell>
          <cell r="C13" t="str">
            <v>AJUDANTE EQ SERVICOS DIVERSOS</v>
          </cell>
          <cell r="D13" t="str">
            <v>ECOSAMPA Santo Amaro</v>
          </cell>
          <cell r="E13">
            <v>45022</v>
          </cell>
          <cell r="F13">
            <v>1603.99</v>
          </cell>
          <cell r="G13" t="str">
            <v>Em Atividade Normal</v>
          </cell>
          <cell r="H13">
            <v>45022</v>
          </cell>
          <cell r="I13">
            <v>24122</v>
          </cell>
          <cell r="J13" t="str">
            <v>351.851.045-20</v>
          </cell>
          <cell r="K13" t="str">
            <v>120.74603.59.4</v>
          </cell>
          <cell r="L13" t="str">
            <v>Salário Mensal</v>
          </cell>
          <cell r="M13" t="str">
            <v>Empregado (CLT)</v>
          </cell>
          <cell r="N13" t="str">
            <v>5142-25</v>
          </cell>
          <cell r="O13">
            <v>66</v>
          </cell>
          <cell r="P13" t="str">
            <v>SEGUNDA A SABADO - 06:00 AS 14:20 / INTERVALO DE 01 HORA</v>
          </cell>
          <cell r="Q13" t="str">
            <v>220 Horas</v>
          </cell>
          <cell r="R13" t="str">
            <v>75.01.014</v>
          </cell>
          <cell r="S13" t="str">
            <v>SCK - Pintura de Meio-Fio e Remoção Faixas e Propagandas</v>
          </cell>
          <cell r="T13">
            <v>2</v>
          </cell>
          <cell r="U13" t="str">
            <v>SIEMACO SAO PAULO LIMP URBANA</v>
          </cell>
          <cell r="V13" t="str">
            <v>Brasileira</v>
          </cell>
          <cell r="W13" t="str">
            <v>Santaluz</v>
          </cell>
          <cell r="X13" t="str">
            <v>LUCIA BARBOZA DOS SANTOS</v>
          </cell>
          <cell r="Z13" t="str">
            <v>Casado</v>
          </cell>
          <cell r="AA13" t="str">
            <v>Ensino Fundamental Incompleto</v>
          </cell>
          <cell r="AB13" t="str">
            <v>M</v>
          </cell>
          <cell r="AC13" t="str">
            <v>Rua</v>
          </cell>
          <cell r="AD13" t="str">
            <v>DAS ACACIAS</v>
          </cell>
          <cell r="AE13" t="str">
            <v>155</v>
          </cell>
          <cell r="AG13" t="str">
            <v>08543-310</v>
          </cell>
          <cell r="AH13" t="str">
            <v>VILA SANTA MARGARIDA</v>
          </cell>
          <cell r="AI13" t="str">
            <v>Ferraz de Vasconcelos</v>
          </cell>
          <cell r="AJ13" t="str">
            <v>São Paulo</v>
          </cell>
          <cell r="AM13" t="str">
            <v>11</v>
          </cell>
          <cell r="AN13" t="str">
            <v>96847-6186</v>
          </cell>
          <cell r="AP13">
            <v>1601</v>
          </cell>
          <cell r="AQ13" t="str">
            <v>82988</v>
          </cell>
          <cell r="AR13" t="str">
            <v>8</v>
          </cell>
          <cell r="AS13" t="str">
            <v>357727988</v>
          </cell>
          <cell r="AT13" t="str">
            <v>275984070191</v>
          </cell>
          <cell r="AU13" t="str">
            <v>0238</v>
          </cell>
          <cell r="AV13" t="str">
            <v>401</v>
          </cell>
          <cell r="AW13" t="str">
            <v>35185104</v>
          </cell>
          <cell r="AX13" t="str">
            <v>520</v>
          </cell>
          <cell r="AY13">
            <v>0</v>
          </cell>
          <cell r="AZ13">
            <v>4</v>
          </cell>
          <cell r="BA13">
            <v>25</v>
          </cell>
        </row>
        <row r="14">
          <cell r="A14">
            <v>114763</v>
          </cell>
          <cell r="B14" t="str">
            <v>ADEILTON GOMES DA SILVA</v>
          </cell>
          <cell r="C14" t="str">
            <v>MOTORISTA CAMINHAO</v>
          </cell>
          <cell r="D14" t="str">
            <v>ECOSAMPA Operação Geral</v>
          </cell>
          <cell r="E14">
            <v>43874</v>
          </cell>
          <cell r="F14">
            <v>3050.22</v>
          </cell>
          <cell r="G14" t="str">
            <v>Em Atividade Normal</v>
          </cell>
          <cell r="H14">
            <v>45056</v>
          </cell>
          <cell r="I14">
            <v>31030</v>
          </cell>
          <cell r="J14" t="str">
            <v>327.359.918-90</v>
          </cell>
          <cell r="K14" t="str">
            <v>130.51765.77.4</v>
          </cell>
          <cell r="L14" t="str">
            <v>Salário Mensal</v>
          </cell>
          <cell r="M14" t="str">
            <v>Empregado (CLT)</v>
          </cell>
          <cell r="N14" t="str">
            <v>7825-10</v>
          </cell>
          <cell r="O14">
            <v>297</v>
          </cell>
          <cell r="P14" t="str">
            <v>SEGUNDA A SABADO - 05:40 AS 14:00 / INTERVALO DE 01 HORA</v>
          </cell>
          <cell r="Q14" t="str">
            <v>220 Horas</v>
          </cell>
          <cell r="R14" t="str">
            <v>75.01.024</v>
          </cell>
          <cell r="S14" t="str">
            <v>SCK - Coleta Manual Residuos - Compactador</v>
          </cell>
          <cell r="T14">
            <v>2</v>
          </cell>
          <cell r="U14" t="str">
            <v>SIND TRAB EMP DE ONIBUS RODOV INTEREST INTERM SET DIF SAO PAULO</v>
          </cell>
          <cell r="V14" t="str">
            <v>Brasileira</v>
          </cell>
          <cell r="W14" t="str">
            <v>São Paulo</v>
          </cell>
          <cell r="X14" t="str">
            <v>SEVERINA GOMES DA SILVA</v>
          </cell>
          <cell r="Y14" t="str">
            <v>JOSE TIAGO DA SILVA</v>
          </cell>
          <cell r="Z14" t="str">
            <v>União Est/Marit</v>
          </cell>
          <cell r="AA14" t="str">
            <v>Ensino Médio Completo</v>
          </cell>
          <cell r="AB14" t="str">
            <v>M</v>
          </cell>
          <cell r="AC14" t="str">
            <v>Rua</v>
          </cell>
          <cell r="AD14" t="str">
            <v>RUA PROFESSOR FRANCISCO PINHEIRO</v>
          </cell>
          <cell r="AE14" t="str">
            <v>1321</v>
          </cell>
          <cell r="AG14" t="str">
            <v>08410-020</v>
          </cell>
          <cell r="AH14" t="str">
            <v>GUIANASES</v>
          </cell>
          <cell r="AI14" t="str">
            <v>São Paulo</v>
          </cell>
          <cell r="AJ14" t="str">
            <v>São Paulo</v>
          </cell>
          <cell r="AK14" t="str">
            <v>11</v>
          </cell>
          <cell r="AL14" t="str">
            <v>98704.1541</v>
          </cell>
          <cell r="AM14" t="str">
            <v>11</v>
          </cell>
          <cell r="AN14" t="str">
            <v>3499.8121</v>
          </cell>
          <cell r="AP14">
            <v>7245</v>
          </cell>
          <cell r="AQ14" t="str">
            <v>03942</v>
          </cell>
          <cell r="AR14" t="str">
            <v>0</v>
          </cell>
          <cell r="AS14" t="str">
            <v>300489314</v>
          </cell>
          <cell r="AT14" t="str">
            <v>314603230191</v>
          </cell>
          <cell r="AU14" t="str">
            <v>155</v>
          </cell>
          <cell r="AV14" t="str">
            <v>353</v>
          </cell>
          <cell r="AW14" t="str">
            <v>32735991</v>
          </cell>
          <cell r="AX14" t="str">
            <v>890</v>
          </cell>
          <cell r="AY14">
            <v>3</v>
          </cell>
          <cell r="AZ14">
            <v>6</v>
          </cell>
          <cell r="BA14">
            <v>18</v>
          </cell>
          <cell r="BB14" t="str">
            <v>03.447.604.880</v>
          </cell>
          <cell r="BC14">
            <v>44626</v>
          </cell>
          <cell r="BD14">
            <v>42801</v>
          </cell>
          <cell r="BE14" t="str">
            <v>D</v>
          </cell>
          <cell r="BG14">
            <v>43866</v>
          </cell>
        </row>
        <row r="15">
          <cell r="A15">
            <v>121507</v>
          </cell>
          <cell r="B15" t="str">
            <v>ADEILTON PEREIRA DE MELO</v>
          </cell>
          <cell r="C15" t="str">
            <v>AJUDANTE EQ SERVICOS DIVERSOS</v>
          </cell>
          <cell r="D15" t="str">
            <v>ECOSAMPA Operação Geral</v>
          </cell>
          <cell r="E15">
            <v>44972</v>
          </cell>
          <cell r="F15">
            <v>1603.99</v>
          </cell>
          <cell r="G15" t="str">
            <v>Demitido em Meses Anteriores</v>
          </cell>
          <cell r="H15">
            <v>44986</v>
          </cell>
          <cell r="I15">
            <v>33230</v>
          </cell>
          <cell r="J15" t="str">
            <v>241.830.438-83</v>
          </cell>
          <cell r="K15" t="str">
            <v>212.49950.57.2</v>
          </cell>
          <cell r="L15" t="str">
            <v>Salário Mensal</v>
          </cell>
          <cell r="M15" t="str">
            <v>Empregado (CLT)</v>
          </cell>
          <cell r="N15" t="str">
            <v>5142-25</v>
          </cell>
          <cell r="O15">
            <v>339</v>
          </cell>
          <cell r="P15" t="str">
            <v>SEGUNDA A SABADO - 13:20 AS 21:40 / INTERVALO DE 01 HORA</v>
          </cell>
          <cell r="Q15" t="str">
            <v>220 Horas</v>
          </cell>
          <cell r="R15" t="str">
            <v>75.01.011</v>
          </cell>
          <cell r="S15" t="str">
            <v>SCK - Lavagem - Feiras, Vias e Logradouros</v>
          </cell>
          <cell r="T15">
            <v>2</v>
          </cell>
          <cell r="U15" t="str">
            <v>SIEMACO SAO PAULO LIMP URBANA</v>
          </cell>
          <cell r="V15" t="str">
            <v>Brasileira</v>
          </cell>
          <cell r="W15" t="str">
            <v>São Paulo</v>
          </cell>
          <cell r="X15" t="str">
            <v>MARINALVA PEREIRA DE MELO</v>
          </cell>
          <cell r="Y15" t="str">
            <v>NAO DECLARADO</v>
          </cell>
          <cell r="Z15" t="str">
            <v>Solteiro</v>
          </cell>
          <cell r="AA15" t="str">
            <v>Ensino Fundamental Incompleto</v>
          </cell>
          <cell r="AB15" t="str">
            <v>M</v>
          </cell>
          <cell r="AC15" t="str">
            <v>Rua</v>
          </cell>
          <cell r="AD15" t="str">
            <v>MARIA CANDIDA FERREIRA</v>
          </cell>
          <cell r="AE15" t="str">
            <v>465</v>
          </cell>
          <cell r="AG15" t="str">
            <v>04844-220</v>
          </cell>
          <cell r="AH15" t="str">
            <v>JARDIM ICARAI</v>
          </cell>
          <cell r="AI15" t="str">
            <v>São Paulo</v>
          </cell>
          <cell r="AJ15" t="str">
            <v>São Paulo</v>
          </cell>
          <cell r="AK15" t="str">
            <v>11</v>
          </cell>
          <cell r="AL15" t="str">
            <v>99153.4804</v>
          </cell>
          <cell r="AM15" t="str">
            <v>11</v>
          </cell>
          <cell r="AN15" t="str">
            <v>99153-4804</v>
          </cell>
          <cell r="AP15">
            <v>6733</v>
          </cell>
          <cell r="AQ15" t="str">
            <v>41852</v>
          </cell>
          <cell r="AR15" t="str">
            <v>6</v>
          </cell>
          <cell r="AS15" t="str">
            <v>480996313</v>
          </cell>
          <cell r="AT15" t="str">
            <v>460150520191</v>
          </cell>
          <cell r="AU15" t="str">
            <v>0165</v>
          </cell>
          <cell r="AV15" t="str">
            <v>371</v>
          </cell>
          <cell r="AW15" t="str">
            <v>24183043</v>
          </cell>
          <cell r="AX15" t="str">
            <v>883</v>
          </cell>
          <cell r="AY15">
            <v>0</v>
          </cell>
          <cell r="AZ15">
            <v>0</v>
          </cell>
          <cell r="BA15">
            <v>16</v>
          </cell>
        </row>
        <row r="16">
          <cell r="A16">
            <v>122404</v>
          </cell>
          <cell r="B16" t="str">
            <v>ADEILTON PEREIRA DE MELO</v>
          </cell>
          <cell r="C16" t="str">
            <v>AJUDANTE EQ SERVICOS DIVERSOS</v>
          </cell>
          <cell r="D16" t="str">
            <v>ECOSAMPA Operação Geral</v>
          </cell>
          <cell r="E16">
            <v>45117</v>
          </cell>
          <cell r="F16">
            <v>1603.99</v>
          </cell>
          <cell r="G16" t="str">
            <v>Em Atividade Normal</v>
          </cell>
          <cell r="H16">
            <v>45117</v>
          </cell>
          <cell r="I16">
            <v>33230</v>
          </cell>
          <cell r="J16" t="str">
            <v>241.830.438-83</v>
          </cell>
          <cell r="K16" t="str">
            <v>212.49950.57.2</v>
          </cell>
          <cell r="L16" t="str">
            <v>Salário Mensal</v>
          </cell>
          <cell r="M16" t="str">
            <v>Empregado (CLT)</v>
          </cell>
          <cell r="N16" t="str">
            <v>5142-25</v>
          </cell>
          <cell r="O16">
            <v>339</v>
          </cell>
          <cell r="P16" t="str">
            <v>SEGUNDA A SABADO - 13:20 AS 21:40 / INTERVALO DE 01 HORA</v>
          </cell>
          <cell r="Q16" t="str">
            <v>220 Horas</v>
          </cell>
          <cell r="R16" t="str">
            <v>75.01.011</v>
          </cell>
          <cell r="S16" t="str">
            <v>SCK - Lavagem - Feiras, Vias e Logradouros</v>
          </cell>
          <cell r="T16">
            <v>2</v>
          </cell>
          <cell r="U16" t="str">
            <v>SIEMACO SAO PAULO LIMP URBANA</v>
          </cell>
          <cell r="V16" t="str">
            <v>Brasileira</v>
          </cell>
          <cell r="W16" t="str">
            <v>São Paulo</v>
          </cell>
          <cell r="X16" t="str">
            <v>MARINALVA PEREIRA DE MELO</v>
          </cell>
          <cell r="Z16" t="str">
            <v>Solteiro</v>
          </cell>
          <cell r="AA16" t="str">
            <v>Ensino Médio Incompleto</v>
          </cell>
          <cell r="AB16" t="str">
            <v>M</v>
          </cell>
          <cell r="AC16" t="str">
            <v>Rua</v>
          </cell>
          <cell r="AD16" t="str">
            <v>MARIA CANDIDA FERREIRA</v>
          </cell>
          <cell r="AE16" t="str">
            <v>465</v>
          </cell>
          <cell r="AG16" t="str">
            <v>04844-220</v>
          </cell>
          <cell r="AH16" t="str">
            <v>JD ICARAI</v>
          </cell>
          <cell r="AI16" t="str">
            <v>São Paulo</v>
          </cell>
          <cell r="AJ16" t="str">
            <v>São Paulo</v>
          </cell>
          <cell r="AM16" t="str">
            <v>11</v>
          </cell>
          <cell r="AN16" t="str">
            <v>99153-4804</v>
          </cell>
          <cell r="AP16">
            <v>6733</v>
          </cell>
          <cell r="AQ16" t="str">
            <v>41852</v>
          </cell>
          <cell r="AR16" t="str">
            <v>6</v>
          </cell>
          <cell r="AS16" t="str">
            <v>480996313</v>
          </cell>
          <cell r="AT16" t="str">
            <v>460150520191</v>
          </cell>
          <cell r="AU16" t="str">
            <v>165</v>
          </cell>
          <cell r="AV16" t="str">
            <v>371</v>
          </cell>
          <cell r="AW16" t="str">
            <v>241830438</v>
          </cell>
          <cell r="AX16" t="str">
            <v>83</v>
          </cell>
          <cell r="AY16">
            <v>0</v>
          </cell>
          <cell r="AZ16">
            <v>1</v>
          </cell>
          <cell r="BA16">
            <v>21</v>
          </cell>
        </row>
        <row r="17">
          <cell r="A17">
            <v>112254</v>
          </cell>
          <cell r="B17" t="str">
            <v>ADELCIO PIMENTEL DOS SANTOS</v>
          </cell>
          <cell r="C17" t="str">
            <v>COLETOR</v>
          </cell>
          <cell r="D17" t="str">
            <v>ECOSAMPA Operação Geral</v>
          </cell>
          <cell r="E17">
            <v>43617</v>
          </cell>
          <cell r="F17">
            <v>1907.79</v>
          </cell>
          <cell r="G17" t="str">
            <v>Em Atividade Normal</v>
          </cell>
          <cell r="H17">
            <v>45119</v>
          </cell>
          <cell r="I17">
            <v>29303</v>
          </cell>
          <cell r="J17" t="str">
            <v>354.840.568-10</v>
          </cell>
          <cell r="K17" t="str">
            <v>133.82921.89.7</v>
          </cell>
          <cell r="L17" t="str">
            <v>Salário Mensal</v>
          </cell>
          <cell r="M17" t="str">
            <v>Empregado (CLT)</v>
          </cell>
          <cell r="N17" t="str">
            <v>5142-05</v>
          </cell>
          <cell r="O17">
            <v>301</v>
          </cell>
          <cell r="P17" t="str">
            <v>SEGUNDA A SABADO - 22:00 AS 05:25 / INTERVALO DE 01 HORA</v>
          </cell>
          <cell r="Q17" t="str">
            <v>220 Horas</v>
          </cell>
          <cell r="R17" t="str">
            <v>75.01.024</v>
          </cell>
          <cell r="S17" t="str">
            <v>SCK - Coleta Manual Residuos - Compactador</v>
          </cell>
          <cell r="T17">
            <v>2</v>
          </cell>
          <cell r="U17" t="str">
            <v>SIEMACO SAO PAULO LIMP URBANA</v>
          </cell>
          <cell r="V17" t="str">
            <v>Brasileira</v>
          </cell>
          <cell r="W17" t="str">
            <v>São Paulo</v>
          </cell>
          <cell r="X17" t="str">
            <v>JOSEFA PIMENTEL DOS SANTOS</v>
          </cell>
          <cell r="Y17" t="str">
            <v>JOAO BISPO DOS SANTOS</v>
          </cell>
          <cell r="Z17" t="str">
            <v>Solteiro</v>
          </cell>
          <cell r="AA17" t="str">
            <v>Ensino Fundamental Incompleto</v>
          </cell>
          <cell r="AB17" t="str">
            <v>M</v>
          </cell>
          <cell r="AC17" t="str">
            <v>Rua</v>
          </cell>
          <cell r="AD17" t="str">
            <v>FREDERIC MISTRAL</v>
          </cell>
          <cell r="AE17" t="str">
            <v>93</v>
          </cell>
          <cell r="AG17" t="str">
            <v>04832-180</v>
          </cell>
          <cell r="AH17" t="str">
            <v>JD SANTA RITA</v>
          </cell>
          <cell r="AI17" t="str">
            <v>São Paulo</v>
          </cell>
          <cell r="AJ17" t="str">
            <v>São Paulo</v>
          </cell>
          <cell r="AK17" t="str">
            <v>11</v>
          </cell>
          <cell r="AL17" t="str">
            <v>5517.2560</v>
          </cell>
          <cell r="AP17">
            <v>6733</v>
          </cell>
          <cell r="AQ17" t="str">
            <v>29583</v>
          </cell>
          <cell r="AR17" t="str">
            <v>3</v>
          </cell>
          <cell r="AS17" t="str">
            <v>33.740.183-4</v>
          </cell>
          <cell r="AT17" t="str">
            <v>329903590141</v>
          </cell>
          <cell r="AU17" t="str">
            <v>156</v>
          </cell>
          <cell r="AV17" t="str">
            <v>281</v>
          </cell>
          <cell r="AW17" t="str">
            <v>95908</v>
          </cell>
          <cell r="AX17" t="str">
            <v>306</v>
          </cell>
          <cell r="AY17">
            <v>4</v>
          </cell>
          <cell r="AZ17">
            <v>3</v>
          </cell>
          <cell r="BA17">
            <v>0</v>
          </cell>
        </row>
        <row r="18">
          <cell r="A18">
            <v>112258</v>
          </cell>
          <cell r="B18" t="str">
            <v>ADELSON BEZERRA DA SILVA</v>
          </cell>
          <cell r="C18" t="str">
            <v>VARREDOR</v>
          </cell>
          <cell r="D18" t="str">
            <v>ECOSAMPA Capela do Socorro</v>
          </cell>
          <cell r="E18">
            <v>43623</v>
          </cell>
          <cell r="F18">
            <v>1603.99</v>
          </cell>
          <cell r="G18" t="str">
            <v>Em Atividade Normal</v>
          </cell>
          <cell r="H18">
            <v>45023</v>
          </cell>
          <cell r="I18">
            <v>29502</v>
          </cell>
          <cell r="J18" t="str">
            <v>300.305.038-92</v>
          </cell>
          <cell r="K18" t="str">
            <v>137.98496.81.0</v>
          </cell>
          <cell r="L18" t="str">
            <v>Salário Mensal</v>
          </cell>
          <cell r="M18" t="str">
            <v>Empregado (CLT)</v>
          </cell>
          <cell r="N18" t="str">
            <v>5142-15</v>
          </cell>
          <cell r="O18">
            <v>233</v>
          </cell>
          <cell r="P18" t="str">
            <v>SEGUNDA A SABADO - 09:00 AS 17:20 / INTERVALO DE 01 HORA</v>
          </cell>
          <cell r="Q18" t="str">
            <v>220 Horas</v>
          </cell>
          <cell r="R18" t="str">
            <v>75.01.006</v>
          </cell>
          <cell r="S18" t="str">
            <v>SCK - Varrição de Vias e Logradouros</v>
          </cell>
          <cell r="T18">
            <v>2</v>
          </cell>
          <cell r="U18" t="str">
            <v>SIEMACO SAO PAULO LIMP URBANA</v>
          </cell>
          <cell r="V18" t="str">
            <v>Brasileira</v>
          </cell>
          <cell r="W18" t="str">
            <v>São Paulo</v>
          </cell>
          <cell r="X18" t="str">
            <v>MARIA INES BEZERRA DA SILVA</v>
          </cell>
          <cell r="Y18" t="str">
            <v>JOAO BEZERRA DA SILVA</v>
          </cell>
          <cell r="Z18" t="str">
            <v>Solteiro</v>
          </cell>
          <cell r="AA18" t="str">
            <v>Ensino Fundamental Incompleto</v>
          </cell>
          <cell r="AB18" t="str">
            <v>M</v>
          </cell>
          <cell r="AC18" t="str">
            <v>Rua</v>
          </cell>
          <cell r="AD18" t="str">
            <v>ERWIN FUHRAMN</v>
          </cell>
          <cell r="AE18" t="str">
            <v>13</v>
          </cell>
          <cell r="AG18" t="str">
            <v>04857-000</v>
          </cell>
          <cell r="AH18" t="str">
            <v>JARDIM VARGINHA</v>
          </cell>
          <cell r="AI18" t="str">
            <v>São Paulo</v>
          </cell>
          <cell r="AJ18" t="str">
            <v>São Paulo</v>
          </cell>
          <cell r="AP18">
            <v>9340</v>
          </cell>
          <cell r="AQ18" t="str">
            <v>57879</v>
          </cell>
          <cell r="AR18" t="str">
            <v>9</v>
          </cell>
          <cell r="AS18" t="str">
            <v>406456070</v>
          </cell>
          <cell r="AT18" t="str">
            <v>210432610167</v>
          </cell>
          <cell r="AU18" t="str">
            <v>292</v>
          </cell>
          <cell r="AV18" t="str">
            <v>371</v>
          </cell>
          <cell r="AW18" t="str">
            <v>0079359</v>
          </cell>
          <cell r="AX18" t="str">
            <v>0284</v>
          </cell>
          <cell r="AY18">
            <v>4</v>
          </cell>
          <cell r="AZ18">
            <v>2</v>
          </cell>
          <cell r="BA18">
            <v>24</v>
          </cell>
        </row>
        <row r="19">
          <cell r="A19">
            <v>112265</v>
          </cell>
          <cell r="B19" t="str">
            <v>ADELSON DOS SANTOS TEIXEIRA</v>
          </cell>
          <cell r="C19" t="str">
            <v>AJUDANTE EQ SERVICOS DIVERSOS</v>
          </cell>
          <cell r="D19" t="str">
            <v>ECOSAMPA M'Boi Mirim</v>
          </cell>
          <cell r="E19">
            <v>43617</v>
          </cell>
          <cell r="F19">
            <v>1603.99</v>
          </cell>
          <cell r="G19" t="str">
            <v>Em Atividade Normal</v>
          </cell>
          <cell r="H19">
            <v>45149</v>
          </cell>
          <cell r="I19">
            <v>33263</v>
          </cell>
          <cell r="J19" t="str">
            <v>064.251.185-39</v>
          </cell>
          <cell r="K19" t="str">
            <v>161.18786.14.4</v>
          </cell>
          <cell r="L19" t="str">
            <v>Salário Mensal</v>
          </cell>
          <cell r="M19" t="str">
            <v>Empregado (CLT)</v>
          </cell>
          <cell r="N19" t="str">
            <v>5142-25</v>
          </cell>
          <cell r="O19">
            <v>167</v>
          </cell>
          <cell r="P19" t="str">
            <v>SEGUNDA A SABADO - 13:40 AS 22:00 / INTERVALO DE 01 HORA</v>
          </cell>
          <cell r="Q19" t="str">
            <v>220 Horas</v>
          </cell>
          <cell r="R19" t="str">
            <v>75.01.019</v>
          </cell>
          <cell r="S19" t="str">
            <v>SCK - Operação dos Ecopontos</v>
          </cell>
          <cell r="T19">
            <v>2</v>
          </cell>
          <cell r="U19" t="str">
            <v>SIEMACO SAO PAULO LIMP URBANA</v>
          </cell>
          <cell r="V19" t="str">
            <v>Brasileira</v>
          </cell>
          <cell r="W19" t="str">
            <v>São Paulo</v>
          </cell>
          <cell r="X19" t="str">
            <v>MARIA HELENA DOS SANTOS TEIXEIRA</v>
          </cell>
          <cell r="Y19" t="str">
            <v>FRANCISCO DOS SANTOS TEIXEIRA</v>
          </cell>
          <cell r="Z19" t="str">
            <v>Solteiro</v>
          </cell>
          <cell r="AA19" t="str">
            <v>Ensino Fundamental Incompleto</v>
          </cell>
          <cell r="AB19" t="str">
            <v>M</v>
          </cell>
          <cell r="AC19" t="str">
            <v>Rua</v>
          </cell>
          <cell r="AD19" t="str">
            <v xml:space="preserve">LEANDRO TEIXEIRA     </v>
          </cell>
          <cell r="AE19" t="str">
            <v>35</v>
          </cell>
          <cell r="AG19" t="str">
            <v>05662-060</v>
          </cell>
          <cell r="AH19" t="str">
            <v xml:space="preserve">PARAISOPOLIS </v>
          </cell>
          <cell r="AI19" t="str">
            <v>São Paulo</v>
          </cell>
          <cell r="AJ19" t="str">
            <v>São Paulo</v>
          </cell>
          <cell r="AP19">
            <v>390</v>
          </cell>
          <cell r="AQ19" t="str">
            <v>10789</v>
          </cell>
          <cell r="AR19" t="str">
            <v>4</v>
          </cell>
          <cell r="AS19" t="str">
            <v>574388473</v>
          </cell>
          <cell r="AT19" t="str">
            <v>132137480582</v>
          </cell>
          <cell r="AU19" t="str">
            <v>27</v>
          </cell>
          <cell r="AV19" t="str">
            <v>87</v>
          </cell>
          <cell r="AW19" t="str">
            <v>00222</v>
          </cell>
          <cell r="AX19" t="str">
            <v>00408</v>
          </cell>
          <cell r="AY19">
            <v>4</v>
          </cell>
          <cell r="AZ19">
            <v>3</v>
          </cell>
          <cell r="BA19">
            <v>0</v>
          </cell>
        </row>
        <row r="20">
          <cell r="A20">
            <v>112271</v>
          </cell>
          <cell r="B20" t="str">
            <v>ADELSON FRANCISCO FREITAS</v>
          </cell>
          <cell r="C20" t="str">
            <v>AJUDANTE EQ SERVICOS DIVERSOS</v>
          </cell>
          <cell r="D20" t="str">
            <v>ECOSAMPA Parelheiros</v>
          </cell>
          <cell r="E20">
            <v>43617</v>
          </cell>
          <cell r="F20">
            <v>1603.99</v>
          </cell>
          <cell r="G20" t="str">
            <v>Em Atividade Normal</v>
          </cell>
          <cell r="H20">
            <v>45023</v>
          </cell>
          <cell r="I20">
            <v>31003</v>
          </cell>
          <cell r="J20" t="str">
            <v>343.254.288-79</v>
          </cell>
          <cell r="K20" t="str">
            <v>209.79811.07.9</v>
          </cell>
          <cell r="L20" t="str">
            <v>Salário Mensal</v>
          </cell>
          <cell r="M20" t="str">
            <v>Empregado (CLT)</v>
          </cell>
          <cell r="N20" t="str">
            <v>5142-25</v>
          </cell>
          <cell r="O20">
            <v>167</v>
          </cell>
          <cell r="P20" t="str">
            <v>SEGUNDA A SABADO - 13:40 AS 22:00 / INTERVALO DE 01 HORA</v>
          </cell>
          <cell r="Q20" t="str">
            <v>220 Horas</v>
          </cell>
          <cell r="R20" t="str">
            <v>75.01.022</v>
          </cell>
          <cell r="S20" t="str">
            <v>SCK - Limpeza Habitacional - Dificil Acesso</v>
          </cell>
          <cell r="T20">
            <v>2</v>
          </cell>
          <cell r="U20" t="str">
            <v>SIEMACO SAO PAULO LIMP URBANA</v>
          </cell>
          <cell r="V20" t="str">
            <v>Brasileira</v>
          </cell>
          <cell r="W20" t="str">
            <v>São Paulo</v>
          </cell>
          <cell r="X20" t="str">
            <v>MARILENE FRANCISCO</v>
          </cell>
          <cell r="Y20" t="str">
            <v>JOSE VALDEVINO DE FREITAS</v>
          </cell>
          <cell r="Z20" t="str">
            <v>Casado</v>
          </cell>
          <cell r="AA20" t="str">
            <v>Ensino Fundamental Incompleto</v>
          </cell>
          <cell r="AB20" t="str">
            <v>M</v>
          </cell>
          <cell r="AC20" t="str">
            <v>Travessa</v>
          </cell>
          <cell r="AD20" t="str">
            <v>JAIME EUSTAQUIO PACHECO</v>
          </cell>
          <cell r="AE20" t="str">
            <v>273</v>
          </cell>
          <cell r="AG20" t="str">
            <v>04880-055</v>
          </cell>
          <cell r="AH20" t="str">
            <v>JARDIM LARANJEIRAS</v>
          </cell>
          <cell r="AI20" t="str">
            <v>São Paulo</v>
          </cell>
          <cell r="AJ20" t="str">
            <v>São Paulo</v>
          </cell>
          <cell r="AP20">
            <v>9106</v>
          </cell>
          <cell r="AQ20" t="str">
            <v>33907</v>
          </cell>
          <cell r="AR20" t="str">
            <v>1</v>
          </cell>
          <cell r="AS20" t="str">
            <v>46.070.537-4</v>
          </cell>
          <cell r="AT20" t="str">
            <v>331437260116</v>
          </cell>
          <cell r="AU20" t="str">
            <v>488</v>
          </cell>
          <cell r="AV20" t="str">
            <v>351</v>
          </cell>
          <cell r="AW20" t="str">
            <v>010713</v>
          </cell>
          <cell r="AX20" t="str">
            <v>306</v>
          </cell>
          <cell r="AY20">
            <v>4</v>
          </cell>
          <cell r="AZ20">
            <v>3</v>
          </cell>
          <cell r="BA20">
            <v>0</v>
          </cell>
        </row>
        <row r="21">
          <cell r="A21">
            <v>115223</v>
          </cell>
          <cell r="B21" t="str">
            <v>ADEMILSON DE JESUS</v>
          </cell>
          <cell r="C21" t="str">
            <v>AJUDANTE EQ SERVICOS DIVERSOS</v>
          </cell>
          <cell r="D21" t="str">
            <v>ECOSAMPA Campo Limpo</v>
          </cell>
          <cell r="E21">
            <v>44018</v>
          </cell>
          <cell r="F21">
            <v>1603.99</v>
          </cell>
          <cell r="G21" t="str">
            <v>Em Atividade Normal</v>
          </cell>
          <cell r="H21">
            <v>45086</v>
          </cell>
          <cell r="I21">
            <v>26105</v>
          </cell>
          <cell r="J21" t="str">
            <v>002.570.245-90</v>
          </cell>
          <cell r="K21" t="str">
            <v>124.80418.47.4</v>
          </cell>
          <cell r="L21" t="str">
            <v>Salário Mensal</v>
          </cell>
          <cell r="M21" t="str">
            <v>Empregado (CLT)</v>
          </cell>
          <cell r="N21" t="str">
            <v>5142-25</v>
          </cell>
          <cell r="O21">
            <v>66</v>
          </cell>
          <cell r="P21" t="str">
            <v>SEGUNDA A SABADO - 06:00 AS 14:20 / INTERVALO DE 01 HORA</v>
          </cell>
          <cell r="Q21" t="str">
            <v>220 Horas</v>
          </cell>
          <cell r="R21" t="str">
            <v>75.01.011</v>
          </cell>
          <cell r="S21" t="str">
            <v>SCK - Lavagem - Feiras, Vias e Logradouros</v>
          </cell>
          <cell r="T21">
            <v>2</v>
          </cell>
          <cell r="U21" t="str">
            <v>SIEMACO SAO PAULO LIMP URBANA</v>
          </cell>
          <cell r="V21" t="str">
            <v>Brasileira</v>
          </cell>
          <cell r="W21" t="str">
            <v>Alcobaça</v>
          </cell>
          <cell r="X21" t="str">
            <v>MARIA GUIOMAR DE JESUS</v>
          </cell>
          <cell r="Y21" t="str">
            <v>DEOCLECIO MANOE DE JESUS</v>
          </cell>
          <cell r="Z21" t="str">
            <v>Casado</v>
          </cell>
          <cell r="AA21" t="str">
            <v>Ensino Médio Completo</v>
          </cell>
          <cell r="AB21" t="str">
            <v>M</v>
          </cell>
          <cell r="AC21" t="str">
            <v>Rua</v>
          </cell>
          <cell r="AD21" t="str">
            <v>FRANCISCO ANTONIO DA LUZ</v>
          </cell>
          <cell r="AE21" t="str">
            <v>621</v>
          </cell>
          <cell r="AF21" t="str">
            <v>CASA 2</v>
          </cell>
          <cell r="AG21" t="str">
            <v>05894-310</v>
          </cell>
          <cell r="AH21" t="str">
            <v>JARDIM MACEDONIA</v>
          </cell>
          <cell r="AI21" t="str">
            <v>São Paulo</v>
          </cell>
          <cell r="AJ21" t="str">
            <v>São Paulo</v>
          </cell>
          <cell r="AK21" t="str">
            <v>11</v>
          </cell>
          <cell r="AL21" t="str">
            <v>96029.4305</v>
          </cell>
          <cell r="AM21" t="str">
            <v>11</v>
          </cell>
          <cell r="AP21">
            <v>7245</v>
          </cell>
          <cell r="AQ21" t="str">
            <v>04710</v>
          </cell>
          <cell r="AR21" t="str">
            <v>0</v>
          </cell>
          <cell r="AS21" t="str">
            <v>523531254</v>
          </cell>
          <cell r="AT21" t="str">
            <v>061098280507</v>
          </cell>
          <cell r="AU21" t="str">
            <v>573</v>
          </cell>
          <cell r="AV21" t="str">
            <v>373</v>
          </cell>
          <cell r="AW21" t="str">
            <v>00257024</v>
          </cell>
          <cell r="AX21" t="str">
            <v>590</v>
          </cell>
          <cell r="AY21">
            <v>3</v>
          </cell>
          <cell r="AZ21">
            <v>1</v>
          </cell>
          <cell r="BA21">
            <v>25</v>
          </cell>
        </row>
        <row r="22">
          <cell r="A22">
            <v>114910</v>
          </cell>
          <cell r="B22" t="str">
            <v>ADEMIR HENRIQUE DO NASCIMENTO</v>
          </cell>
          <cell r="C22" t="str">
            <v>AJUDANTE EQ SERVICOS DIVERSOS</v>
          </cell>
          <cell r="D22" t="str">
            <v>ECOSAMPA Operação Geral</v>
          </cell>
          <cell r="E22">
            <v>43916</v>
          </cell>
          <cell r="F22">
            <v>1603.99</v>
          </cell>
          <cell r="G22" t="str">
            <v>Em Atividade Normal</v>
          </cell>
          <cell r="H22">
            <v>45086</v>
          </cell>
          <cell r="I22">
            <v>27807</v>
          </cell>
          <cell r="J22" t="str">
            <v>035.093.824-55</v>
          </cell>
          <cell r="K22" t="str">
            <v>126.46527.45.6</v>
          </cell>
          <cell r="L22" t="str">
            <v>Salário Mensal</v>
          </cell>
          <cell r="M22" t="str">
            <v>Empregado (CLT)</v>
          </cell>
          <cell r="N22" t="str">
            <v>5142-25</v>
          </cell>
          <cell r="O22">
            <v>297</v>
          </cell>
          <cell r="P22" t="str">
            <v>SEGUNDA A SABADO - 05:40 AS 14:00 / INTERVALO DE 01 HORA</v>
          </cell>
          <cell r="Q22" t="str">
            <v>220 Horas</v>
          </cell>
          <cell r="R22" t="str">
            <v>75.01.017</v>
          </cell>
          <cell r="S22" t="str">
            <v>SCK - Coleta Manual - Entulho e Materiais Diversos</v>
          </cell>
          <cell r="T22">
            <v>2</v>
          </cell>
          <cell r="U22" t="str">
            <v>SIEMACO SAO PAULO LIMP URBANA</v>
          </cell>
          <cell r="V22" t="str">
            <v>Brasileira</v>
          </cell>
          <cell r="W22" t="str">
            <v>Nazaré da Mata</v>
          </cell>
          <cell r="X22" t="str">
            <v>ANTONIO MARIA DO NASCIMENTO</v>
          </cell>
          <cell r="Y22" t="str">
            <v>SEVERINO HENRIQUE DO NASCIMENTO</v>
          </cell>
          <cell r="Z22" t="str">
            <v>Solteiro</v>
          </cell>
          <cell r="AA22" t="str">
            <v>Ensino Médio Completo</v>
          </cell>
          <cell r="AB22" t="str">
            <v>M</v>
          </cell>
          <cell r="AC22" t="str">
            <v>Rua</v>
          </cell>
          <cell r="AD22" t="str">
            <v>WILSON</v>
          </cell>
          <cell r="AE22" t="str">
            <v>138</v>
          </cell>
          <cell r="AG22" t="str">
            <v>05665-030</v>
          </cell>
          <cell r="AH22" t="str">
            <v>PARAISOPOLIS</v>
          </cell>
          <cell r="AI22" t="str">
            <v>São Paulo</v>
          </cell>
          <cell r="AJ22" t="str">
            <v>São Paulo</v>
          </cell>
          <cell r="AK22" t="str">
            <v>11</v>
          </cell>
          <cell r="AL22" t="str">
            <v>98667.8772</v>
          </cell>
          <cell r="AM22" t="str">
            <v>11</v>
          </cell>
          <cell r="AN22" t="str">
            <v>99422.0102</v>
          </cell>
          <cell r="AP22">
            <v>9106</v>
          </cell>
          <cell r="AQ22" t="str">
            <v>37032</v>
          </cell>
          <cell r="AR22" t="str">
            <v>4</v>
          </cell>
          <cell r="AS22" t="str">
            <v>553076656</v>
          </cell>
          <cell r="AT22" t="str">
            <v>047294440825</v>
          </cell>
          <cell r="AU22" t="str">
            <v>0420</v>
          </cell>
          <cell r="AV22" t="str">
            <v>408</v>
          </cell>
          <cell r="AW22" t="str">
            <v>03509382</v>
          </cell>
          <cell r="AX22" t="str">
            <v>455</v>
          </cell>
          <cell r="AY22">
            <v>3</v>
          </cell>
          <cell r="AZ22">
            <v>5</v>
          </cell>
          <cell r="BA22">
            <v>5</v>
          </cell>
          <cell r="BB22" t="str">
            <v>13.135.808.000</v>
          </cell>
          <cell r="BC22">
            <v>43978</v>
          </cell>
          <cell r="BD22">
            <v>43549</v>
          </cell>
          <cell r="BE22" t="str">
            <v>A</v>
          </cell>
        </row>
        <row r="23">
          <cell r="A23">
            <v>112279</v>
          </cell>
          <cell r="B23" t="str">
            <v>ADEMIR MANOEL DA SILVA</v>
          </cell>
          <cell r="C23" t="str">
            <v>VARREDOR</v>
          </cell>
          <cell r="D23" t="str">
            <v>ECOSAMPA Santo Amaro</v>
          </cell>
          <cell r="E23">
            <v>43617</v>
          </cell>
          <cell r="F23">
            <v>1603.99</v>
          </cell>
          <cell r="G23" t="str">
            <v>Gozando Férias</v>
          </cell>
          <cell r="H23">
            <v>45180</v>
          </cell>
          <cell r="I23">
            <v>26566</v>
          </cell>
          <cell r="J23" t="str">
            <v>260.834.148-90</v>
          </cell>
          <cell r="K23" t="str">
            <v>125.46545.17.7</v>
          </cell>
          <cell r="L23" t="str">
            <v>Salário Mensal</v>
          </cell>
          <cell r="M23" t="str">
            <v>Empregado (CLT)</v>
          </cell>
          <cell r="N23" t="str">
            <v>5142-15</v>
          </cell>
          <cell r="O23">
            <v>299</v>
          </cell>
          <cell r="P23" t="str">
            <v>SEGUNDA A SABADO - 20:00 AS 03:40 / INTERVALO DE 01 HORA</v>
          </cell>
          <cell r="Q23" t="str">
            <v>220 Horas</v>
          </cell>
          <cell r="R23" t="str">
            <v>75.01.008</v>
          </cell>
          <cell r="S23" t="str">
            <v>SCK - Varrição de Calçadões</v>
          </cell>
          <cell r="T23">
            <v>2</v>
          </cell>
          <cell r="U23" t="str">
            <v>SIEMACO SAO PAULO LIMP URBANA</v>
          </cell>
          <cell r="V23" t="str">
            <v>Brasileira</v>
          </cell>
          <cell r="W23" t="str">
            <v>Santa Maria do Cambucá</v>
          </cell>
          <cell r="X23" t="str">
            <v>PAULA FRANCINETE DA SILVA</v>
          </cell>
          <cell r="Y23" t="str">
            <v>MANOEL BELARMINO DA SILVA</v>
          </cell>
          <cell r="Z23" t="str">
            <v>Solteiro</v>
          </cell>
          <cell r="AA23" t="str">
            <v>Ensino Fundamental Incompleto</v>
          </cell>
          <cell r="AB23" t="str">
            <v>M</v>
          </cell>
          <cell r="AC23" t="str">
            <v>Travessa</v>
          </cell>
          <cell r="AD23" t="str">
            <v>CARTUM</v>
          </cell>
          <cell r="AE23" t="str">
            <v>1</v>
          </cell>
          <cell r="AG23" t="str">
            <v>04961-260</v>
          </cell>
          <cell r="AH23" t="str">
            <v>JD JACIRA</v>
          </cell>
          <cell r="AI23" t="str">
            <v>São Paulo</v>
          </cell>
          <cell r="AJ23" t="str">
            <v>São Paulo</v>
          </cell>
          <cell r="AP23">
            <v>9104</v>
          </cell>
          <cell r="AQ23" t="str">
            <v>21803</v>
          </cell>
          <cell r="AR23" t="str">
            <v>8</v>
          </cell>
          <cell r="AS23" t="str">
            <v>307326019</v>
          </cell>
          <cell r="AT23" t="str">
            <v>40559160850</v>
          </cell>
          <cell r="AU23" t="str">
            <v>419</v>
          </cell>
          <cell r="AV23" t="str">
            <v>372</v>
          </cell>
          <cell r="AW23" t="str">
            <v>054865</v>
          </cell>
          <cell r="AX23" t="str">
            <v>0190</v>
          </cell>
          <cell r="AY23">
            <v>4</v>
          </cell>
          <cell r="AZ23">
            <v>3</v>
          </cell>
          <cell r="BA23">
            <v>0</v>
          </cell>
        </row>
        <row r="24">
          <cell r="A24">
            <v>112291</v>
          </cell>
          <cell r="B24" t="str">
            <v>ADEMIR MURILO SOARES DA SILVA</v>
          </cell>
          <cell r="C24" t="str">
            <v>VARREDOR</v>
          </cell>
          <cell r="D24" t="str">
            <v>ECOSAMPA Capela do Socorro</v>
          </cell>
          <cell r="E24">
            <v>43617</v>
          </cell>
          <cell r="F24">
            <v>1281.23</v>
          </cell>
          <cell r="G24" t="str">
            <v>Demitido em Meses Anteriores</v>
          </cell>
          <cell r="H24">
            <v>43808</v>
          </cell>
          <cell r="I24">
            <v>33586</v>
          </cell>
          <cell r="J24" t="str">
            <v>423.316.048-94</v>
          </cell>
          <cell r="K24" t="str">
            <v>160.06223.25.3</v>
          </cell>
          <cell r="L24" t="str">
            <v>Salário Mensal</v>
          </cell>
          <cell r="M24" t="str">
            <v>Empregado (CLT)</v>
          </cell>
          <cell r="N24" t="str">
            <v>5142-15</v>
          </cell>
          <cell r="O24">
            <v>167</v>
          </cell>
          <cell r="P24" t="str">
            <v>SEGUNDA A SABADO - 13:40 AS 22:00 / INTERVALO DE 01 HORA</v>
          </cell>
          <cell r="Q24" t="str">
            <v>220 Horas</v>
          </cell>
          <cell r="R24" t="str">
            <v>75.01.007</v>
          </cell>
          <cell r="S24" t="str">
            <v>SCK - Varrição de Sarjetas e Calçadas</v>
          </cell>
          <cell r="T24">
            <v>2</v>
          </cell>
          <cell r="U24" t="str">
            <v>SIEMACO SAO PAULO LIMP URBANA</v>
          </cell>
          <cell r="V24" t="str">
            <v>Brasileira</v>
          </cell>
          <cell r="W24" t="str">
            <v>São Paulo</v>
          </cell>
          <cell r="X24" t="str">
            <v>SOLANGE SOARES DOS SANTOS</v>
          </cell>
          <cell r="Y24" t="str">
            <v>AMAURI LOURENCO DA SILVA</v>
          </cell>
          <cell r="Z24" t="str">
            <v>Solteiro</v>
          </cell>
          <cell r="AA24" t="str">
            <v>Ensino Fundamental Incompleto</v>
          </cell>
          <cell r="AB24" t="str">
            <v>M</v>
          </cell>
          <cell r="AC24" t="str">
            <v>Rua</v>
          </cell>
          <cell r="AD24" t="str">
            <v>BERNARDO CALVO</v>
          </cell>
          <cell r="AE24" t="str">
            <v>145</v>
          </cell>
          <cell r="AG24" t="str">
            <v>04892-050</v>
          </cell>
          <cell r="AH24" t="str">
            <v>JARDIM SILVEIRA</v>
          </cell>
          <cell r="AI24" t="str">
            <v>São Paulo</v>
          </cell>
          <cell r="AJ24" t="str">
            <v>São Paulo</v>
          </cell>
          <cell r="AP24">
            <v>5917</v>
          </cell>
          <cell r="AQ24" t="str">
            <v>04046</v>
          </cell>
          <cell r="AR24" t="str">
            <v>0</v>
          </cell>
          <cell r="AS24" t="str">
            <v>481129170</v>
          </cell>
          <cell r="AT24" t="str">
            <v>389542740116</v>
          </cell>
          <cell r="AU24" t="str">
            <v>436</v>
          </cell>
          <cell r="AV24" t="str">
            <v>381</v>
          </cell>
          <cell r="AW24" t="str">
            <v>056317</v>
          </cell>
          <cell r="AX24" t="str">
            <v>00451</v>
          </cell>
          <cell r="AY24">
            <v>0</v>
          </cell>
          <cell r="AZ24">
            <v>6</v>
          </cell>
          <cell r="BA24">
            <v>8</v>
          </cell>
        </row>
        <row r="25">
          <cell r="A25">
            <v>112295</v>
          </cell>
          <cell r="B25" t="str">
            <v>ADEMIR RODRIGUES LUZ</v>
          </cell>
          <cell r="C25" t="str">
            <v>AJUDANTE EQ SERVICOS DIVERSOS</v>
          </cell>
          <cell r="D25" t="str">
            <v>ECOSAMPA Parelheiros</v>
          </cell>
          <cell r="E25">
            <v>43617</v>
          </cell>
          <cell r="F25">
            <v>1464.83</v>
          </cell>
          <cell r="G25" t="str">
            <v>Demitido em Meses Anteriores</v>
          </cell>
          <cell r="H25">
            <v>44743</v>
          </cell>
          <cell r="I25">
            <v>25720</v>
          </cell>
          <cell r="J25" t="str">
            <v>185.520.988-81</v>
          </cell>
          <cell r="K25" t="str">
            <v>237.87272.91.3</v>
          </cell>
          <cell r="L25" t="str">
            <v>Salário Mensal</v>
          </cell>
          <cell r="M25" t="str">
            <v>Empregado (CLT)</v>
          </cell>
          <cell r="N25" t="str">
            <v>5142-25</v>
          </cell>
          <cell r="O25">
            <v>66</v>
          </cell>
          <cell r="P25" t="str">
            <v>SEGUNDA A SABADO - 06:00 AS 14:20 / INTERVALO DE 01 HORA</v>
          </cell>
          <cell r="Q25" t="str">
            <v>220 Horas</v>
          </cell>
          <cell r="R25" t="str">
            <v>75.01.013</v>
          </cell>
          <cell r="S25" t="str">
            <v>SCK - Capinação e Roçada de Vias</v>
          </cell>
          <cell r="T25">
            <v>2</v>
          </cell>
          <cell r="U25" t="str">
            <v>SIEMACO SAO PAULO LIMP URBANA</v>
          </cell>
          <cell r="V25" t="str">
            <v>Brasileira</v>
          </cell>
          <cell r="W25" t="str">
            <v>São Paulo</v>
          </cell>
          <cell r="X25" t="str">
            <v>ELEUTRIA RODRIGUES LUZ</v>
          </cell>
          <cell r="Y25" t="str">
            <v>AGENOR LUZ</v>
          </cell>
          <cell r="Z25" t="str">
            <v>União Est/Marit</v>
          </cell>
          <cell r="AA25" t="str">
            <v>Ensino Fundamental Incompleto</v>
          </cell>
          <cell r="AB25" t="str">
            <v>M</v>
          </cell>
          <cell r="AC25" t="str">
            <v>Rua</v>
          </cell>
          <cell r="AD25" t="str">
            <v>HENRIQUE SILVA</v>
          </cell>
          <cell r="AE25" t="str">
            <v>70</v>
          </cell>
          <cell r="AG25" t="str">
            <v>04891-400</v>
          </cell>
          <cell r="AH25" t="str">
            <v>ENGENHEIRO MARSILAC</v>
          </cell>
          <cell r="AI25" t="str">
            <v>São Paulo</v>
          </cell>
          <cell r="AJ25" t="str">
            <v>São Paulo</v>
          </cell>
          <cell r="AP25">
            <v>9106</v>
          </cell>
          <cell r="AQ25" t="str">
            <v>33903</v>
          </cell>
          <cell r="AR25" t="str">
            <v>0</v>
          </cell>
          <cell r="AS25" t="str">
            <v>19.941.724-6</v>
          </cell>
          <cell r="AT25" t="str">
            <v>426811010116</v>
          </cell>
          <cell r="AU25" t="str">
            <v>299</v>
          </cell>
          <cell r="AV25" t="str">
            <v>381</v>
          </cell>
          <cell r="AW25" t="str">
            <v>0092098</v>
          </cell>
          <cell r="AX25" t="str">
            <v>00172</v>
          </cell>
          <cell r="AY25">
            <v>3</v>
          </cell>
          <cell r="AZ25">
            <v>1</v>
          </cell>
          <cell r="BA25">
            <v>0</v>
          </cell>
        </row>
        <row r="26">
          <cell r="A26">
            <v>112299</v>
          </cell>
          <cell r="B26" t="str">
            <v>ADEMIR SILVA LIMA</v>
          </cell>
          <cell r="C26" t="str">
            <v>VARREDOR</v>
          </cell>
          <cell r="D26" t="str">
            <v>ECOSAMPA Capela do Socorro</v>
          </cell>
          <cell r="E26">
            <v>43617</v>
          </cell>
          <cell r="F26">
            <v>1603.99</v>
          </cell>
          <cell r="G26" t="str">
            <v>Em Atividade Normal</v>
          </cell>
          <cell r="H26">
            <v>45149</v>
          </cell>
          <cell r="I26">
            <v>23818</v>
          </cell>
          <cell r="J26" t="str">
            <v>403.660.735-91</v>
          </cell>
          <cell r="K26" t="str">
            <v>124.02414.86.5</v>
          </cell>
          <cell r="L26" t="str">
            <v>Salário Mensal</v>
          </cell>
          <cell r="M26" t="str">
            <v>Empregado (CLT)</v>
          </cell>
          <cell r="N26" t="str">
            <v>5142-15</v>
          </cell>
          <cell r="O26">
            <v>233</v>
          </cell>
          <cell r="P26" t="str">
            <v>SEGUNDA A SABADO - 09:00 AS 17:20 / INTERVALO DE 01 HORA</v>
          </cell>
          <cell r="Q26" t="str">
            <v>220 Horas</v>
          </cell>
          <cell r="R26" t="str">
            <v>75.01.006</v>
          </cell>
          <cell r="S26" t="str">
            <v>SCK - Varrição de Vias e Logradouros</v>
          </cell>
          <cell r="T26">
            <v>2</v>
          </cell>
          <cell r="U26" t="str">
            <v>SIEMACO SAO PAULO LIMP URBANA</v>
          </cell>
          <cell r="V26" t="str">
            <v>Brasileira</v>
          </cell>
          <cell r="W26" t="str">
            <v>São Paulo</v>
          </cell>
          <cell r="X26" t="str">
            <v>ANDRELINA FERREIRA DA SILVA</v>
          </cell>
          <cell r="Y26" t="str">
            <v>VALENTIM BISPO DE LIMA</v>
          </cell>
          <cell r="Z26" t="str">
            <v>Outros</v>
          </cell>
          <cell r="AA26" t="str">
            <v>Ensino Fundamental Incompleto</v>
          </cell>
          <cell r="AB26" t="str">
            <v>M</v>
          </cell>
          <cell r="AC26" t="str">
            <v>Rua</v>
          </cell>
          <cell r="AD26" t="str">
            <v>BAHIA</v>
          </cell>
          <cell r="AE26" t="str">
            <v>10</v>
          </cell>
          <cell r="AG26" t="str">
            <v>04814-115</v>
          </cell>
          <cell r="AH26" t="str">
            <v>JD MARIA RITA</v>
          </cell>
          <cell r="AI26" t="str">
            <v>São Paulo</v>
          </cell>
          <cell r="AJ26" t="str">
            <v>São Paulo</v>
          </cell>
          <cell r="AP26">
            <v>5917</v>
          </cell>
          <cell r="AQ26" t="str">
            <v>03975</v>
          </cell>
          <cell r="AR26" t="str">
            <v>1</v>
          </cell>
          <cell r="AS26" t="str">
            <v>252585604</v>
          </cell>
          <cell r="AT26" t="str">
            <v>32012370531</v>
          </cell>
          <cell r="AU26" t="str">
            <v>782</v>
          </cell>
          <cell r="AV26" t="str">
            <v>280</v>
          </cell>
          <cell r="AW26" t="str">
            <v>025489</v>
          </cell>
          <cell r="AX26" t="str">
            <v>0142</v>
          </cell>
          <cell r="AY26">
            <v>4</v>
          </cell>
          <cell r="AZ26">
            <v>3</v>
          </cell>
          <cell r="BA26">
            <v>0</v>
          </cell>
        </row>
        <row r="27">
          <cell r="A27">
            <v>121802</v>
          </cell>
          <cell r="B27" t="str">
            <v>ADIJANILDO MONTEIRO BATISTA</v>
          </cell>
          <cell r="C27" t="str">
            <v>ASSISTENTE DE COMPRAS</v>
          </cell>
          <cell r="D27" t="str">
            <v>ECOSAMPA Administração</v>
          </cell>
          <cell r="E27">
            <v>45008</v>
          </cell>
          <cell r="F27">
            <v>3190.71</v>
          </cell>
          <cell r="G27" t="str">
            <v>Em Atividade Normal</v>
          </cell>
          <cell r="H27">
            <v>45008</v>
          </cell>
          <cell r="I27">
            <v>28606</v>
          </cell>
          <cell r="J27" t="str">
            <v>255.568.568-50</v>
          </cell>
          <cell r="K27" t="str">
            <v>125.56711.22.3</v>
          </cell>
          <cell r="L27" t="str">
            <v>Salário Mensal</v>
          </cell>
          <cell r="M27" t="str">
            <v>Empregado (CLT)</v>
          </cell>
          <cell r="N27" t="str">
            <v>4110-10</v>
          </cell>
          <cell r="O27">
            <v>46</v>
          </cell>
          <cell r="P27" t="str">
            <v>SEGUNDA A SEXTA - 08:30 ÀS 18:18 / INTERVALO DE 01 HORA</v>
          </cell>
          <cell r="Q27" t="str">
            <v>220 Horas</v>
          </cell>
          <cell r="R27" t="str">
            <v>02.07.001</v>
          </cell>
          <cell r="S27" t="str">
            <v>Depto Compras</v>
          </cell>
          <cell r="T27">
            <v>1</v>
          </cell>
          <cell r="U27" t="str">
            <v>SIEMACO SAO PAULO LIMP URBANA</v>
          </cell>
          <cell r="V27" t="str">
            <v>Brasileira</v>
          </cell>
          <cell r="W27" t="str">
            <v>Teixeira</v>
          </cell>
          <cell r="X27" t="str">
            <v>MARIA DO SOCORRO MONTEIRO BATISTA</v>
          </cell>
          <cell r="Y27" t="str">
            <v>JOSE BATISTA</v>
          </cell>
          <cell r="Z27" t="str">
            <v>Casado</v>
          </cell>
          <cell r="AA27" t="str">
            <v>Ensino Superior Completo</v>
          </cell>
          <cell r="AB27" t="str">
            <v>M</v>
          </cell>
          <cell r="AC27" t="str">
            <v>Rua</v>
          </cell>
          <cell r="AD27" t="str">
            <v>SARACURA</v>
          </cell>
          <cell r="AE27" t="str">
            <v>43</v>
          </cell>
          <cell r="AG27" t="str">
            <v>04814-340</v>
          </cell>
          <cell r="AH27" t="str">
            <v>JARDIM GUANHEMBU</v>
          </cell>
          <cell r="AI27" t="str">
            <v>São Paulo</v>
          </cell>
          <cell r="AJ27" t="str">
            <v>São Paulo</v>
          </cell>
          <cell r="AK27" t="str">
            <v>11</v>
          </cell>
          <cell r="AL27" t="str">
            <v>3207.9444</v>
          </cell>
          <cell r="AM27" t="str">
            <v>11</v>
          </cell>
          <cell r="AN27" t="str">
            <v>99526-5243</v>
          </cell>
          <cell r="AP27">
            <v>2921</v>
          </cell>
          <cell r="AQ27" t="str">
            <v>62839</v>
          </cell>
          <cell r="AR27" t="str">
            <v>8</v>
          </cell>
          <cell r="AS27" t="str">
            <v>305920625</v>
          </cell>
          <cell r="AT27" t="str">
            <v>281818600167</v>
          </cell>
          <cell r="AU27" t="str">
            <v>701</v>
          </cell>
          <cell r="AV27" t="str">
            <v>280</v>
          </cell>
          <cell r="AW27" t="str">
            <v>25556856</v>
          </cell>
          <cell r="AX27" t="str">
            <v>850</v>
          </cell>
          <cell r="AY27">
            <v>0</v>
          </cell>
          <cell r="AZ27">
            <v>5</v>
          </cell>
          <cell r="BA27">
            <v>8</v>
          </cell>
        </row>
        <row r="28">
          <cell r="A28">
            <v>112310</v>
          </cell>
          <cell r="B28" t="str">
            <v>ADILIO PEREIRA SILVA</v>
          </cell>
          <cell r="C28" t="str">
            <v>AJUDANTE EQ SERVICOS DIVERSOS</v>
          </cell>
          <cell r="D28" t="str">
            <v>ECOSAMPA Operação Geral</v>
          </cell>
          <cell r="E28">
            <v>43617</v>
          </cell>
          <cell r="F28">
            <v>1281.23</v>
          </cell>
          <cell r="G28" t="str">
            <v>Demitido em Meses Anteriores</v>
          </cell>
          <cell r="H28">
            <v>43896</v>
          </cell>
          <cell r="I28">
            <v>32121</v>
          </cell>
          <cell r="J28" t="str">
            <v>047.418.175-80</v>
          </cell>
          <cell r="K28" t="str">
            <v>160.08165.22.6</v>
          </cell>
          <cell r="L28" t="str">
            <v>Salário Mensal</v>
          </cell>
          <cell r="M28" t="str">
            <v>Empregado (CLT)</v>
          </cell>
          <cell r="N28" t="str">
            <v>5142-25</v>
          </cell>
          <cell r="O28">
            <v>300</v>
          </cell>
          <cell r="P28" t="str">
            <v>SEGUNDA A SABADO - 21:00 AS 04:33 / INTERVALO DE 01 HORA</v>
          </cell>
          <cell r="Q28" t="str">
            <v>220 Horas</v>
          </cell>
          <cell r="R28" t="str">
            <v>75.01.017</v>
          </cell>
          <cell r="S28" t="str">
            <v>SCK - Coleta Manual - Entulho e Materiais Diversos</v>
          </cell>
          <cell r="T28">
            <v>2</v>
          </cell>
          <cell r="U28" t="str">
            <v>SIEMACO SAO PAULO LIMP URBANA</v>
          </cell>
          <cell r="V28" t="str">
            <v>Brasileira</v>
          </cell>
          <cell r="W28" t="str">
            <v>Ipirá</v>
          </cell>
          <cell r="X28" t="str">
            <v>AILDA MARIA SILVA</v>
          </cell>
          <cell r="Y28" t="str">
            <v>ROQUE PEREIRA SILVA</v>
          </cell>
          <cell r="Z28" t="str">
            <v>Solteiro</v>
          </cell>
          <cell r="AA28" t="str">
            <v>Ensino Fundamental Completo</v>
          </cell>
          <cell r="AB28" t="str">
            <v>M</v>
          </cell>
          <cell r="AC28" t="str">
            <v>Rua</v>
          </cell>
          <cell r="AD28" t="str">
            <v>JOSE DIAS DA COSTA</v>
          </cell>
          <cell r="AE28" t="str">
            <v>1</v>
          </cell>
          <cell r="AG28" t="str">
            <v>05661-060</v>
          </cell>
          <cell r="AH28" t="str">
            <v>PARAISOPOLIS</v>
          </cell>
          <cell r="AI28" t="str">
            <v>São Paulo</v>
          </cell>
          <cell r="AJ28" t="str">
            <v>São Paulo</v>
          </cell>
          <cell r="AP28">
            <v>2921</v>
          </cell>
          <cell r="AQ28" t="str">
            <v>52905</v>
          </cell>
          <cell r="AR28" t="str">
            <v>9</v>
          </cell>
          <cell r="AS28" t="str">
            <v>551831029</v>
          </cell>
          <cell r="AT28" t="str">
            <v>118406210531</v>
          </cell>
          <cell r="AU28" t="str">
            <v>48</v>
          </cell>
          <cell r="AV28" t="str">
            <v>346</v>
          </cell>
          <cell r="AW28" t="str">
            <v>3978799</v>
          </cell>
          <cell r="AX28" t="str">
            <v>020</v>
          </cell>
          <cell r="AY28">
            <v>0</v>
          </cell>
          <cell r="AZ28">
            <v>9</v>
          </cell>
          <cell r="BA28">
            <v>5</v>
          </cell>
        </row>
        <row r="29">
          <cell r="A29">
            <v>120186</v>
          </cell>
          <cell r="B29" t="str">
            <v>ADILSON DA CUNHA ALENCAR</v>
          </cell>
          <cell r="C29" t="str">
            <v>MOTORISTA CAMINHAO</v>
          </cell>
          <cell r="D29" t="str">
            <v>ECOSAMPA Operação Geral</v>
          </cell>
          <cell r="E29">
            <v>44791</v>
          </cell>
          <cell r="F29">
            <v>3050.22</v>
          </cell>
          <cell r="G29" t="str">
            <v>Em Atividade Normal</v>
          </cell>
          <cell r="H29">
            <v>44791</v>
          </cell>
          <cell r="I29">
            <v>25131</v>
          </cell>
          <cell r="J29" t="str">
            <v>088.562.708-38</v>
          </cell>
          <cell r="K29" t="str">
            <v>121.55296.69.1</v>
          </cell>
          <cell r="L29" t="str">
            <v>Salário Mensal</v>
          </cell>
          <cell r="M29" t="str">
            <v>Empregado (CLT)</v>
          </cell>
          <cell r="N29" t="str">
            <v>7825-10</v>
          </cell>
          <cell r="O29">
            <v>301</v>
          </cell>
          <cell r="P29" t="str">
            <v>SEGUNDA A SABADO - 22:00 AS 05:25 / INTERVALO DE 01 HORA</v>
          </cell>
          <cell r="Q29" t="str">
            <v>220 Horas</v>
          </cell>
          <cell r="R29" t="str">
            <v>75.01.018</v>
          </cell>
          <cell r="S29" t="str">
            <v>SCK - Coleta Mecânica de Entulho</v>
          </cell>
          <cell r="T29">
            <v>2</v>
          </cell>
          <cell r="U29" t="str">
            <v>SIND TRAB EMP DE ONIBUS RODOV INTEREST INTERM SET DIF SAO PAULO</v>
          </cell>
          <cell r="V29" t="str">
            <v>Brasileira</v>
          </cell>
          <cell r="W29" t="str">
            <v>São Paulo</v>
          </cell>
          <cell r="X29" t="str">
            <v>VALDICE DA CUNHA ALENCAR</v>
          </cell>
          <cell r="Y29" t="str">
            <v>ANTONIO ALENCAR DE FIGUEIREDO</v>
          </cell>
          <cell r="Z29" t="str">
            <v>Outros</v>
          </cell>
          <cell r="AA29" t="str">
            <v>Ensino Médio Completo</v>
          </cell>
          <cell r="AB29" t="str">
            <v>M</v>
          </cell>
          <cell r="AC29" t="str">
            <v>Rua</v>
          </cell>
          <cell r="AD29" t="str">
            <v>DOMENICO FONTANA</v>
          </cell>
          <cell r="AE29" t="str">
            <v>9</v>
          </cell>
          <cell r="AF29" t="str">
            <v>CASA 2</v>
          </cell>
          <cell r="AG29" t="str">
            <v>05854-080</v>
          </cell>
          <cell r="AH29" t="str">
            <v>PARQUE MARIA HELENA</v>
          </cell>
          <cell r="AI29" t="str">
            <v>São Paulo</v>
          </cell>
          <cell r="AJ29" t="str">
            <v>São Paulo</v>
          </cell>
          <cell r="AK29" t="str">
            <v>11</v>
          </cell>
          <cell r="AL29" t="str">
            <v>95132.1872</v>
          </cell>
          <cell r="AP29">
            <v>8485</v>
          </cell>
          <cell r="AQ29" t="str">
            <v>31050</v>
          </cell>
          <cell r="AR29" t="str">
            <v>5</v>
          </cell>
          <cell r="AS29" t="str">
            <v>188933633</v>
          </cell>
          <cell r="AT29" t="str">
            <v>170691200191</v>
          </cell>
          <cell r="AU29" t="str">
            <v>0720</v>
          </cell>
          <cell r="AV29" t="str">
            <v>373</v>
          </cell>
          <cell r="AW29" t="str">
            <v>08856270</v>
          </cell>
          <cell r="AX29" t="str">
            <v>838</v>
          </cell>
          <cell r="AY29">
            <v>1</v>
          </cell>
          <cell r="AZ29">
            <v>0</v>
          </cell>
          <cell r="BA29">
            <v>13</v>
          </cell>
          <cell r="BB29" t="str">
            <v>04.468.198.400</v>
          </cell>
          <cell r="BC29">
            <v>31904</v>
          </cell>
          <cell r="BD29">
            <v>43801</v>
          </cell>
          <cell r="BE29" t="str">
            <v>D</v>
          </cell>
          <cell r="BG29">
            <v>44712</v>
          </cell>
        </row>
        <row r="30">
          <cell r="A30">
            <v>112319</v>
          </cell>
          <cell r="B30" t="str">
            <v>ADILSON DE MATOS FERREIRA JUNIOR</v>
          </cell>
          <cell r="C30" t="str">
            <v>AJUDANTE EQ SERVICOS DIVERSOS</v>
          </cell>
          <cell r="D30" t="str">
            <v>ECOSAMPA M'Boi Mirim</v>
          </cell>
          <cell r="E30">
            <v>43617</v>
          </cell>
          <cell r="F30">
            <v>1603.99</v>
          </cell>
          <cell r="G30" t="str">
            <v>Em Atividade Normal</v>
          </cell>
          <cell r="H30">
            <v>45149</v>
          </cell>
          <cell r="I30">
            <v>31140</v>
          </cell>
          <cell r="J30" t="str">
            <v>334.899.008-47</v>
          </cell>
          <cell r="K30" t="str">
            <v>206.86943.66.4</v>
          </cell>
          <cell r="L30" t="str">
            <v>Salário Mensal</v>
          </cell>
          <cell r="M30" t="str">
            <v>Empregado (CLT)</v>
          </cell>
          <cell r="N30" t="str">
            <v>5142-25</v>
          </cell>
          <cell r="O30">
            <v>66</v>
          </cell>
          <cell r="P30" t="str">
            <v>SEGUNDA A SABADO - 06:00 AS 14:20 / INTERVALO DE 01 HORA</v>
          </cell>
          <cell r="Q30" t="str">
            <v>220 Horas</v>
          </cell>
          <cell r="R30" t="str">
            <v>75.01.013</v>
          </cell>
          <cell r="S30" t="str">
            <v>SCK - Capinação e Roçada de Vias</v>
          </cell>
          <cell r="T30">
            <v>2</v>
          </cell>
          <cell r="U30" t="str">
            <v>SIEMACO SAO PAULO LIMP URBANA</v>
          </cell>
          <cell r="V30" t="str">
            <v>Brasileira</v>
          </cell>
          <cell r="W30" t="str">
            <v>São Paulo</v>
          </cell>
          <cell r="X30" t="str">
            <v>GENILDA DE SOUSA SANTANA</v>
          </cell>
          <cell r="Y30" t="str">
            <v>ADILSON DE MATOS FERREIRA</v>
          </cell>
          <cell r="Z30" t="str">
            <v>Casado</v>
          </cell>
          <cell r="AA30" t="str">
            <v>Ensino Fundamental Incompleto</v>
          </cell>
          <cell r="AB30" t="str">
            <v>M</v>
          </cell>
          <cell r="AC30" t="str">
            <v>Rua</v>
          </cell>
          <cell r="AD30" t="str">
            <v>DOMINGOS PEIXOTO DA SILVA</v>
          </cell>
          <cell r="AE30" t="str">
            <v>453</v>
          </cell>
          <cell r="AG30" t="str">
            <v>05868-680</v>
          </cell>
          <cell r="AH30" t="str">
            <v>CONJUNTO HABITACIONAL ADVENTIS</v>
          </cell>
          <cell r="AI30" t="str">
            <v>São Paulo</v>
          </cell>
          <cell r="AJ30" t="str">
            <v>São Paulo</v>
          </cell>
          <cell r="AP30">
            <v>9106</v>
          </cell>
          <cell r="AQ30" t="str">
            <v>36575</v>
          </cell>
          <cell r="AR30" t="str">
            <v>3</v>
          </cell>
          <cell r="AS30" t="str">
            <v>436779808</v>
          </cell>
          <cell r="AW30" t="str">
            <v>0010837</v>
          </cell>
          <cell r="AX30" t="str">
            <v>00158</v>
          </cell>
          <cell r="AY30">
            <v>4</v>
          </cell>
          <cell r="AZ30">
            <v>3</v>
          </cell>
          <cell r="BA30">
            <v>0</v>
          </cell>
        </row>
        <row r="31">
          <cell r="A31">
            <v>116729</v>
          </cell>
          <cell r="B31" t="str">
            <v>ADILSON FERREIRA DO NASCIMENTO</v>
          </cell>
          <cell r="C31" t="str">
            <v>MOTORISTA CAMINHAO</v>
          </cell>
          <cell r="D31" t="str">
            <v>ECOSAMPA Operação Geral</v>
          </cell>
          <cell r="E31">
            <v>44368</v>
          </cell>
          <cell r="F31">
            <v>3050.22</v>
          </cell>
          <cell r="G31" t="str">
            <v>Em Atividade Normal</v>
          </cell>
          <cell r="H31">
            <v>45149</v>
          </cell>
          <cell r="I31">
            <v>23921</v>
          </cell>
          <cell r="J31" t="str">
            <v>091.843.428-97</v>
          </cell>
          <cell r="K31" t="str">
            <v>121.25774.25.0</v>
          </cell>
          <cell r="L31" t="str">
            <v>Salário Mensal</v>
          </cell>
          <cell r="M31" t="str">
            <v>Empregado (CLT)</v>
          </cell>
          <cell r="N31" t="str">
            <v>7825-10</v>
          </cell>
          <cell r="O31">
            <v>301</v>
          </cell>
          <cell r="P31" t="str">
            <v>SEGUNDA A SABADO - 22:00 AS 05:25 / INTERVALO DE 01 HORA</v>
          </cell>
          <cell r="Q31" t="str">
            <v>220 Horas</v>
          </cell>
          <cell r="R31" t="str">
            <v>75.01.018</v>
          </cell>
          <cell r="S31" t="str">
            <v>SCK - Coleta Mecânica de Entulho</v>
          </cell>
          <cell r="T31">
            <v>2</v>
          </cell>
          <cell r="U31" t="str">
            <v>SIND TRAB EMP DE ONIBUS RODOV INTEREST INTERM SET DIF SAO PAULO</v>
          </cell>
          <cell r="V31" t="str">
            <v>Brasileira</v>
          </cell>
          <cell r="W31" t="str">
            <v>São Paulo</v>
          </cell>
          <cell r="X31" t="str">
            <v>JOSEFA FERREIRA DO NASCIMENTO</v>
          </cell>
          <cell r="Y31" t="str">
            <v>NAO DECLARADO</v>
          </cell>
          <cell r="Z31" t="str">
            <v>Casado</v>
          </cell>
          <cell r="AA31" t="str">
            <v>Ensino Médio Completo</v>
          </cell>
          <cell r="AB31" t="str">
            <v>M</v>
          </cell>
          <cell r="AC31" t="str">
            <v>Avenida</v>
          </cell>
          <cell r="AD31" t="str">
            <v>AVENIDA SARGENTO GRALDO SANT'ANA</v>
          </cell>
          <cell r="AE31" t="str">
            <v>1100</v>
          </cell>
          <cell r="AF31" t="str">
            <v>APTO 13 BLOCO 27</v>
          </cell>
          <cell r="AG31" t="str">
            <v>04674-901</v>
          </cell>
          <cell r="AH31" t="str">
            <v>JARDIM TAQUARAL</v>
          </cell>
          <cell r="AI31" t="str">
            <v>São Paulo</v>
          </cell>
          <cell r="AJ31" t="str">
            <v>São Paulo</v>
          </cell>
          <cell r="AK31" t="str">
            <v>11</v>
          </cell>
          <cell r="AL31" t="str">
            <v>3368.2378</v>
          </cell>
          <cell r="AM31" t="str">
            <v>11</v>
          </cell>
          <cell r="AN31" t="str">
            <v>96013.1139</v>
          </cell>
          <cell r="AP31">
            <v>7245</v>
          </cell>
          <cell r="AQ31" t="str">
            <v>07335</v>
          </cell>
          <cell r="AR31" t="str">
            <v>3</v>
          </cell>
          <cell r="AS31" t="str">
            <v>18483490</v>
          </cell>
          <cell r="AT31" t="str">
            <v>150283920108</v>
          </cell>
          <cell r="AU31" t="str">
            <v>0172</v>
          </cell>
          <cell r="AV31" t="str">
            <v>246</v>
          </cell>
          <cell r="AW31" t="str">
            <v>09184342</v>
          </cell>
          <cell r="AX31" t="str">
            <v>897</v>
          </cell>
          <cell r="AY31">
            <v>2</v>
          </cell>
          <cell r="AZ31">
            <v>2</v>
          </cell>
          <cell r="BA31">
            <v>10</v>
          </cell>
          <cell r="BB31" t="str">
            <v>02.480.407.450</v>
          </cell>
          <cell r="BC31">
            <v>46216</v>
          </cell>
          <cell r="BD31">
            <v>43515</v>
          </cell>
          <cell r="BE31" t="str">
            <v>D</v>
          </cell>
          <cell r="BG31">
            <v>44357</v>
          </cell>
        </row>
        <row r="32">
          <cell r="A32">
            <v>112171</v>
          </cell>
          <cell r="B32" t="str">
            <v>ADILSON FLORES DE LIMA</v>
          </cell>
          <cell r="C32" t="str">
            <v>AJUDANTE EQ SERVICOS DIVERSOS</v>
          </cell>
          <cell r="D32" t="str">
            <v>ECOSAMPA Santo Amaro</v>
          </cell>
          <cell r="E32">
            <v>43617</v>
          </cell>
          <cell r="F32">
            <v>1603.99</v>
          </cell>
          <cell r="G32" t="str">
            <v>Em Atividade Normal</v>
          </cell>
          <cell r="H32">
            <v>44960</v>
          </cell>
          <cell r="I32">
            <v>30190</v>
          </cell>
          <cell r="J32" t="str">
            <v>295.290.638-65</v>
          </cell>
          <cell r="K32" t="str">
            <v>136.34679.93.9</v>
          </cell>
          <cell r="L32" t="str">
            <v>Salário Mensal</v>
          </cell>
          <cell r="M32" t="str">
            <v>Empregado (CLT)</v>
          </cell>
          <cell r="N32" t="str">
            <v>5142-25</v>
          </cell>
          <cell r="O32">
            <v>66</v>
          </cell>
          <cell r="P32" t="str">
            <v>SEGUNDA A SABADO - 06:00 AS 14:20 / INTERVALO DE 01 HORA</v>
          </cell>
          <cell r="Q32" t="str">
            <v>220 Horas</v>
          </cell>
          <cell r="R32" t="str">
            <v>75.01.013</v>
          </cell>
          <cell r="S32" t="str">
            <v>SCK - Capinação e Roçada de Vias</v>
          </cell>
          <cell r="T32">
            <v>2</v>
          </cell>
          <cell r="U32" t="str">
            <v>SIEMACO SAO PAULO LIMP URBANA</v>
          </cell>
          <cell r="V32" t="str">
            <v>Brasileira</v>
          </cell>
          <cell r="W32" t="str">
            <v>São Paulo</v>
          </cell>
          <cell r="X32" t="str">
            <v>MARIA LINA DE JESUS FLORES LIMA</v>
          </cell>
          <cell r="Y32" t="str">
            <v>JOSE DONIZETE TEIXEIRA LIMA</v>
          </cell>
          <cell r="Z32" t="str">
            <v>Solteiro</v>
          </cell>
          <cell r="AA32" t="str">
            <v>Ensino Médio Completo</v>
          </cell>
          <cell r="AB32" t="str">
            <v>M</v>
          </cell>
          <cell r="AC32" t="str">
            <v>Rua</v>
          </cell>
          <cell r="AD32" t="str">
            <v>GAETANO PREVIATI</v>
          </cell>
          <cell r="AE32" t="str">
            <v>487</v>
          </cell>
          <cell r="AG32" t="str">
            <v>05878-060</v>
          </cell>
          <cell r="AH32" t="str">
            <v>PARQUE INDEPENDENCIA</v>
          </cell>
          <cell r="AI32" t="str">
            <v>São Paulo</v>
          </cell>
          <cell r="AJ32" t="str">
            <v>São Paulo</v>
          </cell>
          <cell r="AP32">
            <v>390</v>
          </cell>
          <cell r="AQ32" t="str">
            <v>10979</v>
          </cell>
          <cell r="AR32" t="str">
            <v>1</v>
          </cell>
          <cell r="AS32" t="str">
            <v>424930808</v>
          </cell>
          <cell r="AT32" t="str">
            <v>305972930167</v>
          </cell>
          <cell r="AU32" t="str">
            <v>345</v>
          </cell>
          <cell r="AV32" t="str">
            <v>20</v>
          </cell>
          <cell r="AW32" t="str">
            <v>71096</v>
          </cell>
          <cell r="AX32" t="str">
            <v>252</v>
          </cell>
          <cell r="AY32">
            <v>4</v>
          </cell>
          <cell r="AZ32">
            <v>3</v>
          </cell>
          <cell r="BA32">
            <v>0</v>
          </cell>
        </row>
        <row r="33">
          <cell r="A33">
            <v>112355</v>
          </cell>
          <cell r="B33" t="str">
            <v>ADILSON GOMES EMIDIO</v>
          </cell>
          <cell r="C33" t="str">
            <v>VARREDOR</v>
          </cell>
          <cell r="D33" t="str">
            <v>ECOSAMPA Campo Limpo</v>
          </cell>
          <cell r="E33">
            <v>43617</v>
          </cell>
          <cell r="F33">
            <v>1603.99</v>
          </cell>
          <cell r="G33" t="str">
            <v>Em Atividade Normal</v>
          </cell>
          <cell r="H33">
            <v>45177</v>
          </cell>
          <cell r="I33">
            <v>25163</v>
          </cell>
          <cell r="J33" t="str">
            <v>112.528.348-37</v>
          </cell>
          <cell r="K33" t="str">
            <v>122.93968.23.7</v>
          </cell>
          <cell r="L33" t="str">
            <v>Salário Mensal</v>
          </cell>
          <cell r="M33" t="str">
            <v>Empregado (CLT)</v>
          </cell>
          <cell r="N33" t="str">
            <v>5142-15</v>
          </cell>
          <cell r="O33">
            <v>223</v>
          </cell>
          <cell r="P33" t="str">
            <v>SEGUNDA A SABADO - 10:00 AS 18:20 / INTERVALO DE 01 HORA</v>
          </cell>
          <cell r="Q33" t="str">
            <v>220 Horas</v>
          </cell>
          <cell r="R33" t="str">
            <v>75.01.006</v>
          </cell>
          <cell r="S33" t="str">
            <v>SCK - Varrição de Vias e Logradouros</v>
          </cell>
          <cell r="T33">
            <v>2</v>
          </cell>
          <cell r="U33" t="str">
            <v>SIEMACO SAO PAULO LIMP URBANA</v>
          </cell>
          <cell r="V33" t="str">
            <v>Brasileira</v>
          </cell>
          <cell r="W33" t="str">
            <v>São Paulo</v>
          </cell>
          <cell r="X33" t="str">
            <v>MARLENE GOMES EMIDIO</v>
          </cell>
          <cell r="Y33" t="str">
            <v>JOSE EMIDIO</v>
          </cell>
          <cell r="Z33" t="str">
            <v>Outros</v>
          </cell>
          <cell r="AA33" t="str">
            <v>Ensino Fundamental Completo</v>
          </cell>
          <cell r="AB33" t="str">
            <v>M</v>
          </cell>
          <cell r="AC33" t="str">
            <v>Avenida</v>
          </cell>
          <cell r="AD33" t="str">
            <v>VILA DA PAZ</v>
          </cell>
          <cell r="AE33" t="str">
            <v>18</v>
          </cell>
          <cell r="AG33" t="str">
            <v>06867-452</v>
          </cell>
          <cell r="AH33" t="str">
            <v>JD SANTA JULIA</v>
          </cell>
          <cell r="AI33" t="str">
            <v>Itapecerica da Serra</v>
          </cell>
          <cell r="AJ33" t="str">
            <v>São Paulo</v>
          </cell>
          <cell r="AP33">
            <v>641</v>
          </cell>
          <cell r="AQ33" t="str">
            <v>15204</v>
          </cell>
          <cell r="AR33" t="str">
            <v>6</v>
          </cell>
          <cell r="AS33" t="str">
            <v>217205197</v>
          </cell>
          <cell r="AT33" t="str">
            <v>217205197</v>
          </cell>
          <cell r="AU33" t="str">
            <v>82</v>
          </cell>
          <cell r="AV33" t="str">
            <v>201</v>
          </cell>
          <cell r="AW33" t="str">
            <v>047477</v>
          </cell>
          <cell r="AX33" t="str">
            <v>0214</v>
          </cell>
          <cell r="AY33">
            <v>4</v>
          </cell>
          <cell r="AZ33">
            <v>3</v>
          </cell>
          <cell r="BA33">
            <v>0</v>
          </cell>
        </row>
        <row r="34">
          <cell r="A34">
            <v>112358</v>
          </cell>
          <cell r="B34" t="str">
            <v>ADILSON GONCALVES DA SILVA</v>
          </cell>
          <cell r="C34" t="str">
            <v>AJUDANTE EQ SERVICOS DIVERSOS</v>
          </cell>
          <cell r="D34" t="str">
            <v>ECOSAMPA M'Boi Mirim</v>
          </cell>
          <cell r="E34">
            <v>43617</v>
          </cell>
          <cell r="F34">
            <v>1603.99</v>
          </cell>
          <cell r="G34" t="str">
            <v>Em Atividade Normal</v>
          </cell>
          <cell r="H34">
            <v>45177</v>
          </cell>
          <cell r="I34">
            <v>30120</v>
          </cell>
          <cell r="J34" t="str">
            <v>017.083.115-99</v>
          </cell>
          <cell r="K34" t="str">
            <v>209.57560.38.3</v>
          </cell>
          <cell r="L34" t="str">
            <v>Salário Mensal</v>
          </cell>
          <cell r="M34" t="str">
            <v>Empregado (CLT)</v>
          </cell>
          <cell r="N34" t="str">
            <v>5142-25</v>
          </cell>
          <cell r="O34">
            <v>66</v>
          </cell>
          <cell r="P34" t="str">
            <v>SEGUNDA A SABADO - 06:00 AS 14:20 / INTERVALO DE 01 HORA</v>
          </cell>
          <cell r="Q34" t="str">
            <v>220 Horas</v>
          </cell>
          <cell r="R34" t="str">
            <v>75.01.022</v>
          </cell>
          <cell r="S34" t="str">
            <v>SCK - Limpeza Habitacional - Dificil Acesso</v>
          </cell>
          <cell r="T34">
            <v>2</v>
          </cell>
          <cell r="U34" t="str">
            <v>SIEMACO SAO PAULO LIMP URBANA</v>
          </cell>
          <cell r="V34" t="str">
            <v>Brasileira</v>
          </cell>
          <cell r="W34" t="str">
            <v>São Paulo</v>
          </cell>
          <cell r="X34" t="str">
            <v>MAURINA SAO PEDRO GONCALVES</v>
          </cell>
          <cell r="Y34" t="str">
            <v>NICOLAU BARGA DA SILVA</v>
          </cell>
          <cell r="Z34" t="str">
            <v>Solteiro</v>
          </cell>
          <cell r="AA34" t="str">
            <v>Ensino Fundamental Incompleto</v>
          </cell>
          <cell r="AB34" t="str">
            <v>M</v>
          </cell>
          <cell r="AC34" t="str">
            <v>Rua</v>
          </cell>
          <cell r="AD34" t="str">
            <v xml:space="preserve">GONCALVES DIAS            </v>
          </cell>
          <cell r="AE34" t="str">
            <v>407</v>
          </cell>
          <cell r="AG34" t="str">
            <v>06786-270</v>
          </cell>
          <cell r="AH34" t="str">
            <v xml:space="preserve">MARGARIDA </v>
          </cell>
          <cell r="AI34" t="str">
            <v>Taboão da Serra</v>
          </cell>
          <cell r="AJ34" t="str">
            <v>São Paulo</v>
          </cell>
          <cell r="AP34">
            <v>9106</v>
          </cell>
          <cell r="AQ34" t="str">
            <v>33382</v>
          </cell>
          <cell r="AR34" t="str">
            <v>7</v>
          </cell>
          <cell r="AS34" t="str">
            <v>779355008</v>
          </cell>
          <cell r="AT34" t="str">
            <v>105792330507</v>
          </cell>
          <cell r="AU34" t="str">
            <v>286</v>
          </cell>
          <cell r="AV34" t="str">
            <v>416</v>
          </cell>
          <cell r="AW34" t="str">
            <v>03909</v>
          </cell>
          <cell r="AX34" t="str">
            <v>0406</v>
          </cell>
          <cell r="AY34">
            <v>4</v>
          </cell>
          <cell r="AZ34">
            <v>3</v>
          </cell>
          <cell r="BA34">
            <v>0</v>
          </cell>
        </row>
        <row r="35">
          <cell r="A35">
            <v>112688</v>
          </cell>
          <cell r="B35" t="str">
            <v>ADILSON MANUEL DO NASCIMENTO</v>
          </cell>
          <cell r="C35" t="str">
            <v>VARREDOR</v>
          </cell>
          <cell r="D35" t="str">
            <v>ECOSAMPA Campo Limpo</v>
          </cell>
          <cell r="E35">
            <v>43617</v>
          </cell>
          <cell r="F35">
            <v>1231.95</v>
          </cell>
          <cell r="G35" t="str">
            <v>Demitido em Meses Anteriores</v>
          </cell>
          <cell r="H35">
            <v>43724</v>
          </cell>
          <cell r="I35">
            <v>18986</v>
          </cell>
          <cell r="J35" t="str">
            <v>106.794.478-81</v>
          </cell>
          <cell r="K35" t="str">
            <v>106.17255.09.9</v>
          </cell>
          <cell r="L35" t="str">
            <v>Salário Mensal</v>
          </cell>
          <cell r="M35" t="str">
            <v>Empregado (CLT)</v>
          </cell>
          <cell r="N35" t="str">
            <v>5142-15</v>
          </cell>
          <cell r="O35">
            <v>223</v>
          </cell>
          <cell r="P35" t="str">
            <v>SEGUNDA A SABADO - 10:00 AS 18:20 / INTERVALO DE 01 HORA</v>
          </cell>
          <cell r="Q35" t="str">
            <v>220 Horas</v>
          </cell>
          <cell r="R35" t="str">
            <v>75.01.006</v>
          </cell>
          <cell r="S35" t="str">
            <v>SCK - Varrição de Vias e Logradouros</v>
          </cell>
          <cell r="T35">
            <v>2</v>
          </cell>
          <cell r="U35" t="str">
            <v>SIEMACO SAO PAULO LIMP URBANA</v>
          </cell>
          <cell r="V35" t="str">
            <v>Brasileira</v>
          </cell>
          <cell r="W35" t="str">
            <v>Águas Vermelhas</v>
          </cell>
          <cell r="X35" t="str">
            <v>MARIA DE JESUS</v>
          </cell>
          <cell r="Y35" t="str">
            <v>JOAQUIM MANUEL DO NASCIMENTO</v>
          </cell>
          <cell r="Z35" t="str">
            <v>Solteiro</v>
          </cell>
          <cell r="AA35" t="str">
            <v>Ensino Fundamental Completo</v>
          </cell>
          <cell r="AB35" t="str">
            <v>M</v>
          </cell>
          <cell r="AC35" t="str">
            <v>Rua</v>
          </cell>
          <cell r="AD35" t="str">
            <v>LEANDRO TEIXEIRA</v>
          </cell>
          <cell r="AE35" t="str">
            <v>35</v>
          </cell>
          <cell r="AG35" t="str">
            <v>05662-060</v>
          </cell>
          <cell r="AH35" t="str">
            <v>PARAISOPOLIS</v>
          </cell>
          <cell r="AI35" t="str">
            <v>São Paulo</v>
          </cell>
          <cell r="AJ35" t="str">
            <v>São Paulo</v>
          </cell>
          <cell r="AP35">
            <v>3186</v>
          </cell>
          <cell r="AQ35" t="str">
            <v>26025</v>
          </cell>
          <cell r="AR35" t="str">
            <v>7</v>
          </cell>
          <cell r="AS35" t="str">
            <v>211078232</v>
          </cell>
          <cell r="AT35" t="str">
            <v>140458010183</v>
          </cell>
          <cell r="AU35" t="str">
            <v>516</v>
          </cell>
          <cell r="AV35" t="str">
            <v>346</v>
          </cell>
          <cell r="AW35" t="str">
            <v>019776</v>
          </cell>
          <cell r="AX35" t="str">
            <v>397</v>
          </cell>
          <cell r="AY35">
            <v>0</v>
          </cell>
          <cell r="AZ35">
            <v>3</v>
          </cell>
          <cell r="BA35">
            <v>15</v>
          </cell>
        </row>
        <row r="36">
          <cell r="A36">
            <v>112362</v>
          </cell>
          <cell r="B36" t="str">
            <v>ADILSON PEREIRA DA SILVA</v>
          </cell>
          <cell r="C36" t="str">
            <v>BUEIRISTA</v>
          </cell>
          <cell r="D36" t="str">
            <v>ECOSAMPA Parelheiros</v>
          </cell>
          <cell r="E36">
            <v>43617</v>
          </cell>
          <cell r="F36">
            <v>1569.61</v>
          </cell>
          <cell r="G36" t="str">
            <v>Demitido em Meses Anteriores</v>
          </cell>
          <cell r="H36">
            <v>44109</v>
          </cell>
          <cell r="I36">
            <v>28790</v>
          </cell>
          <cell r="J36" t="str">
            <v>265.553.728-93</v>
          </cell>
          <cell r="K36" t="str">
            <v>129.05426.85.5</v>
          </cell>
          <cell r="L36" t="str">
            <v>Salário Mensal</v>
          </cell>
          <cell r="M36" t="str">
            <v>Empregado (CLT)</v>
          </cell>
          <cell r="N36" t="str">
            <v>9922-25</v>
          </cell>
          <cell r="O36">
            <v>66</v>
          </cell>
          <cell r="P36" t="str">
            <v>SEGUNDA A SABADO - 06:00 AS 14:20 / INTERVALO DE 01 HORA</v>
          </cell>
          <cell r="Q36" t="str">
            <v>220 Horas</v>
          </cell>
          <cell r="R36" t="str">
            <v>75.01.012</v>
          </cell>
          <cell r="S36" t="str">
            <v>SCK - Limpeza de Bueiros</v>
          </cell>
          <cell r="T36">
            <v>2</v>
          </cell>
          <cell r="U36" t="str">
            <v>SIEMACO SAO PAULO LIMP URBANA</v>
          </cell>
          <cell r="V36" t="str">
            <v>Brasileira</v>
          </cell>
          <cell r="W36" t="str">
            <v>São Paulo</v>
          </cell>
          <cell r="X36" t="str">
            <v>TEREZINHA DANIEL DA SILVA</v>
          </cell>
          <cell r="Y36" t="str">
            <v>JOSE PEREIRA DA SILVA</v>
          </cell>
          <cell r="Z36" t="str">
            <v>Solteiro</v>
          </cell>
          <cell r="AA36" t="str">
            <v>Ensino Fundamental Completo</v>
          </cell>
          <cell r="AB36" t="str">
            <v>M</v>
          </cell>
          <cell r="AC36" t="str">
            <v>Rua</v>
          </cell>
          <cell r="AD36" t="str">
            <v>JOSE MAURO DE MENDONCA</v>
          </cell>
          <cell r="AE36" t="str">
            <v>1</v>
          </cell>
          <cell r="AG36" t="str">
            <v>04475-492</v>
          </cell>
          <cell r="AH36" t="str">
            <v>PARQUE DOROTEIA</v>
          </cell>
          <cell r="AI36" t="str">
            <v>São Paulo</v>
          </cell>
          <cell r="AJ36" t="str">
            <v>São Paulo</v>
          </cell>
          <cell r="AP36">
            <v>9104</v>
          </cell>
          <cell r="AQ36" t="str">
            <v>20619</v>
          </cell>
          <cell r="AR36" t="str">
            <v>9</v>
          </cell>
          <cell r="AS36" t="str">
            <v>336066569</v>
          </cell>
          <cell r="AT36" t="str">
            <v>392714880141</v>
          </cell>
          <cell r="AU36" t="str">
            <v>355</v>
          </cell>
          <cell r="AV36" t="str">
            <v>418</v>
          </cell>
          <cell r="AW36" t="str">
            <v>071996</v>
          </cell>
          <cell r="AX36" t="str">
            <v>00048</v>
          </cell>
          <cell r="AY36">
            <v>1</v>
          </cell>
          <cell r="AZ36">
            <v>4</v>
          </cell>
          <cell r="BA36">
            <v>4</v>
          </cell>
        </row>
        <row r="37">
          <cell r="A37">
            <v>112367</v>
          </cell>
          <cell r="B37" t="str">
            <v>ADILSON SANTANA SOUZA</v>
          </cell>
          <cell r="C37" t="str">
            <v>AJUDANTE EQ SERVICOS DIVERSOS</v>
          </cell>
          <cell r="D37" t="str">
            <v>ECOSAMPA Campo Limpo</v>
          </cell>
          <cell r="E37">
            <v>43617</v>
          </cell>
          <cell r="F37">
            <v>1281.23</v>
          </cell>
          <cell r="G37" t="str">
            <v>Demitido em Meses Anteriores</v>
          </cell>
          <cell r="H37">
            <v>43850</v>
          </cell>
          <cell r="I37">
            <v>27089</v>
          </cell>
          <cell r="J37" t="str">
            <v>195.829.288-59</v>
          </cell>
          <cell r="K37" t="str">
            <v>124.85135.37.3</v>
          </cell>
          <cell r="L37" t="str">
            <v>Salário Mensal</v>
          </cell>
          <cell r="M37" t="str">
            <v>Empregado (CLT)</v>
          </cell>
          <cell r="N37" t="str">
            <v>5142-25</v>
          </cell>
          <cell r="O37">
            <v>167</v>
          </cell>
          <cell r="P37" t="str">
            <v>SEGUNDA A SABADO - 13:40 AS 22:00 / INTERVALO DE 01 HORA</v>
          </cell>
          <cell r="Q37" t="str">
            <v>220 Horas</v>
          </cell>
          <cell r="R37" t="str">
            <v>75.01.013</v>
          </cell>
          <cell r="S37" t="str">
            <v>SCK - Capinação e Roçada de Vias</v>
          </cell>
          <cell r="T37">
            <v>2</v>
          </cell>
          <cell r="U37" t="str">
            <v>SIEMACO SAO PAULO LIMP URBANA</v>
          </cell>
          <cell r="V37" t="str">
            <v>Brasileira</v>
          </cell>
          <cell r="W37" t="str">
            <v>Santo Expedito</v>
          </cell>
          <cell r="X37" t="str">
            <v>ELVIRA SANTANA SOUZA</v>
          </cell>
          <cell r="Y37" t="str">
            <v>ADELITO SANTANA SOUZA</v>
          </cell>
          <cell r="Z37" t="str">
            <v>Solteiro</v>
          </cell>
          <cell r="AA37" t="str">
            <v>Ensino Fundamental Incompleto</v>
          </cell>
          <cell r="AB37" t="str">
            <v>M</v>
          </cell>
          <cell r="AC37" t="str">
            <v>Rua</v>
          </cell>
          <cell r="AD37" t="str">
            <v>ANDRE VALEJOS</v>
          </cell>
          <cell r="AE37" t="str">
            <v>8</v>
          </cell>
          <cell r="AG37" t="str">
            <v>05846-060</v>
          </cell>
          <cell r="AH37" t="str">
            <v>CONJUNTO PROMORAR SAO LUIS</v>
          </cell>
          <cell r="AI37" t="str">
            <v>São Paulo</v>
          </cell>
          <cell r="AJ37" t="str">
            <v>São Paulo</v>
          </cell>
          <cell r="AK37" t="str">
            <v>11</v>
          </cell>
          <cell r="AL37" t="str">
            <v>5519.8703</v>
          </cell>
          <cell r="AP37">
            <v>6429</v>
          </cell>
          <cell r="AQ37" t="str">
            <v>21399</v>
          </cell>
          <cell r="AR37" t="str">
            <v>1</v>
          </cell>
          <cell r="AS37" t="str">
            <v>27.163.895-3</v>
          </cell>
          <cell r="AT37" t="str">
            <v>249700990191</v>
          </cell>
          <cell r="AU37" t="str">
            <v>41</v>
          </cell>
          <cell r="AV37" t="str">
            <v>246</v>
          </cell>
          <cell r="AW37" t="str">
            <v>0082478</v>
          </cell>
          <cell r="AX37" t="str">
            <v>152</v>
          </cell>
          <cell r="AY37">
            <v>0</v>
          </cell>
          <cell r="AZ37">
            <v>7</v>
          </cell>
          <cell r="BA37">
            <v>19</v>
          </cell>
        </row>
        <row r="38">
          <cell r="A38">
            <v>114679</v>
          </cell>
          <cell r="B38" t="str">
            <v>ADINALDO DE OLIVEIRA BASTOS</v>
          </cell>
          <cell r="C38" t="str">
            <v>VARREDOR</v>
          </cell>
          <cell r="D38" t="str">
            <v>ECOSAMPA Campo Limpo</v>
          </cell>
          <cell r="E38">
            <v>43874</v>
          </cell>
          <cell r="F38">
            <v>1603.99</v>
          </cell>
          <cell r="G38" t="str">
            <v>Em Atividade Normal</v>
          </cell>
          <cell r="H38">
            <v>45086</v>
          </cell>
          <cell r="I38">
            <v>30541</v>
          </cell>
          <cell r="J38" t="str">
            <v>348.064.968-80</v>
          </cell>
          <cell r="K38" t="str">
            <v>201.53905.52.7</v>
          </cell>
          <cell r="L38" t="str">
            <v>Salário Mensal</v>
          </cell>
          <cell r="M38" t="str">
            <v>Empregado (CLT)</v>
          </cell>
          <cell r="N38" t="str">
            <v>5142-15</v>
          </cell>
          <cell r="O38">
            <v>71</v>
          </cell>
          <cell r="P38" t="str">
            <v>SEGUNDA A SABADO - 07:00 AS 15:20 / INTERVALO DE 01 HORA</v>
          </cell>
          <cell r="Q38" t="str">
            <v>220 Horas</v>
          </cell>
          <cell r="R38" t="str">
            <v>75.01.007</v>
          </cell>
          <cell r="S38" t="str">
            <v>SCK - Varrição de Sarjetas e Calçadas</v>
          </cell>
          <cell r="T38">
            <v>2</v>
          </cell>
          <cell r="U38" t="str">
            <v>SIEMACO SAO PAULO LIMP URBANA</v>
          </cell>
          <cell r="V38" t="str">
            <v>Brasileira</v>
          </cell>
          <cell r="W38" t="str">
            <v>Castro Alves</v>
          </cell>
          <cell r="X38" t="str">
            <v>GEROLINA DE OLIVEIRA BASTOS</v>
          </cell>
          <cell r="Y38" t="str">
            <v>AGRIPINO DE OLIVEIRA BASTOS</v>
          </cell>
          <cell r="Z38" t="str">
            <v>União Est/Marit</v>
          </cell>
          <cell r="AA38" t="str">
            <v>Ensino Médio Completo</v>
          </cell>
          <cell r="AB38" t="str">
            <v>M</v>
          </cell>
          <cell r="AC38" t="str">
            <v>Rua</v>
          </cell>
          <cell r="AD38" t="str">
            <v>VAREIRINHA</v>
          </cell>
          <cell r="AE38" t="str">
            <v>70</v>
          </cell>
          <cell r="AG38" t="str">
            <v>04943-050</v>
          </cell>
          <cell r="AH38" t="str">
            <v>JARDIM TURQUESA</v>
          </cell>
          <cell r="AI38" t="str">
            <v>São Paulo</v>
          </cell>
          <cell r="AJ38" t="str">
            <v>São Paulo</v>
          </cell>
          <cell r="AK38" t="str">
            <v>11</v>
          </cell>
          <cell r="AL38" t="str">
            <v>5835.3698</v>
          </cell>
          <cell r="AM38" t="str">
            <v>11</v>
          </cell>
          <cell r="AN38" t="str">
            <v>9488.5659</v>
          </cell>
          <cell r="AP38">
            <v>6493</v>
          </cell>
          <cell r="AQ38" t="str">
            <v>14545</v>
          </cell>
          <cell r="AR38" t="str">
            <v>9</v>
          </cell>
          <cell r="AS38" t="str">
            <v>452457181</v>
          </cell>
          <cell r="AT38" t="str">
            <v>321840160108</v>
          </cell>
          <cell r="AU38" t="str">
            <v>714</v>
          </cell>
          <cell r="AV38" t="str">
            <v>381</v>
          </cell>
          <cell r="AW38" t="str">
            <v>34806496</v>
          </cell>
          <cell r="AX38" t="str">
            <v>880</v>
          </cell>
          <cell r="AY38">
            <v>3</v>
          </cell>
          <cell r="AZ38">
            <v>6</v>
          </cell>
          <cell r="BA38">
            <v>18</v>
          </cell>
        </row>
        <row r="39">
          <cell r="A39">
            <v>114239</v>
          </cell>
          <cell r="B39" t="str">
            <v>ADINALDO MORAIS</v>
          </cell>
          <cell r="C39" t="str">
            <v>FISCAL DE TURMA PLENO</v>
          </cell>
          <cell r="D39" t="str">
            <v>ECOSAMPA Parelheiros</v>
          </cell>
          <cell r="E39">
            <v>43790</v>
          </cell>
          <cell r="F39">
            <v>3222.08</v>
          </cell>
          <cell r="G39" t="str">
            <v>Em Atividade Normal</v>
          </cell>
          <cell r="H39">
            <v>45023</v>
          </cell>
          <cell r="I39">
            <v>22497</v>
          </cell>
          <cell r="J39" t="str">
            <v>331.384.194-53</v>
          </cell>
          <cell r="K39" t="str">
            <v>120.89862.26.4</v>
          </cell>
          <cell r="L39" t="str">
            <v>Salário Mensal</v>
          </cell>
          <cell r="M39" t="str">
            <v>Empregado (CLT)</v>
          </cell>
          <cell r="N39" t="str">
            <v>9922-05</v>
          </cell>
          <cell r="O39">
            <v>167</v>
          </cell>
          <cell r="P39" t="str">
            <v>SEGUNDA A SABADO - 13:40 AS 22:00 / INTERVALO DE 01 HORA</v>
          </cell>
          <cell r="Q39" t="str">
            <v>220 Horas</v>
          </cell>
          <cell r="R39" t="str">
            <v>75.02.003</v>
          </cell>
          <cell r="S39" t="str">
            <v>Apoio Op C.Direto</v>
          </cell>
          <cell r="T39">
            <v>2</v>
          </cell>
          <cell r="U39" t="str">
            <v>SIEMACO SAO PAULO LIMP URBANA</v>
          </cell>
          <cell r="V39" t="str">
            <v>Brasileira</v>
          </cell>
          <cell r="W39" t="str">
            <v>Recife</v>
          </cell>
          <cell r="X39" t="str">
            <v>MARIA VIOLETA MORAIS</v>
          </cell>
          <cell r="Y39" t="str">
            <v>JOSE MORAIS FILHO</v>
          </cell>
          <cell r="Z39" t="str">
            <v>União Est/Marit</v>
          </cell>
          <cell r="AA39" t="str">
            <v>Ensino Fundamental Completo</v>
          </cell>
          <cell r="AB39" t="str">
            <v>M</v>
          </cell>
          <cell r="AC39" t="str">
            <v>Rua</v>
          </cell>
          <cell r="AD39" t="str">
            <v>RUA DO CORREGO</v>
          </cell>
          <cell r="AE39" t="str">
            <v>30</v>
          </cell>
          <cell r="AG39" t="str">
            <v>04966-000</v>
          </cell>
          <cell r="AH39" t="str">
            <v>JARDIM ANGELA</v>
          </cell>
          <cell r="AI39" t="str">
            <v>São Paulo</v>
          </cell>
          <cell r="AJ39" t="str">
            <v>São Paulo</v>
          </cell>
          <cell r="AK39" t="str">
            <v>11</v>
          </cell>
          <cell r="AL39" t="str">
            <v>96600.0042</v>
          </cell>
          <cell r="AP39">
            <v>2921</v>
          </cell>
          <cell r="AQ39" t="str">
            <v>53452</v>
          </cell>
          <cell r="AR39" t="str">
            <v>1</v>
          </cell>
          <cell r="AS39" t="str">
            <v>230679672</v>
          </cell>
          <cell r="AT39" t="str">
            <v>000818030884</v>
          </cell>
          <cell r="AU39" t="str">
            <v>0229</v>
          </cell>
          <cell r="AV39" t="str">
            <v>372</v>
          </cell>
          <cell r="AW39" t="str">
            <v>89696</v>
          </cell>
          <cell r="AX39" t="str">
            <v>00014</v>
          </cell>
          <cell r="AY39">
            <v>3</v>
          </cell>
          <cell r="AZ39">
            <v>9</v>
          </cell>
          <cell r="BA39">
            <v>10</v>
          </cell>
          <cell r="BB39" t="str">
            <v>03.051.972.980</v>
          </cell>
          <cell r="BC39">
            <v>45596</v>
          </cell>
          <cell r="BD39">
            <v>43769</v>
          </cell>
          <cell r="BE39" t="str">
            <v>A</v>
          </cell>
          <cell r="BF39" t="str">
            <v>D</v>
          </cell>
        </row>
        <row r="40">
          <cell r="A40">
            <v>121941</v>
          </cell>
          <cell r="B40" t="str">
            <v>ADRIAN CAUE DE SOUZA ANJOS</v>
          </cell>
          <cell r="C40" t="str">
            <v>MENOR/JOVEM APRENDIZ</v>
          </cell>
          <cell r="D40" t="str">
            <v>ECOSAMPA Administração</v>
          </cell>
          <cell r="E40">
            <v>45040</v>
          </cell>
          <cell r="F40">
            <v>1320</v>
          </cell>
          <cell r="G40" t="str">
            <v>Em Atividade Normal</v>
          </cell>
          <cell r="H40">
            <v>45040</v>
          </cell>
          <cell r="I40">
            <v>38411</v>
          </cell>
          <cell r="J40" t="str">
            <v>556.981.328-44</v>
          </cell>
          <cell r="K40" t="str">
            <v>269.29450.26.8</v>
          </cell>
          <cell r="L40" t="str">
            <v>Salário Mensal</v>
          </cell>
          <cell r="M40" t="str">
            <v>Menor Aprendiz</v>
          </cell>
          <cell r="N40" t="str">
            <v>4110-05</v>
          </cell>
          <cell r="O40">
            <v>419</v>
          </cell>
          <cell r="P40" t="str">
            <v>SEGUNDA A SEXTA - 08:00 AS 14:15 - 15 Minutos de Intervalo</v>
          </cell>
          <cell r="Q40" t="str">
            <v>150 Horas</v>
          </cell>
          <cell r="R40" t="str">
            <v>02.02.001</v>
          </cell>
          <cell r="S40" t="str">
            <v>Depto Adm Pessoal</v>
          </cell>
          <cell r="T40">
            <v>1</v>
          </cell>
          <cell r="U40" t="str">
            <v>SIEMACO SAO PAULO LIMP URBANA</v>
          </cell>
          <cell r="V40" t="str">
            <v>Brasileira</v>
          </cell>
          <cell r="W40" t="str">
            <v>São Paulo</v>
          </cell>
          <cell r="X40" t="str">
            <v>ELAINE REGINA DE SOUZA</v>
          </cell>
          <cell r="Y40" t="str">
            <v>RENATO PAULINO DOS ANJOS</v>
          </cell>
          <cell r="Z40" t="str">
            <v>Solteiro</v>
          </cell>
          <cell r="AA40" t="str">
            <v>Ensino Médio Incompleto</v>
          </cell>
          <cell r="AB40" t="str">
            <v>M</v>
          </cell>
          <cell r="AC40" t="str">
            <v>Rua</v>
          </cell>
          <cell r="AD40" t="str">
            <v>CASTANHO TAQUES</v>
          </cell>
          <cell r="AE40" t="str">
            <v>114</v>
          </cell>
          <cell r="AG40" t="str">
            <v>08461-310</v>
          </cell>
          <cell r="AH40" t="str">
            <v>JARDIM SAO PAULO</v>
          </cell>
          <cell r="AI40" t="str">
            <v>São Paulo</v>
          </cell>
          <cell r="AJ40" t="str">
            <v>São Paulo</v>
          </cell>
          <cell r="AM40" t="str">
            <v>11</v>
          </cell>
          <cell r="AN40" t="str">
            <v>95941-7963</v>
          </cell>
          <cell r="AP40">
            <v>6611</v>
          </cell>
          <cell r="AQ40" t="str">
            <v>26107</v>
          </cell>
          <cell r="AR40" t="str">
            <v>1</v>
          </cell>
          <cell r="AS40" t="str">
            <v>527624408</v>
          </cell>
          <cell r="AT40" t="str">
            <v>480694410191</v>
          </cell>
          <cell r="AU40" t="str">
            <v>0061</v>
          </cell>
          <cell r="AV40" t="str">
            <v>353</v>
          </cell>
          <cell r="AW40" t="str">
            <v>55698132</v>
          </cell>
          <cell r="AX40" t="str">
            <v>844</v>
          </cell>
          <cell r="AY40">
            <v>0</v>
          </cell>
          <cell r="AZ40">
            <v>4</v>
          </cell>
          <cell r="BA40">
            <v>7</v>
          </cell>
        </row>
        <row r="41">
          <cell r="A41">
            <v>118644</v>
          </cell>
          <cell r="B41" t="str">
            <v>ADRIANA BARBOSA DO NASCIMENTO</v>
          </cell>
          <cell r="C41" t="str">
            <v>AJUDANTE EQ SERVICOS DIVERSOS</v>
          </cell>
          <cell r="D41" t="str">
            <v>ECOSAMPA M'Boi Mirim</v>
          </cell>
          <cell r="E41">
            <v>44582</v>
          </cell>
          <cell r="F41">
            <v>1603.99</v>
          </cell>
          <cell r="G41" t="str">
            <v>Demitido em Meses Anteriores</v>
          </cell>
          <cell r="H41">
            <v>44935</v>
          </cell>
          <cell r="I41">
            <v>27463</v>
          </cell>
          <cell r="J41" t="str">
            <v>001.352.864-50</v>
          </cell>
          <cell r="K41" t="str">
            <v>126.84635.77.5</v>
          </cell>
          <cell r="L41" t="str">
            <v>Salário Mensal</v>
          </cell>
          <cell r="M41" t="str">
            <v>Empregado (CLT)</v>
          </cell>
          <cell r="N41" t="str">
            <v>5142-25</v>
          </cell>
          <cell r="O41">
            <v>167</v>
          </cell>
          <cell r="P41" t="str">
            <v>SEGUNDA A SABADO - 13:40 AS 22:00 / INTERVALO DE 01 HORA</v>
          </cell>
          <cell r="Q41" t="str">
            <v>220 Horas</v>
          </cell>
          <cell r="R41" t="str">
            <v>75.01.013</v>
          </cell>
          <cell r="S41" t="str">
            <v>SCK - Capinação e Roçada de Vias</v>
          </cell>
          <cell r="T41">
            <v>2</v>
          </cell>
          <cell r="U41" t="str">
            <v>SIEMACO SAO PAULO LIMP URBANA</v>
          </cell>
          <cell r="V41" t="str">
            <v>Brasileira</v>
          </cell>
          <cell r="W41" t="str">
            <v>Congo</v>
          </cell>
          <cell r="X41" t="str">
            <v>MARIA ANGELICA BARBOSA</v>
          </cell>
          <cell r="Y41" t="str">
            <v>ANTONIO PEREIRA DO NASCIMENTO</v>
          </cell>
          <cell r="Z41" t="str">
            <v>Solteiro</v>
          </cell>
          <cell r="AA41" t="str">
            <v>Ensino Fundamental Incompleto</v>
          </cell>
          <cell r="AB41" t="str">
            <v>F</v>
          </cell>
          <cell r="AC41" t="str">
            <v>Rua</v>
          </cell>
          <cell r="AD41" t="str">
            <v>DOMENICO SCARLATTI</v>
          </cell>
          <cell r="AE41" t="str">
            <v>168</v>
          </cell>
          <cell r="AF41" t="str">
            <v>CASA 04</v>
          </cell>
          <cell r="AG41" t="str">
            <v>05819-020</v>
          </cell>
          <cell r="AH41" t="str">
            <v>JARDIM SANTA JOSEFINA</v>
          </cell>
          <cell r="AI41" t="str">
            <v>São Paulo</v>
          </cell>
          <cell r="AJ41" t="str">
            <v>São Paulo</v>
          </cell>
          <cell r="AK41" t="str">
            <v>11</v>
          </cell>
          <cell r="AL41" t="str">
            <v>98248.8624</v>
          </cell>
          <cell r="AM41" t="str">
            <v>11</v>
          </cell>
          <cell r="AN41" t="str">
            <v>97751.9915</v>
          </cell>
          <cell r="AP41">
            <v>1667</v>
          </cell>
          <cell r="AQ41" t="str">
            <v>94184</v>
          </cell>
          <cell r="AR41" t="str">
            <v>1</v>
          </cell>
          <cell r="AS41" t="str">
            <v>396364986</v>
          </cell>
          <cell r="AT41" t="str">
            <v>312445460167</v>
          </cell>
          <cell r="AU41" t="str">
            <v>0186</v>
          </cell>
          <cell r="AV41" t="str">
            <v>372</v>
          </cell>
          <cell r="AW41" t="str">
            <v>00135286</v>
          </cell>
          <cell r="AX41" t="str">
            <v>450</v>
          </cell>
          <cell r="AY41">
            <v>0</v>
          </cell>
          <cell r="AZ41">
            <v>11</v>
          </cell>
          <cell r="BA41">
            <v>18</v>
          </cell>
        </row>
        <row r="42">
          <cell r="A42">
            <v>112173</v>
          </cell>
          <cell r="B42" t="str">
            <v>ADRIANA MARIA REGIS DA SILVA</v>
          </cell>
          <cell r="C42" t="str">
            <v>AJUDANTE EQ SERVICOS DIVERSOS</v>
          </cell>
          <cell r="D42" t="str">
            <v>ECOSAMPA Capela do Socorro</v>
          </cell>
          <cell r="E42">
            <v>43617</v>
          </cell>
          <cell r="F42">
            <v>1603.99</v>
          </cell>
          <cell r="G42" t="str">
            <v>Em Atividade Normal</v>
          </cell>
          <cell r="H42">
            <v>44898</v>
          </cell>
          <cell r="I42">
            <v>31596</v>
          </cell>
          <cell r="J42" t="str">
            <v>348.440.148-62</v>
          </cell>
          <cell r="K42" t="str">
            <v>133.26018.85.0</v>
          </cell>
          <cell r="L42" t="str">
            <v>Salário Mensal</v>
          </cell>
          <cell r="M42" t="str">
            <v>Empregado (CLT)</v>
          </cell>
          <cell r="N42" t="str">
            <v>5142-25</v>
          </cell>
          <cell r="O42">
            <v>66</v>
          </cell>
          <cell r="P42" t="str">
            <v>SEGUNDA A SABADO - 06:00 AS 14:20 / INTERVALO DE 01 HORA</v>
          </cell>
          <cell r="Q42" t="str">
            <v>220 Horas</v>
          </cell>
          <cell r="R42" t="str">
            <v>75.01.014</v>
          </cell>
          <cell r="S42" t="str">
            <v>SCK - Pintura de Meio-Fio e Remoção Faixas e Propagandas</v>
          </cell>
          <cell r="T42">
            <v>2</v>
          </cell>
          <cell r="U42" t="str">
            <v>SIEMACO SAO PAULO LIMP URBANA</v>
          </cell>
          <cell r="V42" t="str">
            <v>Brasileira</v>
          </cell>
          <cell r="W42" t="str">
            <v>Nazaré da Mata</v>
          </cell>
          <cell r="X42" t="str">
            <v>MARIA JOSE REGIS DA SILVA</v>
          </cell>
          <cell r="Y42" t="str">
            <v>JOSE JOAO DA SILVA FILHO</v>
          </cell>
          <cell r="Z42" t="str">
            <v>Solteiro</v>
          </cell>
          <cell r="AA42" t="str">
            <v>Ensino Fundamental Completo</v>
          </cell>
          <cell r="AB42" t="str">
            <v>F</v>
          </cell>
          <cell r="AC42" t="str">
            <v>Rua</v>
          </cell>
          <cell r="AD42" t="str">
            <v>FORTE DE COPACABANA</v>
          </cell>
          <cell r="AE42" t="str">
            <v>267</v>
          </cell>
          <cell r="AG42" t="str">
            <v>04865-060</v>
          </cell>
          <cell r="AH42" t="str">
            <v>JARDIM IPORA</v>
          </cell>
          <cell r="AI42" t="str">
            <v>São Paulo</v>
          </cell>
          <cell r="AJ42" t="str">
            <v>São Paulo</v>
          </cell>
          <cell r="AP42">
            <v>390</v>
          </cell>
          <cell r="AQ42" t="str">
            <v>12566</v>
          </cell>
          <cell r="AR42" t="str">
            <v>4</v>
          </cell>
          <cell r="AS42" t="str">
            <v>443150126</v>
          </cell>
          <cell r="AT42" t="str">
            <v>337838450132</v>
          </cell>
          <cell r="AU42" t="str">
            <v>341</v>
          </cell>
          <cell r="AV42" t="str">
            <v>374</v>
          </cell>
          <cell r="AW42" t="str">
            <v>46586</v>
          </cell>
          <cell r="AX42" t="str">
            <v>294</v>
          </cell>
          <cell r="AY42">
            <v>4</v>
          </cell>
          <cell r="AZ42">
            <v>3</v>
          </cell>
          <cell r="BA42">
            <v>0</v>
          </cell>
        </row>
        <row r="43">
          <cell r="A43">
            <v>112375</v>
          </cell>
          <cell r="B43" t="str">
            <v>ADRIANO BARBOSA MARTINS DOS SANTOS</v>
          </cell>
          <cell r="C43" t="str">
            <v>AJUDANTE EQ SERVICOS DIVERSOS</v>
          </cell>
          <cell r="D43" t="str">
            <v>ECOSAMPA Capela do Socorro</v>
          </cell>
          <cell r="E43">
            <v>43617</v>
          </cell>
          <cell r="F43">
            <v>1603.99</v>
          </cell>
          <cell r="G43" t="str">
            <v>Demitido em Meses Anteriores</v>
          </cell>
          <cell r="H43">
            <v>44896</v>
          </cell>
          <cell r="I43">
            <v>36296</v>
          </cell>
          <cell r="J43" t="str">
            <v>478.116.218-51</v>
          </cell>
          <cell r="K43" t="str">
            <v>237.38136.06.8</v>
          </cell>
          <cell r="L43" t="str">
            <v>Salário Mensal</v>
          </cell>
          <cell r="M43" t="str">
            <v>Empregado (CLT)</v>
          </cell>
          <cell r="N43" t="str">
            <v>5142-25</v>
          </cell>
          <cell r="O43">
            <v>66</v>
          </cell>
          <cell r="P43" t="str">
            <v>SEGUNDA A SABADO - 06:00 AS 14:20 / INTERVALO DE 01 HORA</v>
          </cell>
          <cell r="Q43" t="str">
            <v>220 Horas</v>
          </cell>
          <cell r="R43" t="str">
            <v>75.01.011</v>
          </cell>
          <cell r="S43" t="str">
            <v>SCK - Lavagem - Feiras, Vias e Logradouros</v>
          </cell>
          <cell r="T43">
            <v>2</v>
          </cell>
          <cell r="U43" t="str">
            <v>SIEMACO SAO PAULO LIMP URBANA</v>
          </cell>
          <cell r="V43" t="str">
            <v>Brasileira</v>
          </cell>
          <cell r="W43" t="str">
            <v>São Paulo</v>
          </cell>
          <cell r="X43" t="str">
            <v>LUCIA PRADO BARBOSA MARTINS DOS SANTOS</v>
          </cell>
          <cell r="Y43" t="str">
            <v>ADRIANO MARTINS DOS SANTOS</v>
          </cell>
          <cell r="Z43" t="str">
            <v>Solteiro</v>
          </cell>
          <cell r="AA43" t="str">
            <v>Ensino Fundamental Incompleto</v>
          </cell>
          <cell r="AB43" t="str">
            <v>M</v>
          </cell>
          <cell r="AC43" t="str">
            <v>Rua</v>
          </cell>
          <cell r="AD43" t="str">
            <v>ROMULO GALLEGO</v>
          </cell>
          <cell r="AE43" t="str">
            <v>114</v>
          </cell>
          <cell r="AG43" t="str">
            <v>04892-060</v>
          </cell>
          <cell r="AH43" t="str">
            <v>JARDIM SILVEIRA</v>
          </cell>
          <cell r="AI43" t="str">
            <v>São Paulo</v>
          </cell>
          <cell r="AJ43" t="str">
            <v>São Paulo</v>
          </cell>
          <cell r="AP43">
            <v>5917</v>
          </cell>
          <cell r="AQ43" t="str">
            <v>04043</v>
          </cell>
          <cell r="AR43" t="str">
            <v>7</v>
          </cell>
          <cell r="AS43" t="str">
            <v>529861082</v>
          </cell>
          <cell r="AT43" t="str">
            <v>43081051124</v>
          </cell>
          <cell r="AU43" t="str">
            <v>388</v>
          </cell>
          <cell r="AV43" t="str">
            <v>381</v>
          </cell>
          <cell r="AW43" t="str">
            <v>042699</v>
          </cell>
          <cell r="AX43" t="str">
            <v>00432</v>
          </cell>
          <cell r="AY43">
            <v>3</v>
          </cell>
          <cell r="AZ43">
            <v>6</v>
          </cell>
          <cell r="BA43">
            <v>0</v>
          </cell>
        </row>
        <row r="44">
          <cell r="A44">
            <v>121406</v>
          </cell>
          <cell r="B44" t="str">
            <v>ADRIANO DA SILVA</v>
          </cell>
          <cell r="C44" t="str">
            <v>AJUDANTE EQ SERVICOS DIVERSOS</v>
          </cell>
          <cell r="D44" t="str">
            <v>ECOSAMPA Operação Geral</v>
          </cell>
          <cell r="E44">
            <v>44967</v>
          </cell>
          <cell r="F44">
            <v>1603.99</v>
          </cell>
          <cell r="G44" t="str">
            <v>Demitido em Meses Anteriores</v>
          </cell>
          <cell r="H44">
            <v>44981</v>
          </cell>
          <cell r="I44">
            <v>32121</v>
          </cell>
          <cell r="J44" t="str">
            <v>367.923.188-17</v>
          </cell>
          <cell r="K44" t="str">
            <v>137.43825.81.2</v>
          </cell>
          <cell r="L44" t="str">
            <v>Salário Mensal</v>
          </cell>
          <cell r="M44" t="str">
            <v>Empregado (CLT)</v>
          </cell>
          <cell r="N44" t="str">
            <v>5142-25</v>
          </cell>
          <cell r="O44">
            <v>339</v>
          </cell>
          <cell r="P44" t="str">
            <v>SEGUNDA A SABADO - 13:20 AS 21:40 / INTERVALO DE 01 HORA</v>
          </cell>
          <cell r="Q44" t="str">
            <v>220 Horas</v>
          </cell>
          <cell r="R44" t="str">
            <v>75.01.011</v>
          </cell>
          <cell r="S44" t="str">
            <v>SCK - Lavagem - Feiras, Vias e Logradouros</v>
          </cell>
          <cell r="T44">
            <v>2</v>
          </cell>
          <cell r="U44" t="str">
            <v>SIEMACO SAO PAULO LIMP URBANA</v>
          </cell>
          <cell r="V44" t="str">
            <v>Brasileira</v>
          </cell>
          <cell r="W44" t="str">
            <v>São Paulo</v>
          </cell>
          <cell r="X44" t="str">
            <v>GENI JOSEFA DA SILVA</v>
          </cell>
          <cell r="Z44" t="str">
            <v>Solteiro</v>
          </cell>
          <cell r="AA44" t="str">
            <v>Ensino Fundamental Completo</v>
          </cell>
          <cell r="AB44" t="str">
            <v>M</v>
          </cell>
          <cell r="AC44" t="str">
            <v>Rua</v>
          </cell>
          <cell r="AD44" t="str">
            <v>Rosa Nascimento Lima</v>
          </cell>
          <cell r="AE44" t="str">
            <v>86</v>
          </cell>
          <cell r="AG44" t="str">
            <v>04823-110</v>
          </cell>
          <cell r="AH44" t="str">
            <v xml:space="preserve">Vila Rubi	</v>
          </cell>
          <cell r="AI44" t="str">
            <v>São Paulo</v>
          </cell>
          <cell r="AJ44" t="str">
            <v>São Paulo</v>
          </cell>
          <cell r="AM44" t="str">
            <v>11</v>
          </cell>
          <cell r="AN44" t="str">
            <v>96771-7750</v>
          </cell>
          <cell r="AP44">
            <v>8461</v>
          </cell>
          <cell r="AQ44" t="str">
            <v>37882</v>
          </cell>
          <cell r="AR44" t="str">
            <v>3</v>
          </cell>
          <cell r="AS44" t="str">
            <v>43902383</v>
          </cell>
          <cell r="AT44" t="str">
            <v>368692150191</v>
          </cell>
          <cell r="AU44" t="str">
            <v>0361</v>
          </cell>
          <cell r="AV44" t="str">
            <v>381</v>
          </cell>
          <cell r="AW44" t="str">
            <v>36792318</v>
          </cell>
          <cell r="AX44" t="str">
            <v>817</v>
          </cell>
          <cell r="AY44">
            <v>0</v>
          </cell>
          <cell r="AZ44">
            <v>0</v>
          </cell>
          <cell r="BA44">
            <v>14</v>
          </cell>
        </row>
        <row r="45">
          <cell r="A45">
            <v>112377</v>
          </cell>
          <cell r="B45" t="str">
            <v>ADRIANO DA SILVA PEREIRA</v>
          </cell>
          <cell r="C45" t="str">
            <v>BUEIRISTA</v>
          </cell>
          <cell r="D45" t="str">
            <v>ECOSAMPA Campo Limpo</v>
          </cell>
          <cell r="E45">
            <v>43617</v>
          </cell>
          <cell r="F45">
            <v>1907.79</v>
          </cell>
          <cell r="G45" t="str">
            <v>Em Atividade Normal</v>
          </cell>
          <cell r="H45">
            <v>45023</v>
          </cell>
          <cell r="I45">
            <v>31625</v>
          </cell>
          <cell r="J45" t="str">
            <v>350.853.888-52</v>
          </cell>
          <cell r="K45" t="str">
            <v>207.11674.92.7</v>
          </cell>
          <cell r="L45" t="str">
            <v>Salário Mensal</v>
          </cell>
          <cell r="M45" t="str">
            <v>Empregado (CLT)</v>
          </cell>
          <cell r="N45" t="str">
            <v>9922-25</v>
          </cell>
          <cell r="O45">
            <v>66</v>
          </cell>
          <cell r="P45" t="str">
            <v>SEGUNDA A SABADO - 06:00 AS 14:20 / INTERVALO DE 01 HORA</v>
          </cell>
          <cell r="Q45" t="str">
            <v>220 Horas</v>
          </cell>
          <cell r="R45" t="str">
            <v>75.01.012</v>
          </cell>
          <cell r="S45" t="str">
            <v>SCK - Limpeza de Bueiros</v>
          </cell>
          <cell r="T45">
            <v>2</v>
          </cell>
          <cell r="U45" t="str">
            <v>SIEMACO SAO PAULO LIMP URBANA</v>
          </cell>
          <cell r="V45" t="str">
            <v>Brasileira</v>
          </cell>
          <cell r="W45" t="str">
            <v>São Paulo</v>
          </cell>
          <cell r="X45" t="str">
            <v>CLEUSA CONSTANTINO DA SILVA</v>
          </cell>
          <cell r="Y45" t="str">
            <v>SEVERINO PEREIRA BRASIL</v>
          </cell>
          <cell r="Z45" t="str">
            <v>Solteiro</v>
          </cell>
          <cell r="AA45" t="str">
            <v>Ensino Fundamental Incompleto</v>
          </cell>
          <cell r="AB45" t="str">
            <v>M</v>
          </cell>
          <cell r="AC45" t="str">
            <v>Rua</v>
          </cell>
          <cell r="AD45" t="str">
            <v>VIELA GOIAS</v>
          </cell>
          <cell r="AE45" t="str">
            <v>737</v>
          </cell>
          <cell r="AG45" t="str">
            <v>05889-380</v>
          </cell>
          <cell r="AH45" t="str">
            <v>PARQUE FERNANDA</v>
          </cell>
          <cell r="AI45" t="str">
            <v>São Paulo</v>
          </cell>
          <cell r="AJ45" t="str">
            <v>São Paulo</v>
          </cell>
          <cell r="AP45">
            <v>8485</v>
          </cell>
          <cell r="AQ45" t="str">
            <v>20629</v>
          </cell>
          <cell r="AR45" t="str">
            <v>9</v>
          </cell>
          <cell r="AS45" t="str">
            <v>443335217</v>
          </cell>
          <cell r="AT45" t="str">
            <v>339813100159</v>
          </cell>
          <cell r="AU45" t="str">
            <v>277</v>
          </cell>
          <cell r="AV45" t="str">
            <v>20</v>
          </cell>
          <cell r="AW45" t="str">
            <v>95541</v>
          </cell>
          <cell r="AX45" t="str">
            <v>00291</v>
          </cell>
          <cell r="AY45">
            <v>4</v>
          </cell>
          <cell r="AZ45">
            <v>3</v>
          </cell>
          <cell r="BA45">
            <v>0</v>
          </cell>
        </row>
        <row r="46">
          <cell r="A46">
            <v>116224</v>
          </cell>
          <cell r="B46" t="str">
            <v>ADRIANO DE PAIVA BOTELHO</v>
          </cell>
          <cell r="C46" t="str">
            <v>AJUDANTE EQ SERVICOS DIVERSOS</v>
          </cell>
          <cell r="D46" t="str">
            <v>ECOSAMPA Santo Amaro</v>
          </cell>
          <cell r="E46">
            <v>44273</v>
          </cell>
          <cell r="F46">
            <v>1603.99</v>
          </cell>
          <cell r="G46" t="str">
            <v>Em Atividade Normal</v>
          </cell>
          <cell r="H46">
            <v>44930</v>
          </cell>
          <cell r="I46">
            <v>30647</v>
          </cell>
          <cell r="J46" t="str">
            <v>339.741.858-52</v>
          </cell>
          <cell r="K46" t="str">
            <v>133.80269.81.5</v>
          </cell>
          <cell r="L46" t="str">
            <v>Salário Mensal</v>
          </cell>
          <cell r="M46" t="str">
            <v>Empregado (CLT)</v>
          </cell>
          <cell r="N46" t="str">
            <v>5142-25</v>
          </cell>
          <cell r="O46">
            <v>300</v>
          </cell>
          <cell r="P46" t="str">
            <v>SEGUNDA A SABADO - 21:00 AS 04:33 / INTERVALO DE 01 HORA</v>
          </cell>
          <cell r="Q46" t="str">
            <v>220 Horas</v>
          </cell>
          <cell r="R46" t="str">
            <v>75.01.022</v>
          </cell>
          <cell r="S46" t="str">
            <v>SCK - Limpeza Habitacional - Dificil Acesso</v>
          </cell>
          <cell r="T46">
            <v>2</v>
          </cell>
          <cell r="U46" t="str">
            <v>SIEMACO SAO PAULO LIMP URBANA</v>
          </cell>
          <cell r="V46" t="str">
            <v>Brasileira</v>
          </cell>
          <cell r="W46" t="str">
            <v>São Paulo</v>
          </cell>
          <cell r="X46" t="str">
            <v>LUZ DAS SELVAS PAULINO DE PAIVA BOTELHO</v>
          </cell>
          <cell r="Y46" t="str">
            <v>JOSE CABRAL BOTELHO</v>
          </cell>
          <cell r="Z46" t="str">
            <v>Solteiro</v>
          </cell>
          <cell r="AA46" t="str">
            <v>Ensino Médio Completo</v>
          </cell>
          <cell r="AB46" t="str">
            <v>M</v>
          </cell>
          <cell r="AC46" t="str">
            <v>Rua</v>
          </cell>
          <cell r="AD46" t="str">
            <v>RUA JOSE PEDRO DE BORBA</v>
          </cell>
          <cell r="AE46" t="str">
            <v>117</v>
          </cell>
          <cell r="AF46" t="str">
            <v>CASA 5</v>
          </cell>
          <cell r="AG46" t="str">
            <v>04890-090</v>
          </cell>
          <cell r="AH46" t="str">
            <v>JARDIM NOVO PARELHEIROS</v>
          </cell>
          <cell r="AI46" t="str">
            <v>São Paulo</v>
          </cell>
          <cell r="AJ46" t="str">
            <v>São Paulo</v>
          </cell>
          <cell r="AK46" t="str">
            <v>11</v>
          </cell>
          <cell r="AL46" t="str">
            <v>95113.2657</v>
          </cell>
          <cell r="AM46" t="str">
            <v>11</v>
          </cell>
          <cell r="AN46" t="str">
            <v>96720.1976</v>
          </cell>
          <cell r="AP46">
            <v>7245</v>
          </cell>
          <cell r="AQ46" t="str">
            <v>06586</v>
          </cell>
          <cell r="AR46" t="str">
            <v>2</v>
          </cell>
          <cell r="AS46" t="str">
            <v>442670060</v>
          </cell>
          <cell r="AT46" t="str">
            <v>327350030124</v>
          </cell>
          <cell r="AU46" t="str">
            <v>251</v>
          </cell>
          <cell r="AV46" t="str">
            <v>381</v>
          </cell>
          <cell r="AW46" t="str">
            <v>33974185</v>
          </cell>
          <cell r="AX46" t="str">
            <v>852</v>
          </cell>
          <cell r="AY46">
            <v>2</v>
          </cell>
          <cell r="AZ46">
            <v>5</v>
          </cell>
          <cell r="BA46">
            <v>13</v>
          </cell>
        </row>
        <row r="47">
          <cell r="A47">
            <v>116087</v>
          </cell>
          <cell r="B47" t="str">
            <v>ADRIANO MARCELO DOS SANTOS</v>
          </cell>
          <cell r="C47" t="str">
            <v>MOTORISTA CAMINHAO</v>
          </cell>
          <cell r="D47" t="str">
            <v>ECOSAMPA Operação Geral</v>
          </cell>
          <cell r="E47">
            <v>44235</v>
          </cell>
          <cell r="F47">
            <v>3050.22</v>
          </cell>
          <cell r="G47" t="str">
            <v>Em Atividade Normal</v>
          </cell>
          <cell r="H47">
            <v>45023</v>
          </cell>
          <cell r="I47">
            <v>28398</v>
          </cell>
          <cell r="J47" t="str">
            <v>262.378.898-76</v>
          </cell>
          <cell r="K47" t="str">
            <v>127.17094.85.9</v>
          </cell>
          <cell r="L47" t="str">
            <v>Salário Mensal</v>
          </cell>
          <cell r="M47" t="str">
            <v>Empregado (CLT)</v>
          </cell>
          <cell r="N47" t="str">
            <v>7825-10</v>
          </cell>
          <cell r="O47">
            <v>301</v>
          </cell>
          <cell r="P47" t="str">
            <v>SEGUNDA A SABADO - 22:00 AS 05:25 / INTERVALO DE 01 HORA</v>
          </cell>
          <cell r="Q47" t="str">
            <v>220 Horas</v>
          </cell>
          <cell r="R47" t="str">
            <v>75.01.013</v>
          </cell>
          <cell r="S47" t="str">
            <v>SCK - Capinação e Roçada de Vias</v>
          </cell>
          <cell r="T47">
            <v>2</v>
          </cell>
          <cell r="U47" t="str">
            <v>SIND TRAB EMP DE ONIBUS RODOV INTEREST INTERM SET DIF SAO PAULO</v>
          </cell>
          <cell r="V47" t="str">
            <v>Brasileira</v>
          </cell>
          <cell r="W47" t="str">
            <v>Campos do Jordão</v>
          </cell>
          <cell r="X47" t="str">
            <v>MARIA DO CARMOS PEREIRA DOS SANTOS</v>
          </cell>
          <cell r="Y47" t="str">
            <v>BENEDITO DONIZETE DOS SANTOS</v>
          </cell>
          <cell r="Z47" t="str">
            <v>Casado</v>
          </cell>
          <cell r="AA47" t="str">
            <v>Ensino Médio Completo</v>
          </cell>
          <cell r="AB47" t="str">
            <v>M</v>
          </cell>
          <cell r="AC47" t="str">
            <v>Rua</v>
          </cell>
          <cell r="AD47" t="str">
            <v>RUA DAS ANDORINHAS</v>
          </cell>
          <cell r="AE47" t="str">
            <v>8</v>
          </cell>
          <cell r="AG47" t="str">
            <v>04880-230</v>
          </cell>
          <cell r="AH47" t="str">
            <v>RECANTO CAMPO BELO</v>
          </cell>
          <cell r="AI47" t="str">
            <v>São Paulo</v>
          </cell>
          <cell r="AJ47" t="str">
            <v>São Paulo</v>
          </cell>
          <cell r="AK47" t="str">
            <v>11</v>
          </cell>
          <cell r="AL47" t="str">
            <v>5979.8509</v>
          </cell>
          <cell r="AP47">
            <v>6733</v>
          </cell>
          <cell r="AQ47" t="str">
            <v>24002</v>
          </cell>
          <cell r="AR47" t="str">
            <v>9</v>
          </cell>
          <cell r="AS47" t="str">
            <v>331018305</v>
          </cell>
          <cell r="AT47" t="str">
            <v>239187060175</v>
          </cell>
          <cell r="AU47" t="str">
            <v>172</v>
          </cell>
          <cell r="AV47" t="str">
            <v>381</v>
          </cell>
          <cell r="AW47" t="str">
            <v>26237889</v>
          </cell>
          <cell r="AX47" t="str">
            <v>876</v>
          </cell>
          <cell r="AY47">
            <v>2</v>
          </cell>
          <cell r="AZ47">
            <v>6</v>
          </cell>
          <cell r="BA47">
            <v>23</v>
          </cell>
          <cell r="BB47" t="str">
            <v>02.296.685.402</v>
          </cell>
          <cell r="BC47">
            <v>45029</v>
          </cell>
          <cell r="BD47">
            <v>43203</v>
          </cell>
          <cell r="BE47" t="str">
            <v>A</v>
          </cell>
          <cell r="BF47" t="str">
            <v>E</v>
          </cell>
          <cell r="BG47">
            <v>44228</v>
          </cell>
        </row>
        <row r="48">
          <cell r="A48">
            <v>112389</v>
          </cell>
          <cell r="B48" t="str">
            <v>ADRIANO MONTEIRO DOS SANTOS</v>
          </cell>
          <cell r="C48" t="str">
            <v>VARREDOR</v>
          </cell>
          <cell r="D48" t="str">
            <v>ECOSAMPA Capela do Socorro</v>
          </cell>
          <cell r="E48">
            <v>43617</v>
          </cell>
          <cell r="F48">
            <v>1603.99</v>
          </cell>
          <cell r="G48" t="str">
            <v>Em Atividade Normal</v>
          </cell>
          <cell r="H48">
            <v>45149</v>
          </cell>
          <cell r="I48">
            <v>26234</v>
          </cell>
          <cell r="J48" t="str">
            <v>594.924.304-87</v>
          </cell>
          <cell r="K48" t="str">
            <v>124.15541.20.8</v>
          </cell>
          <cell r="L48" t="str">
            <v>Salário Mensal</v>
          </cell>
          <cell r="M48" t="str">
            <v>Empregado (CLT)</v>
          </cell>
          <cell r="N48" t="str">
            <v>5142-15</v>
          </cell>
          <cell r="O48">
            <v>233</v>
          </cell>
          <cell r="P48" t="str">
            <v>SEGUNDA A SABADO - 09:00 AS 17:20 / INTERVALO DE 01 HORA</v>
          </cell>
          <cell r="Q48" t="str">
            <v>220 Horas</v>
          </cell>
          <cell r="R48" t="str">
            <v>75.01.010</v>
          </cell>
          <cell r="S48" t="str">
            <v>SCK - Varrição de Feiras Livres</v>
          </cell>
          <cell r="T48">
            <v>2</v>
          </cell>
          <cell r="U48" t="str">
            <v>SIEMACO SAO PAULO LIMP URBANA</v>
          </cell>
          <cell r="V48" t="str">
            <v>Brasileira</v>
          </cell>
          <cell r="W48" t="str">
            <v>Maceió</v>
          </cell>
          <cell r="X48" t="str">
            <v>GERUSA MARIA DA CONCEICAO</v>
          </cell>
          <cell r="Y48" t="str">
            <v>ALOISIO MONTEIRO DOS SANTOS</v>
          </cell>
          <cell r="Z48" t="str">
            <v>Outros</v>
          </cell>
          <cell r="AA48" t="str">
            <v>Ensino Fundamental Incompleto</v>
          </cell>
          <cell r="AB48" t="str">
            <v>M</v>
          </cell>
          <cell r="AC48" t="str">
            <v>Rua</v>
          </cell>
          <cell r="AD48" t="str">
            <v>TADAO YOSHIDA</v>
          </cell>
          <cell r="AE48" t="str">
            <v>60</v>
          </cell>
          <cell r="AF48" t="str">
            <v>CASA 3</v>
          </cell>
          <cell r="AG48" t="str">
            <v>04914-050</v>
          </cell>
          <cell r="AH48" t="str">
            <v>JARDIM FIGUEIRA GRANDE</v>
          </cell>
          <cell r="AI48" t="str">
            <v>São Paulo</v>
          </cell>
          <cell r="AJ48" t="str">
            <v>São Paulo</v>
          </cell>
          <cell r="AP48">
            <v>8341</v>
          </cell>
          <cell r="AQ48" t="str">
            <v>25652</v>
          </cell>
          <cell r="AR48" t="str">
            <v>0</v>
          </cell>
          <cell r="AS48" t="str">
            <v>1103987</v>
          </cell>
          <cell r="AT48" t="str">
            <v>371073170116</v>
          </cell>
          <cell r="AU48" t="str">
            <v>446</v>
          </cell>
          <cell r="AV48" t="str">
            <v>372</v>
          </cell>
          <cell r="AW48" t="str">
            <v>014645</v>
          </cell>
          <cell r="AX48" t="str">
            <v>228</v>
          </cell>
          <cell r="AY48">
            <v>4</v>
          </cell>
          <cell r="AZ48">
            <v>3</v>
          </cell>
          <cell r="BA48">
            <v>0</v>
          </cell>
        </row>
        <row r="49">
          <cell r="A49">
            <v>112393</v>
          </cell>
          <cell r="B49" t="str">
            <v>ADRIANO NEVES DE MATOS</v>
          </cell>
          <cell r="C49" t="str">
            <v>AJUDANTE EQ SERVICOS DIVERSOS</v>
          </cell>
          <cell r="D49" t="str">
            <v>ECOSAMPA M'Boi Mirim</v>
          </cell>
          <cell r="E49">
            <v>43617</v>
          </cell>
          <cell r="F49">
            <v>1603.99</v>
          </cell>
          <cell r="G49" t="str">
            <v>Em Atividade Normal</v>
          </cell>
          <cell r="H49">
            <v>45177</v>
          </cell>
          <cell r="I49">
            <v>30416</v>
          </cell>
          <cell r="J49" t="str">
            <v>030.589.085-98</v>
          </cell>
          <cell r="K49" t="str">
            <v>130.32442.05.1</v>
          </cell>
          <cell r="L49" t="str">
            <v>Salário Mensal</v>
          </cell>
          <cell r="M49" t="str">
            <v>Empregado (CLT)</v>
          </cell>
          <cell r="N49" t="str">
            <v>5142-25</v>
          </cell>
          <cell r="O49">
            <v>167</v>
          </cell>
          <cell r="P49" t="str">
            <v>SEGUNDA A SABADO - 13:40 AS 22:00 / INTERVALO DE 01 HORA</v>
          </cell>
          <cell r="Q49" t="str">
            <v>220 Horas</v>
          </cell>
          <cell r="R49" t="str">
            <v>75.01.013</v>
          </cell>
          <cell r="S49" t="str">
            <v>SCK - Capinação e Roçada de Vias</v>
          </cell>
          <cell r="T49">
            <v>2</v>
          </cell>
          <cell r="U49" t="str">
            <v>SIEMACO SAO PAULO LIMP URBANA</v>
          </cell>
          <cell r="V49" t="str">
            <v>Brasileira</v>
          </cell>
          <cell r="W49" t="str">
            <v>Itapetinga</v>
          </cell>
          <cell r="X49" t="str">
            <v>NILZA NEVES DE MATOS</v>
          </cell>
          <cell r="Y49" t="str">
            <v>JOSE DIAS DE MATOS</v>
          </cell>
          <cell r="Z49" t="str">
            <v>Solteiro</v>
          </cell>
          <cell r="AA49" t="str">
            <v>Ensino Médio Completo</v>
          </cell>
          <cell r="AB49" t="str">
            <v>M</v>
          </cell>
          <cell r="AC49" t="str">
            <v>Rua</v>
          </cell>
          <cell r="AD49" t="str">
            <v xml:space="preserve">POPULONIA     </v>
          </cell>
          <cell r="AE49" t="str">
            <v>108</v>
          </cell>
          <cell r="AG49" t="str">
            <v>05890-420</v>
          </cell>
          <cell r="AH49" t="str">
            <v>HABITACIONAL PIRAJUSSSARA</v>
          </cell>
          <cell r="AI49" t="str">
            <v>São Paulo</v>
          </cell>
          <cell r="AJ49" t="str">
            <v>São Paulo</v>
          </cell>
          <cell r="AP49">
            <v>8781</v>
          </cell>
          <cell r="AQ49" t="str">
            <v>13784</v>
          </cell>
          <cell r="AR49" t="str">
            <v>2</v>
          </cell>
          <cell r="AS49" t="str">
            <v>609499014</v>
          </cell>
          <cell r="AT49" t="str">
            <v>105073180507</v>
          </cell>
          <cell r="AU49" t="str">
            <v>52</v>
          </cell>
          <cell r="AV49" t="str">
            <v>201</v>
          </cell>
          <cell r="AW49" t="str">
            <v>069255</v>
          </cell>
          <cell r="AX49" t="str">
            <v>0083</v>
          </cell>
          <cell r="AY49">
            <v>4</v>
          </cell>
          <cell r="AZ49">
            <v>3</v>
          </cell>
          <cell r="BA49">
            <v>0</v>
          </cell>
        </row>
        <row r="50">
          <cell r="A50">
            <v>112396</v>
          </cell>
          <cell r="B50" t="str">
            <v>ADRIANO NILO DOS SANTOS</v>
          </cell>
          <cell r="C50" t="str">
            <v>VARREDOR</v>
          </cell>
          <cell r="D50" t="str">
            <v>ECOSAMPA Santo Amaro</v>
          </cell>
          <cell r="E50">
            <v>43617</v>
          </cell>
          <cell r="F50">
            <v>1603.99</v>
          </cell>
          <cell r="G50" t="str">
            <v>Demitido no Mês</v>
          </cell>
          <cell r="H50">
            <v>45179</v>
          </cell>
          <cell r="I50">
            <v>28381</v>
          </cell>
          <cell r="J50" t="str">
            <v>284.334.278-30</v>
          </cell>
          <cell r="K50" t="str">
            <v>130.36329.85.3</v>
          </cell>
          <cell r="L50" t="str">
            <v>Salário Mensal</v>
          </cell>
          <cell r="M50" t="str">
            <v>Empregado (CLT)</v>
          </cell>
          <cell r="N50" t="str">
            <v>5142-15</v>
          </cell>
          <cell r="O50">
            <v>66</v>
          </cell>
          <cell r="P50" t="str">
            <v>SEGUNDA A SABADO - 06:00 AS 14:20 / INTERVALO DE 01 HORA</v>
          </cell>
          <cell r="Q50" t="str">
            <v>220 Horas</v>
          </cell>
          <cell r="R50" t="str">
            <v>75.01.008</v>
          </cell>
          <cell r="S50" t="str">
            <v>SCK - Varrição de Calçadões</v>
          </cell>
          <cell r="T50">
            <v>2</v>
          </cell>
          <cell r="U50" t="str">
            <v>SIEMACO SAO PAULO LIMP URBANA</v>
          </cell>
          <cell r="V50" t="str">
            <v>Brasileira</v>
          </cell>
          <cell r="W50" t="str">
            <v>São Paulo</v>
          </cell>
          <cell r="X50" t="str">
            <v>MARIA DE FATIMA NILO DE SOUZA</v>
          </cell>
          <cell r="Y50" t="str">
            <v>SEVERINO PEREIRA DOS SANTOS</v>
          </cell>
          <cell r="Z50" t="str">
            <v>Solteiro</v>
          </cell>
          <cell r="AA50" t="str">
            <v>Ensino Médio Completo</v>
          </cell>
          <cell r="AB50" t="str">
            <v>M</v>
          </cell>
          <cell r="AC50" t="str">
            <v>Rua</v>
          </cell>
          <cell r="AD50" t="str">
            <v>DIOGO DIAS</v>
          </cell>
          <cell r="AE50" t="str">
            <v>1</v>
          </cell>
          <cell r="AG50" t="str">
            <v>05861-270</v>
          </cell>
          <cell r="AH50" t="str">
            <v>JARDIM LIDIA</v>
          </cell>
          <cell r="AI50" t="str">
            <v>São Paulo</v>
          </cell>
          <cell r="AJ50" t="str">
            <v>São Paulo</v>
          </cell>
          <cell r="AP50">
            <v>9104</v>
          </cell>
          <cell r="AQ50" t="str">
            <v>20588</v>
          </cell>
          <cell r="AR50" t="str">
            <v>6</v>
          </cell>
          <cell r="AS50" t="str">
            <v>306971951</v>
          </cell>
          <cell r="AT50" t="str">
            <v>181693960183</v>
          </cell>
          <cell r="AU50" t="str">
            <v>66</v>
          </cell>
          <cell r="AV50" t="str">
            <v>373</v>
          </cell>
          <cell r="AW50" t="str">
            <v>031476</v>
          </cell>
          <cell r="AX50" t="str">
            <v>190</v>
          </cell>
          <cell r="AY50">
            <v>4</v>
          </cell>
          <cell r="AZ50">
            <v>3</v>
          </cell>
          <cell r="BA50">
            <v>0</v>
          </cell>
        </row>
        <row r="51">
          <cell r="A51">
            <v>114607</v>
          </cell>
          <cell r="B51" t="str">
            <v>ADRIANO OLIVEIRA DOS SANTOS</v>
          </cell>
          <cell r="C51" t="str">
            <v>AUXILIAR DE TRAFEGO</v>
          </cell>
          <cell r="D51" t="str">
            <v>ECOSAMPA Operação Geral</v>
          </cell>
          <cell r="E51">
            <v>43836</v>
          </cell>
          <cell r="F51">
            <v>2610.2399999999998</v>
          </cell>
          <cell r="G51" t="str">
            <v>Em Atividade Normal</v>
          </cell>
          <cell r="H51">
            <v>45119</v>
          </cell>
          <cell r="I51">
            <v>30655</v>
          </cell>
          <cell r="J51" t="str">
            <v>356.978.718-48</v>
          </cell>
          <cell r="K51" t="str">
            <v>203.90609.17.4</v>
          </cell>
          <cell r="L51" t="str">
            <v>Salário Mensal</v>
          </cell>
          <cell r="M51" t="str">
            <v>Empregado (CLT)</v>
          </cell>
          <cell r="N51" t="str">
            <v>5142-15</v>
          </cell>
          <cell r="O51">
            <v>339</v>
          </cell>
          <cell r="P51" t="str">
            <v>SEGUNDA A SABADO - 13:20 AS 21:40 / INTERVALO DE 01 HORA</v>
          </cell>
          <cell r="Q51" t="str">
            <v>220 Horas</v>
          </cell>
          <cell r="R51" t="str">
            <v>75.02.003</v>
          </cell>
          <cell r="S51" t="str">
            <v>Apoio Op C.Direto</v>
          </cell>
          <cell r="T51">
            <v>2</v>
          </cell>
          <cell r="U51" t="str">
            <v>SIEMACO SAO PAULO LIMP URBANA</v>
          </cell>
          <cell r="V51" t="str">
            <v>Brasileira</v>
          </cell>
          <cell r="W51" t="str">
            <v>São Paulo</v>
          </cell>
          <cell r="X51" t="str">
            <v>DILZA MARIA OLIVEIRA</v>
          </cell>
          <cell r="Y51" t="str">
            <v>FRANCISCO ANTONIO DOS SANTOS</v>
          </cell>
          <cell r="Z51" t="str">
            <v>Casado</v>
          </cell>
          <cell r="AA51" t="str">
            <v>Ensino Médio Incompleto</v>
          </cell>
          <cell r="AB51" t="str">
            <v>M</v>
          </cell>
          <cell r="AC51" t="str">
            <v>Rua</v>
          </cell>
          <cell r="AD51" t="str">
            <v>RUA ELIZABETHY LINLEY</v>
          </cell>
          <cell r="AE51" t="str">
            <v>480</v>
          </cell>
          <cell r="AF51" t="str">
            <v>FUNDOS</v>
          </cell>
          <cell r="AG51" t="str">
            <v>04411-180</v>
          </cell>
          <cell r="AH51" t="str">
            <v>AMERICANOPOLIS</v>
          </cell>
          <cell r="AI51" t="str">
            <v>São Paulo</v>
          </cell>
          <cell r="AJ51" t="str">
            <v>São Paulo</v>
          </cell>
          <cell r="AK51" t="str">
            <v>11</v>
          </cell>
          <cell r="AL51" t="str">
            <v>97729.6817</v>
          </cell>
          <cell r="AP51">
            <v>6326</v>
          </cell>
          <cell r="AQ51" t="str">
            <v>24278</v>
          </cell>
          <cell r="AR51" t="str">
            <v>8</v>
          </cell>
          <cell r="AS51" t="str">
            <v>353242603</v>
          </cell>
          <cell r="AT51" t="str">
            <v>325146830175</v>
          </cell>
          <cell r="AU51" t="str">
            <v>351</v>
          </cell>
          <cell r="AV51" t="str">
            <v>3251</v>
          </cell>
          <cell r="AW51" t="str">
            <v>35697871</v>
          </cell>
          <cell r="AX51" t="str">
            <v>848</v>
          </cell>
          <cell r="AY51">
            <v>3</v>
          </cell>
          <cell r="AZ51">
            <v>7</v>
          </cell>
          <cell r="BA51">
            <v>25</v>
          </cell>
        </row>
        <row r="52">
          <cell r="A52">
            <v>121408</v>
          </cell>
          <cell r="B52" t="str">
            <v>ADRIANO PASTOR DA SILVA</v>
          </cell>
          <cell r="C52" t="str">
            <v>AJUDANTE EQ SERVICOS DIVERSOS</v>
          </cell>
          <cell r="D52" t="str">
            <v>ECOSAMPA Operação Geral</v>
          </cell>
          <cell r="E52">
            <v>44967</v>
          </cell>
          <cell r="F52">
            <v>1603.99</v>
          </cell>
          <cell r="G52" t="str">
            <v>Demitido em Meses Anteriores</v>
          </cell>
          <cell r="H52">
            <v>44981</v>
          </cell>
          <cell r="I52">
            <v>30080</v>
          </cell>
          <cell r="J52" t="str">
            <v>294.566.998-62</v>
          </cell>
          <cell r="K52" t="str">
            <v>132.57895.77.0</v>
          </cell>
          <cell r="L52" t="str">
            <v>Salário Mensal</v>
          </cell>
          <cell r="M52" t="str">
            <v>Empregado (CLT)</v>
          </cell>
          <cell r="N52" t="str">
            <v>5142-25</v>
          </cell>
          <cell r="O52">
            <v>339</v>
          </cell>
          <cell r="P52" t="str">
            <v>SEGUNDA A SABADO - 13:20 AS 21:40 / INTERVALO DE 01 HORA</v>
          </cell>
          <cell r="Q52" t="str">
            <v>220 Horas</v>
          </cell>
          <cell r="R52" t="str">
            <v>75.01.011</v>
          </cell>
          <cell r="S52" t="str">
            <v>SCK - Lavagem - Feiras, Vias e Logradouros</v>
          </cell>
          <cell r="T52">
            <v>2</v>
          </cell>
          <cell r="U52" t="str">
            <v>SIEMACO SAO PAULO LIMP URBANA</v>
          </cell>
          <cell r="V52" t="str">
            <v>Brasileira</v>
          </cell>
          <cell r="W52" t="str">
            <v>São Paulo</v>
          </cell>
          <cell r="X52" t="str">
            <v>LUCINA LINA PASTOR DA SILVA</v>
          </cell>
          <cell r="Y52" t="str">
            <v>JOAQUIM PASTOR DA SILVA</v>
          </cell>
          <cell r="Z52" t="str">
            <v>Casado</v>
          </cell>
          <cell r="AA52" t="str">
            <v>Ensino Médio Completo</v>
          </cell>
          <cell r="AB52" t="str">
            <v>M</v>
          </cell>
          <cell r="AC52" t="str">
            <v>Rua</v>
          </cell>
          <cell r="AD52" t="str">
            <v>Seringal do Rio Verde</v>
          </cell>
          <cell r="AE52" t="str">
            <v>27</v>
          </cell>
          <cell r="AF52" t="str">
            <v>CS 2</v>
          </cell>
          <cell r="AG52" t="str">
            <v>04941-020</v>
          </cell>
          <cell r="AH52" t="str">
            <v>Parque Bologne</v>
          </cell>
          <cell r="AI52" t="str">
            <v>São Paulo</v>
          </cell>
          <cell r="AJ52" t="str">
            <v>São Paulo</v>
          </cell>
          <cell r="AK52" t="str">
            <v>11</v>
          </cell>
          <cell r="AL52" t="str">
            <v>5834.8373</v>
          </cell>
          <cell r="AM52" t="str">
            <v>11</v>
          </cell>
          <cell r="AN52" t="str">
            <v>94632-0774</v>
          </cell>
          <cell r="AP52">
            <v>7245</v>
          </cell>
          <cell r="AQ52" t="str">
            <v>10898</v>
          </cell>
          <cell r="AR52" t="str">
            <v>5</v>
          </cell>
          <cell r="AS52" t="str">
            <v>353330140</v>
          </cell>
          <cell r="AT52" t="str">
            <v>300150810141</v>
          </cell>
          <cell r="AU52" t="str">
            <v>0265</v>
          </cell>
          <cell r="AV52" t="str">
            <v>372</v>
          </cell>
          <cell r="AW52" t="str">
            <v>29456699</v>
          </cell>
          <cell r="AX52" t="str">
            <v>862</v>
          </cell>
          <cell r="AY52">
            <v>0</v>
          </cell>
          <cell r="AZ52">
            <v>0</v>
          </cell>
          <cell r="BA52">
            <v>14</v>
          </cell>
        </row>
        <row r="53">
          <cell r="A53">
            <v>122411</v>
          </cell>
          <cell r="B53" t="str">
            <v>ADRIANO PASTOR DA SILVA</v>
          </cell>
          <cell r="C53" t="str">
            <v>AJUDANTE EQ SERVICOS DIVERSOS</v>
          </cell>
          <cell r="D53" t="str">
            <v>ECOSAMPA Operação Geral</v>
          </cell>
          <cell r="E53">
            <v>45117</v>
          </cell>
          <cell r="F53">
            <v>1603.99</v>
          </cell>
          <cell r="G53" t="str">
            <v>Em Atividade Normal</v>
          </cell>
          <cell r="H53">
            <v>45117</v>
          </cell>
          <cell r="I53">
            <v>30080</v>
          </cell>
          <cell r="J53" t="str">
            <v>294.566.998-62</v>
          </cell>
          <cell r="K53" t="str">
            <v>132.57895.77.0</v>
          </cell>
          <cell r="L53" t="str">
            <v>Salário Mensal</v>
          </cell>
          <cell r="M53" t="str">
            <v>Empregado (CLT)</v>
          </cell>
          <cell r="N53" t="str">
            <v>5142-25</v>
          </cell>
          <cell r="O53">
            <v>301</v>
          </cell>
          <cell r="P53" t="str">
            <v>SEGUNDA A SABADO - 22:00 AS 05:25 / INTERVALO DE 01 HORA</v>
          </cell>
          <cell r="Q53" t="str">
            <v>220 Horas</v>
          </cell>
          <cell r="R53" t="str">
            <v>75.01.014</v>
          </cell>
          <cell r="S53" t="str">
            <v>SCK - Pintura de Meio-Fio e Remoção Faixas e Propagandas</v>
          </cell>
          <cell r="T53">
            <v>2</v>
          </cell>
          <cell r="U53" t="str">
            <v>SIEMACO SAO PAULO LIMP URBANA</v>
          </cell>
          <cell r="V53" t="str">
            <v>Brasileira</v>
          </cell>
          <cell r="W53" t="str">
            <v>São Paulo</v>
          </cell>
          <cell r="X53" t="str">
            <v>LUCINA LINA PASTOR DA SILVA</v>
          </cell>
          <cell r="Y53" t="str">
            <v>JOAQUIM PASTOR DA SILVA</v>
          </cell>
          <cell r="Z53" t="str">
            <v>União Est/Marit</v>
          </cell>
          <cell r="AA53" t="str">
            <v>Ensino Médio Completo</v>
          </cell>
          <cell r="AB53" t="str">
            <v>M</v>
          </cell>
          <cell r="AC53" t="str">
            <v>Rua</v>
          </cell>
          <cell r="AD53" t="str">
            <v>SERINGAL DO RIO VERDE</v>
          </cell>
          <cell r="AE53" t="str">
            <v>396</v>
          </cell>
          <cell r="AF53" t="str">
            <v>CASA 4</v>
          </cell>
          <cell r="AG53" t="str">
            <v>04941-020</v>
          </cell>
          <cell r="AH53" t="str">
            <v>PARQUE BOLOGNE</v>
          </cell>
          <cell r="AI53" t="str">
            <v>São Paulo</v>
          </cell>
          <cell r="AJ53" t="str">
            <v>São Paulo</v>
          </cell>
          <cell r="AM53" t="str">
            <v>11</v>
          </cell>
          <cell r="AN53" t="str">
            <v>94632-0774</v>
          </cell>
          <cell r="AP53">
            <v>7245</v>
          </cell>
          <cell r="AQ53" t="str">
            <v>10898</v>
          </cell>
          <cell r="AR53" t="str">
            <v>5</v>
          </cell>
          <cell r="AS53" t="str">
            <v>353330140</v>
          </cell>
          <cell r="AT53" t="str">
            <v>300150810141</v>
          </cell>
          <cell r="AU53" t="str">
            <v>0265</v>
          </cell>
          <cell r="AV53" t="str">
            <v>372</v>
          </cell>
          <cell r="AW53" t="str">
            <v>29456699</v>
          </cell>
          <cell r="AX53" t="str">
            <v>862</v>
          </cell>
          <cell r="AY53">
            <v>0</v>
          </cell>
          <cell r="AZ53">
            <v>1</v>
          </cell>
          <cell r="BA53">
            <v>21</v>
          </cell>
        </row>
        <row r="54">
          <cell r="A54">
            <v>112399</v>
          </cell>
          <cell r="B54" t="str">
            <v>ADRIANO RAMOS DOS SANTOS</v>
          </cell>
          <cell r="C54" t="str">
            <v>VARREDOR</v>
          </cell>
          <cell r="D54" t="str">
            <v>ECOSAMPA Campo Limpo</v>
          </cell>
          <cell r="E54">
            <v>43617</v>
          </cell>
          <cell r="F54">
            <v>1603.99</v>
          </cell>
          <cell r="G54" t="str">
            <v>Gozando Férias</v>
          </cell>
          <cell r="H54">
            <v>45180</v>
          </cell>
          <cell r="I54">
            <v>30260</v>
          </cell>
          <cell r="J54" t="str">
            <v>036.238.365-08</v>
          </cell>
          <cell r="K54" t="str">
            <v>129.67016.24.3</v>
          </cell>
          <cell r="L54" t="str">
            <v>Salário Mensal</v>
          </cell>
          <cell r="M54" t="str">
            <v>Empregado (CLT)</v>
          </cell>
          <cell r="N54" t="str">
            <v>5142-15</v>
          </cell>
          <cell r="O54">
            <v>66</v>
          </cell>
          <cell r="P54" t="str">
            <v>SEGUNDA A SABADO - 06:00 AS 14:20 / INTERVALO DE 01 HORA</v>
          </cell>
          <cell r="Q54" t="str">
            <v>220 Horas</v>
          </cell>
          <cell r="R54" t="str">
            <v>75.01.006</v>
          </cell>
          <cell r="S54" t="str">
            <v>SCK - Varrição de Vias e Logradouros</v>
          </cell>
          <cell r="T54">
            <v>2</v>
          </cell>
          <cell r="U54" t="str">
            <v>SIEMACO SAO PAULO LIMP URBANA</v>
          </cell>
          <cell r="V54" t="str">
            <v>Brasileira</v>
          </cell>
          <cell r="W54" t="str">
            <v>Tremedal</v>
          </cell>
          <cell r="X54" t="str">
            <v>ROSALINA ROCHA COSTA</v>
          </cell>
          <cell r="Y54" t="str">
            <v>ABILIO RAMOS DOS SANTOS</v>
          </cell>
          <cell r="Z54" t="str">
            <v>Solteiro</v>
          </cell>
          <cell r="AA54" t="str">
            <v>Ensino Fundamental Incompleto</v>
          </cell>
          <cell r="AB54" t="str">
            <v>M</v>
          </cell>
          <cell r="AC54" t="str">
            <v>Rua</v>
          </cell>
          <cell r="AD54" t="str">
            <v>LIGURIA</v>
          </cell>
          <cell r="AE54" t="str">
            <v>1</v>
          </cell>
          <cell r="AG54" t="str">
            <v>05796-100</v>
          </cell>
          <cell r="AH54" t="str">
            <v>JARDIM VALE DAS VIRTUDES</v>
          </cell>
          <cell r="AI54" t="str">
            <v>São Paulo</v>
          </cell>
          <cell r="AJ54" t="str">
            <v>São Paulo</v>
          </cell>
          <cell r="AP54">
            <v>7867</v>
          </cell>
          <cell r="AQ54" t="str">
            <v>07498</v>
          </cell>
          <cell r="AR54" t="str">
            <v>6</v>
          </cell>
          <cell r="AS54" t="str">
            <v>589941525</v>
          </cell>
          <cell r="AT54" t="str">
            <v>104840910590</v>
          </cell>
          <cell r="AU54" t="str">
            <v>2</v>
          </cell>
          <cell r="AV54" t="str">
            <v>177</v>
          </cell>
          <cell r="AW54" t="str">
            <v>0074369</v>
          </cell>
          <cell r="AX54" t="str">
            <v>0072</v>
          </cell>
          <cell r="AY54">
            <v>4</v>
          </cell>
          <cell r="AZ54">
            <v>3</v>
          </cell>
          <cell r="BA54">
            <v>0</v>
          </cell>
        </row>
        <row r="55">
          <cell r="A55">
            <v>112406</v>
          </cell>
          <cell r="B55" t="str">
            <v>ADRIANO SOARES MEDEIROS</v>
          </cell>
          <cell r="C55" t="str">
            <v>MOTORISTA CAMINHAO</v>
          </cell>
          <cell r="D55" t="str">
            <v>ECOSAMPA Operação Geral</v>
          </cell>
          <cell r="E55">
            <v>43617</v>
          </cell>
          <cell r="F55">
            <v>2509.54</v>
          </cell>
          <cell r="G55" t="str">
            <v>Demitido em Meses Anteriores</v>
          </cell>
          <cell r="H55">
            <v>44466</v>
          </cell>
          <cell r="I55">
            <v>29376</v>
          </cell>
          <cell r="J55" t="str">
            <v>295.721.368-01</v>
          </cell>
          <cell r="K55" t="str">
            <v>129.97420.85.9</v>
          </cell>
          <cell r="L55" t="str">
            <v>Salário Mensal</v>
          </cell>
          <cell r="M55" t="str">
            <v>Empregado (CLT)</v>
          </cell>
          <cell r="N55" t="str">
            <v>7825-10</v>
          </cell>
          <cell r="O55">
            <v>339</v>
          </cell>
          <cell r="P55" t="str">
            <v>SEGUNDA A SABADO - 13:20 AS 21:40 / INTERVALO DE 01 HORA</v>
          </cell>
          <cell r="Q55" t="str">
            <v>220 Horas</v>
          </cell>
          <cell r="R55" t="str">
            <v>75.01.011</v>
          </cell>
          <cell r="S55" t="str">
            <v>SCK - Lavagem - Feiras, Vias e Logradouros</v>
          </cell>
          <cell r="T55">
            <v>2</v>
          </cell>
          <cell r="U55" t="str">
            <v>SIND TRAB EMP DE ONIBUS RODOV INTEREST INTERM SET DIF SAO PAULO</v>
          </cell>
          <cell r="V55" t="str">
            <v>Brasileira</v>
          </cell>
          <cell r="W55" t="str">
            <v>São Paulo</v>
          </cell>
          <cell r="X55" t="str">
            <v>ALZIRA SOARES COUTINHO</v>
          </cell>
          <cell r="Y55" t="str">
            <v>CICERO BALBINO MEDEIROS</v>
          </cell>
          <cell r="Z55" t="str">
            <v>Casado</v>
          </cell>
          <cell r="AA55" t="str">
            <v>Ensino Médio Completo</v>
          </cell>
          <cell r="AB55" t="str">
            <v>M</v>
          </cell>
          <cell r="AC55" t="str">
            <v>Rua</v>
          </cell>
          <cell r="AD55" t="str">
            <v>MORADA NOVA</v>
          </cell>
          <cell r="AE55" t="str">
            <v>178</v>
          </cell>
          <cell r="AG55" t="str">
            <v>04911-040</v>
          </cell>
          <cell r="AH55" t="str">
            <v>GUARAPIRANGA</v>
          </cell>
          <cell r="AI55" t="str">
            <v>São Paulo</v>
          </cell>
          <cell r="AJ55" t="str">
            <v>São Paulo</v>
          </cell>
          <cell r="AP55">
            <v>2921</v>
          </cell>
          <cell r="AQ55" t="str">
            <v>52760</v>
          </cell>
          <cell r="AR55" t="str">
            <v>8</v>
          </cell>
          <cell r="AS55" t="str">
            <v>306590268</v>
          </cell>
          <cell r="AT55" t="str">
            <v>272623540175</v>
          </cell>
          <cell r="AU55" t="str">
            <v>527</v>
          </cell>
          <cell r="AV55" t="str">
            <v>372</v>
          </cell>
          <cell r="AW55" t="str">
            <v>063691</v>
          </cell>
          <cell r="AX55" t="str">
            <v>0195</v>
          </cell>
          <cell r="AY55">
            <v>2</v>
          </cell>
          <cell r="AZ55">
            <v>3</v>
          </cell>
          <cell r="BA55">
            <v>26</v>
          </cell>
          <cell r="BB55" t="str">
            <v>08.224.154.938</v>
          </cell>
          <cell r="BC55">
            <v>45784</v>
          </cell>
          <cell r="BD55">
            <v>43606</v>
          </cell>
          <cell r="BE55" t="str">
            <v>A</v>
          </cell>
          <cell r="BF55" t="str">
            <v>D</v>
          </cell>
          <cell r="BG55">
            <v>44443</v>
          </cell>
        </row>
        <row r="56">
          <cell r="A56">
            <v>112412</v>
          </cell>
          <cell r="B56" t="str">
            <v>ADRIANO TAVARES DA SILVA</v>
          </cell>
          <cell r="C56" t="str">
            <v>VARREDOR</v>
          </cell>
          <cell r="D56" t="str">
            <v>ECOSAMPA Santo Amaro</v>
          </cell>
          <cell r="E56">
            <v>43617</v>
          </cell>
          <cell r="F56">
            <v>1319.67</v>
          </cell>
          <cell r="G56" t="str">
            <v>Demitido em Meses Anteriores</v>
          </cell>
          <cell r="H56">
            <v>44140</v>
          </cell>
          <cell r="I56">
            <v>32739</v>
          </cell>
          <cell r="J56" t="str">
            <v>384.247.458-09</v>
          </cell>
          <cell r="K56" t="str">
            <v>207.24856.01.8</v>
          </cell>
          <cell r="L56" t="str">
            <v>Salário Mensal</v>
          </cell>
          <cell r="M56" t="str">
            <v>Empregado (CLT)</v>
          </cell>
          <cell r="N56" t="str">
            <v>5142-15</v>
          </cell>
          <cell r="O56">
            <v>66</v>
          </cell>
          <cell r="P56" t="str">
            <v>SEGUNDA A SABADO - 06:00 AS 14:20 / INTERVALO DE 01 HORA</v>
          </cell>
          <cell r="Q56" t="str">
            <v>220 Horas</v>
          </cell>
          <cell r="R56" t="str">
            <v>75.01.008</v>
          </cell>
          <cell r="S56" t="str">
            <v>SCK - Varrição de Calçadões</v>
          </cell>
          <cell r="T56">
            <v>2</v>
          </cell>
          <cell r="U56" t="str">
            <v>SIEMACO SAO PAULO LIMP URBANA</v>
          </cell>
          <cell r="V56" t="str">
            <v>Brasileira</v>
          </cell>
          <cell r="W56" t="str">
            <v>São Paulo</v>
          </cell>
          <cell r="X56" t="str">
            <v>MARIA JOSEFA DOS SANTOS SILVA</v>
          </cell>
          <cell r="Y56" t="str">
            <v>JOSE DIMAS TAVARES DA SILVA</v>
          </cell>
          <cell r="Z56" t="str">
            <v>Solteiro</v>
          </cell>
          <cell r="AA56" t="str">
            <v>Ensino Fundamental Incompleto</v>
          </cell>
          <cell r="AB56" t="str">
            <v>M</v>
          </cell>
          <cell r="AC56" t="str">
            <v>Rua</v>
          </cell>
          <cell r="AD56" t="str">
            <v>PROFESSOR ARAUJO LIMA</v>
          </cell>
          <cell r="AE56" t="str">
            <v>1</v>
          </cell>
          <cell r="AG56" t="str">
            <v>04467-220</v>
          </cell>
          <cell r="AH56" t="str">
            <v>PARQUE PRIMAVERA</v>
          </cell>
          <cell r="AI56" t="str">
            <v>São Paulo</v>
          </cell>
          <cell r="AJ56" t="str">
            <v>São Paulo</v>
          </cell>
          <cell r="AP56">
            <v>7237</v>
          </cell>
          <cell r="AQ56" t="str">
            <v>24419</v>
          </cell>
          <cell r="AR56" t="str">
            <v>4</v>
          </cell>
          <cell r="AS56" t="str">
            <v>494640522</v>
          </cell>
          <cell r="AT56" t="str">
            <v>362136670108</v>
          </cell>
          <cell r="AU56" t="str">
            <v>449</v>
          </cell>
          <cell r="AV56" t="str">
            <v>418</v>
          </cell>
          <cell r="AW56" t="str">
            <v>06782</v>
          </cell>
          <cell r="AX56" t="str">
            <v>0339</v>
          </cell>
          <cell r="AY56">
            <v>1</v>
          </cell>
          <cell r="AZ56">
            <v>5</v>
          </cell>
          <cell r="BA56">
            <v>4</v>
          </cell>
        </row>
        <row r="57">
          <cell r="A57">
            <v>112419</v>
          </cell>
          <cell r="B57" t="str">
            <v>AFONSO CIMINIO</v>
          </cell>
          <cell r="C57" t="str">
            <v>VARREDOR</v>
          </cell>
          <cell r="D57" t="str">
            <v>ECOSAMPA M'Boi Mirim</v>
          </cell>
          <cell r="E57">
            <v>43617</v>
          </cell>
          <cell r="F57">
            <v>1603.99</v>
          </cell>
          <cell r="G57" t="str">
            <v>Em Atividade Normal</v>
          </cell>
          <cell r="H57">
            <v>45050</v>
          </cell>
          <cell r="I57">
            <v>22226</v>
          </cell>
          <cell r="J57" t="str">
            <v>022.897.588-33</v>
          </cell>
          <cell r="K57" t="str">
            <v>107.81472.50.1</v>
          </cell>
          <cell r="L57" t="str">
            <v>Salário Mensal</v>
          </cell>
          <cell r="M57" t="str">
            <v>Empregado (CLT)</v>
          </cell>
          <cell r="N57" t="str">
            <v>5142-15</v>
          </cell>
          <cell r="O57">
            <v>66</v>
          </cell>
          <cell r="P57" t="str">
            <v>SEGUNDA A SABADO - 06:00 AS 14:20 / INTERVALO DE 01 HORA</v>
          </cell>
          <cell r="Q57" t="str">
            <v>220 Horas</v>
          </cell>
          <cell r="R57" t="str">
            <v>75.01.006</v>
          </cell>
          <cell r="S57" t="str">
            <v>SCK - Varrição de Vias e Logradouros</v>
          </cell>
          <cell r="T57">
            <v>2</v>
          </cell>
          <cell r="U57" t="str">
            <v>SIEMACO SAO PAULO LIMP URBANA</v>
          </cell>
          <cell r="V57" t="str">
            <v>Brasileira</v>
          </cell>
          <cell r="W57" t="str">
            <v>São Paulo</v>
          </cell>
          <cell r="X57" t="str">
            <v>MARIA CIMINIA DE JESUS</v>
          </cell>
          <cell r="Z57" t="str">
            <v>Casado</v>
          </cell>
          <cell r="AA57" t="str">
            <v>Ensino Fundamental Incompleto</v>
          </cell>
          <cell r="AB57" t="str">
            <v>M</v>
          </cell>
          <cell r="AC57" t="str">
            <v>Rua</v>
          </cell>
          <cell r="AD57" t="str">
            <v>RIO FIDALGO</v>
          </cell>
          <cell r="AE57" t="str">
            <v>300</v>
          </cell>
          <cell r="AG57" t="str">
            <v>04856-440</v>
          </cell>
          <cell r="AH57" t="str">
            <v>JARDIM VARGINHA</v>
          </cell>
          <cell r="AI57" t="str">
            <v>São Paulo</v>
          </cell>
          <cell r="AJ57" t="str">
            <v>São Paulo</v>
          </cell>
          <cell r="AP57">
            <v>390</v>
          </cell>
          <cell r="AQ57" t="str">
            <v>10838</v>
          </cell>
          <cell r="AR57" t="str">
            <v>9</v>
          </cell>
          <cell r="AS57" t="str">
            <v>170348970</v>
          </cell>
          <cell r="AT57" t="str">
            <v>140715360132</v>
          </cell>
          <cell r="AU57" t="str">
            <v>262</v>
          </cell>
          <cell r="AV57" t="str">
            <v>381</v>
          </cell>
          <cell r="AW57" t="str">
            <v>0045481</v>
          </cell>
          <cell r="AX57" t="str">
            <v>046</v>
          </cell>
          <cell r="AY57">
            <v>4</v>
          </cell>
          <cell r="AZ57">
            <v>3</v>
          </cell>
          <cell r="BA57">
            <v>0</v>
          </cell>
        </row>
        <row r="58">
          <cell r="A58">
            <v>112422</v>
          </cell>
          <cell r="B58" t="str">
            <v>AGNALDO BISPO DOS SANTOS</v>
          </cell>
          <cell r="C58" t="str">
            <v>VARREDOR</v>
          </cell>
          <cell r="D58" t="str">
            <v>ECOSAMPA Campo Limpo</v>
          </cell>
          <cell r="E58">
            <v>43617</v>
          </cell>
          <cell r="F58">
            <v>1603.99</v>
          </cell>
          <cell r="G58" t="str">
            <v>Em Atividade Normal</v>
          </cell>
          <cell r="H58">
            <v>45149</v>
          </cell>
          <cell r="I58">
            <v>27142</v>
          </cell>
          <cell r="J58" t="str">
            <v>175.877.838-57</v>
          </cell>
          <cell r="K58" t="str">
            <v>134.60549.93.8</v>
          </cell>
          <cell r="L58" t="str">
            <v>Salário Mensal</v>
          </cell>
          <cell r="M58" t="str">
            <v>Empregado (CLT)</v>
          </cell>
          <cell r="N58" t="str">
            <v>5142-15</v>
          </cell>
          <cell r="O58">
            <v>223</v>
          </cell>
          <cell r="P58" t="str">
            <v>SEGUNDA A SABADO - 10:00 AS 18:20 / INTERVALO DE 01 HORA</v>
          </cell>
          <cell r="Q58" t="str">
            <v>220 Horas</v>
          </cell>
          <cell r="R58" t="str">
            <v>75.01.006</v>
          </cell>
          <cell r="S58" t="str">
            <v>SCK - Varrição de Vias e Logradouros</v>
          </cell>
          <cell r="T58">
            <v>2</v>
          </cell>
          <cell r="U58" t="str">
            <v>SIEMACO SAO PAULO LIMP URBANA</v>
          </cell>
          <cell r="V58" t="str">
            <v>Brasileira</v>
          </cell>
          <cell r="W58" t="str">
            <v>São Paulo</v>
          </cell>
          <cell r="X58" t="str">
            <v>JOSEFA PIMENTEL DOS SANTOS</v>
          </cell>
          <cell r="Y58" t="str">
            <v>JOAO BISPO DOS SANTOS</v>
          </cell>
          <cell r="Z58" t="str">
            <v>Solteiro</v>
          </cell>
          <cell r="AA58" t="str">
            <v>Ensino Fundamental Incompleto</v>
          </cell>
          <cell r="AB58" t="str">
            <v>M</v>
          </cell>
          <cell r="AC58" t="str">
            <v>Estrada</v>
          </cell>
          <cell r="AD58" t="str">
            <v>M BOI MIRIM</v>
          </cell>
          <cell r="AE58" t="str">
            <v>10018</v>
          </cell>
          <cell r="AG58" t="str">
            <v>04948-030</v>
          </cell>
          <cell r="AH58" t="str">
            <v>PARQUE DO LAGO</v>
          </cell>
          <cell r="AI58" t="str">
            <v>São Paulo</v>
          </cell>
          <cell r="AJ58" t="str">
            <v>São Paulo</v>
          </cell>
          <cell r="AP58">
            <v>390</v>
          </cell>
          <cell r="AQ58" t="str">
            <v>12607</v>
          </cell>
          <cell r="AR58" t="str">
            <v>6</v>
          </cell>
          <cell r="AS58" t="str">
            <v>28330584</v>
          </cell>
          <cell r="AT58" t="str">
            <v>254309160108</v>
          </cell>
          <cell r="AU58" t="str">
            <v>247</v>
          </cell>
          <cell r="AV58" t="str">
            <v>20</v>
          </cell>
          <cell r="AW58" t="str">
            <v>071384</v>
          </cell>
          <cell r="AX58" t="str">
            <v>0325</v>
          </cell>
          <cell r="AY58">
            <v>4</v>
          </cell>
          <cell r="AZ58">
            <v>3</v>
          </cell>
          <cell r="BA58">
            <v>0</v>
          </cell>
        </row>
        <row r="59">
          <cell r="A59">
            <v>112174</v>
          </cell>
          <cell r="B59" t="str">
            <v>AGNALDO DA SILVA ARAUJO</v>
          </cell>
          <cell r="C59" t="str">
            <v>AJUDANTE EQ SERVICOS DIVERSOS</v>
          </cell>
          <cell r="D59" t="str">
            <v>ECOSAMPA Campo Limpo</v>
          </cell>
          <cell r="E59">
            <v>43617</v>
          </cell>
          <cell r="F59">
            <v>1603.99</v>
          </cell>
          <cell r="G59" t="str">
            <v>Em Atividade Normal</v>
          </cell>
          <cell r="H59">
            <v>44867</v>
          </cell>
          <cell r="I59">
            <v>29878</v>
          </cell>
          <cell r="J59" t="str">
            <v>343.564.868-62</v>
          </cell>
          <cell r="K59" t="str">
            <v>160.83720.37.1</v>
          </cell>
          <cell r="L59" t="str">
            <v>Salário Mensal</v>
          </cell>
          <cell r="M59" t="str">
            <v>Empregado (CLT)</v>
          </cell>
          <cell r="N59" t="str">
            <v>5142-25</v>
          </cell>
          <cell r="O59">
            <v>66</v>
          </cell>
          <cell r="P59" t="str">
            <v>SEGUNDA A SABADO - 06:00 AS 14:20 / INTERVALO DE 01 HORA</v>
          </cell>
          <cell r="Q59" t="str">
            <v>220 Horas</v>
          </cell>
          <cell r="R59" t="str">
            <v>75.01.016</v>
          </cell>
          <cell r="S59" t="str">
            <v>SCK - Coleta - Catabagulho e Entulho</v>
          </cell>
          <cell r="T59">
            <v>2</v>
          </cell>
          <cell r="U59" t="str">
            <v>SIEMACO SAO PAULO LIMP URBANA</v>
          </cell>
          <cell r="V59" t="str">
            <v>Brasileira</v>
          </cell>
          <cell r="W59" t="str">
            <v>Jacobina</v>
          </cell>
          <cell r="X59" t="str">
            <v>ELENICE DA SILVA ARAUJO</v>
          </cell>
          <cell r="Y59" t="str">
            <v>NIVALDO PEREIRA DE ARAUJO</v>
          </cell>
          <cell r="Z59" t="str">
            <v>Solteiro</v>
          </cell>
          <cell r="AA59" t="str">
            <v>Ensino Fundamental Completo</v>
          </cell>
          <cell r="AB59" t="str">
            <v>M</v>
          </cell>
          <cell r="AC59" t="str">
            <v>Rua</v>
          </cell>
          <cell r="AD59" t="str">
            <v>MANUEL CAETANO DE SOUSA</v>
          </cell>
          <cell r="AE59" t="str">
            <v>97</v>
          </cell>
          <cell r="AG59" t="str">
            <v>05876-080</v>
          </cell>
          <cell r="AH59" t="str">
            <v>JARDIM GUARUJA</v>
          </cell>
          <cell r="AI59" t="str">
            <v>São Paulo</v>
          </cell>
          <cell r="AJ59" t="str">
            <v>São Paulo</v>
          </cell>
          <cell r="AP59">
            <v>1634</v>
          </cell>
          <cell r="AQ59" t="str">
            <v>80765</v>
          </cell>
          <cell r="AR59" t="str">
            <v>3</v>
          </cell>
          <cell r="AS59" t="str">
            <v>1113416122</v>
          </cell>
          <cell r="AT59" t="str">
            <v>997049805666</v>
          </cell>
          <cell r="AU59" t="str">
            <v>290</v>
          </cell>
          <cell r="AV59" t="str">
            <v>46</v>
          </cell>
          <cell r="AW59" t="str">
            <v>22874</v>
          </cell>
          <cell r="AX59" t="str">
            <v>008</v>
          </cell>
          <cell r="AY59">
            <v>4</v>
          </cell>
          <cell r="AZ59">
            <v>3</v>
          </cell>
          <cell r="BA59">
            <v>0</v>
          </cell>
        </row>
        <row r="60">
          <cell r="A60">
            <v>112425</v>
          </cell>
          <cell r="B60" t="str">
            <v>AGNALDO JESUS SANTOS</v>
          </cell>
          <cell r="C60" t="str">
            <v>AJUDANTE EQ SERVICOS DIVERSOS</v>
          </cell>
          <cell r="D60" t="str">
            <v>ECOSAMPA Capela do Socorro</v>
          </cell>
          <cell r="E60">
            <v>43617</v>
          </cell>
          <cell r="F60">
            <v>1281.23</v>
          </cell>
          <cell r="G60" t="str">
            <v>Demitido em Meses Anteriores</v>
          </cell>
          <cell r="H60">
            <v>43840</v>
          </cell>
          <cell r="I60">
            <v>30388</v>
          </cell>
          <cell r="J60" t="str">
            <v>331.699.358-44</v>
          </cell>
          <cell r="K60" t="str">
            <v>204.30178.93.4</v>
          </cell>
          <cell r="L60" t="str">
            <v>Salário Mensal</v>
          </cell>
          <cell r="M60" t="str">
            <v>Empregado (CLT)</v>
          </cell>
          <cell r="N60" t="str">
            <v>5142-25</v>
          </cell>
          <cell r="O60">
            <v>66</v>
          </cell>
          <cell r="P60" t="str">
            <v>SEGUNDA A SABADO - 06:00 AS 14:20 / INTERVALO DE 01 HORA</v>
          </cell>
          <cell r="Q60" t="str">
            <v>220 Horas</v>
          </cell>
          <cell r="R60" t="str">
            <v>75.01.013</v>
          </cell>
          <cell r="S60" t="str">
            <v>SCK - Capinação e Roçada de Vias</v>
          </cell>
          <cell r="T60">
            <v>2</v>
          </cell>
          <cell r="U60" t="str">
            <v>SIEMACO SAO PAULO LIMP URBANA</v>
          </cell>
          <cell r="V60" t="str">
            <v>Brasileira</v>
          </cell>
          <cell r="W60" t="str">
            <v>São Paulo</v>
          </cell>
          <cell r="X60" t="str">
            <v>MARIA DE JESUS</v>
          </cell>
          <cell r="Y60" t="str">
            <v>ARNALDO ALVES DOS SANTOS</v>
          </cell>
          <cell r="Z60" t="str">
            <v>Casado</v>
          </cell>
          <cell r="AA60" t="str">
            <v>Ensino Fundamental Incompleto</v>
          </cell>
          <cell r="AB60" t="str">
            <v>M</v>
          </cell>
          <cell r="AC60" t="str">
            <v>Rua</v>
          </cell>
          <cell r="AD60" t="str">
            <v>FRANCISCA QUEIROS</v>
          </cell>
          <cell r="AE60" t="str">
            <v>60</v>
          </cell>
          <cell r="AG60" t="str">
            <v>05875-270</v>
          </cell>
          <cell r="AH60" t="str">
            <v>PARQUE INDEPENDENCIA</v>
          </cell>
          <cell r="AI60" t="str">
            <v>São Paulo</v>
          </cell>
          <cell r="AJ60" t="str">
            <v>São Paulo</v>
          </cell>
          <cell r="AP60">
            <v>7245</v>
          </cell>
          <cell r="AQ60" t="str">
            <v>01708</v>
          </cell>
          <cell r="AR60" t="str">
            <v>7</v>
          </cell>
          <cell r="AS60" t="str">
            <v>33603477</v>
          </cell>
          <cell r="AT60" t="str">
            <v>315965780191</v>
          </cell>
          <cell r="AU60" t="str">
            <v>189</v>
          </cell>
          <cell r="AV60" t="str">
            <v>20</v>
          </cell>
          <cell r="AW60" t="str">
            <v>08133706</v>
          </cell>
          <cell r="AX60" t="str">
            <v>050</v>
          </cell>
          <cell r="AY60">
            <v>0</v>
          </cell>
          <cell r="AZ60">
            <v>7</v>
          </cell>
          <cell r="BA60">
            <v>9</v>
          </cell>
        </row>
        <row r="61">
          <cell r="A61">
            <v>112430</v>
          </cell>
          <cell r="B61" t="str">
            <v>AGNELO MARTINS DE SOUZA</v>
          </cell>
          <cell r="C61" t="str">
            <v>AJUDANTE EQ SERVICOS DIVERSOS</v>
          </cell>
          <cell r="D61" t="str">
            <v>ECOSAMPA Operação Geral</v>
          </cell>
          <cell r="E61">
            <v>43617</v>
          </cell>
          <cell r="F61">
            <v>1603.99</v>
          </cell>
          <cell r="G61" t="str">
            <v>Em Atividade Normal</v>
          </cell>
          <cell r="H61">
            <v>44930</v>
          </cell>
          <cell r="I61">
            <v>27007</v>
          </cell>
          <cell r="J61" t="str">
            <v>177.496.338-80</v>
          </cell>
          <cell r="K61" t="str">
            <v>125.20638.40.2</v>
          </cell>
          <cell r="L61" t="str">
            <v>Salário Mensal</v>
          </cell>
          <cell r="M61" t="str">
            <v>Empregado (CLT)</v>
          </cell>
          <cell r="N61" t="str">
            <v>5142-25</v>
          </cell>
          <cell r="O61">
            <v>339</v>
          </cell>
          <cell r="P61" t="str">
            <v>SEGUNDA A SABADO - 13:20 AS 21:40 / INTERVALO DE 01 HORA</v>
          </cell>
          <cell r="Q61" t="str">
            <v>220 Horas</v>
          </cell>
          <cell r="R61" t="str">
            <v>75.01.011</v>
          </cell>
          <cell r="S61" t="str">
            <v>SCK - Lavagem - Feiras, Vias e Logradouros</v>
          </cell>
          <cell r="T61">
            <v>2</v>
          </cell>
          <cell r="U61" t="str">
            <v>SIEMACO SAO PAULO LIMP URBANA</v>
          </cell>
          <cell r="V61" t="str">
            <v>Brasileira</v>
          </cell>
          <cell r="W61" t="str">
            <v>Embu</v>
          </cell>
          <cell r="X61" t="str">
            <v>DEJANIRA MARTINS DE SOUZA</v>
          </cell>
          <cell r="Y61" t="str">
            <v>JOEL ALVES DE SOUZA</v>
          </cell>
          <cell r="Z61" t="str">
            <v>Solteiro</v>
          </cell>
          <cell r="AA61" t="str">
            <v>Ensino Fundamental Completo</v>
          </cell>
          <cell r="AB61" t="str">
            <v>M</v>
          </cell>
          <cell r="AC61" t="str">
            <v>Rua</v>
          </cell>
          <cell r="AD61" t="str">
            <v>WENCESLAU BRAZ</v>
          </cell>
          <cell r="AE61" t="str">
            <v>33</v>
          </cell>
          <cell r="AG61" t="str">
            <v>06820-170</v>
          </cell>
          <cell r="AH61" t="str">
            <v>JARDIM PRESIDENTE KENNEDY</v>
          </cell>
          <cell r="AI61" t="str">
            <v>Embu</v>
          </cell>
          <cell r="AJ61" t="str">
            <v>São Paulo</v>
          </cell>
          <cell r="AP61">
            <v>2978</v>
          </cell>
          <cell r="AQ61" t="str">
            <v>36794</v>
          </cell>
          <cell r="AR61" t="str">
            <v>0</v>
          </cell>
          <cell r="AS61" t="str">
            <v>279543815</v>
          </cell>
          <cell r="AT61" t="str">
            <v>211570170167</v>
          </cell>
          <cell r="AU61" t="str">
            <v>34</v>
          </cell>
          <cell r="AV61" t="str">
            <v>391</v>
          </cell>
          <cell r="AW61" t="str">
            <v>037698</v>
          </cell>
          <cell r="AX61" t="str">
            <v>145</v>
          </cell>
          <cell r="AY61">
            <v>4</v>
          </cell>
          <cell r="AZ61">
            <v>3</v>
          </cell>
          <cell r="BA61">
            <v>0</v>
          </cell>
        </row>
        <row r="62">
          <cell r="A62">
            <v>112433</v>
          </cell>
          <cell r="B62" t="str">
            <v>AGRIPINO BRANDAO DE SOUZA SOBRINHO</v>
          </cell>
          <cell r="C62" t="str">
            <v>COLETOR</v>
          </cell>
          <cell r="D62" t="str">
            <v>ECOSAMPA Operação Geral</v>
          </cell>
          <cell r="E62">
            <v>43617</v>
          </cell>
          <cell r="F62">
            <v>1907.79</v>
          </cell>
          <cell r="G62" t="str">
            <v>Em Atividade Normal</v>
          </cell>
          <cell r="H62">
            <v>45149</v>
          </cell>
          <cell r="I62">
            <v>28071</v>
          </cell>
          <cell r="J62" t="str">
            <v>033.901.056-89</v>
          </cell>
          <cell r="K62" t="str">
            <v>125.85955.11.9</v>
          </cell>
          <cell r="L62" t="str">
            <v>Salário Mensal</v>
          </cell>
          <cell r="M62" t="str">
            <v>Empregado (CLT)</v>
          </cell>
          <cell r="N62" t="str">
            <v>5142-05</v>
          </cell>
          <cell r="O62">
            <v>339</v>
          </cell>
          <cell r="P62" t="str">
            <v>SEGUNDA A SABADO - 13:20 AS 21:40 / INTERVALO DE 01 HORA</v>
          </cell>
          <cell r="Q62" t="str">
            <v>220 Horas</v>
          </cell>
          <cell r="R62" t="str">
            <v>75.01.017</v>
          </cell>
          <cell r="S62" t="str">
            <v>SCK - Coleta Manual - Entulho e Materiais Diversos</v>
          </cell>
          <cell r="T62">
            <v>2</v>
          </cell>
          <cell r="U62" t="str">
            <v>SIEMACO SAO PAULO LIMP URBANA</v>
          </cell>
          <cell r="V62" t="str">
            <v>Brasileira</v>
          </cell>
          <cell r="W62" t="str">
            <v>Ouro Verde de Minas</v>
          </cell>
          <cell r="X62" t="str">
            <v>DOMICIA SOARES OLIVEIRA</v>
          </cell>
          <cell r="Y62" t="str">
            <v>JOAO BRANDAO DE SOUZA</v>
          </cell>
          <cell r="Z62" t="str">
            <v>Outros</v>
          </cell>
          <cell r="AA62" t="str">
            <v>Ensino Fundamental Incompleto</v>
          </cell>
          <cell r="AB62" t="str">
            <v>M</v>
          </cell>
          <cell r="AC62" t="str">
            <v>Estrada</v>
          </cell>
          <cell r="AD62" t="str">
            <v>DA CUMBICA</v>
          </cell>
          <cell r="AE62" t="str">
            <v>419</v>
          </cell>
          <cell r="AG62" t="str">
            <v>04947-000</v>
          </cell>
          <cell r="AH62" t="str">
            <v>JD ARACATI</v>
          </cell>
          <cell r="AI62" t="str">
            <v>São Paulo</v>
          </cell>
          <cell r="AJ62" t="str">
            <v>São Paulo</v>
          </cell>
          <cell r="AP62">
            <v>390</v>
          </cell>
          <cell r="AQ62" t="str">
            <v>12653</v>
          </cell>
          <cell r="AR62" t="str">
            <v>0</v>
          </cell>
          <cell r="AS62" t="str">
            <v>10008459</v>
          </cell>
          <cell r="AT62" t="str">
            <v>260467310167</v>
          </cell>
          <cell r="AU62" t="str">
            <v>472</v>
          </cell>
          <cell r="AV62" t="str">
            <v>372</v>
          </cell>
          <cell r="AW62" t="str">
            <v>08875</v>
          </cell>
          <cell r="AX62" t="str">
            <v>88</v>
          </cell>
          <cell r="AY62">
            <v>4</v>
          </cell>
          <cell r="AZ62">
            <v>3</v>
          </cell>
          <cell r="BA62">
            <v>0</v>
          </cell>
        </row>
        <row r="63">
          <cell r="A63">
            <v>112436</v>
          </cell>
          <cell r="B63" t="str">
            <v>AGUINALDO NASCIMENTO</v>
          </cell>
          <cell r="C63" t="str">
            <v>BUEIRISTA</v>
          </cell>
          <cell r="D63" t="str">
            <v>ECOSAMPA Campo Limpo</v>
          </cell>
          <cell r="E63">
            <v>43617</v>
          </cell>
          <cell r="F63">
            <v>1907.79</v>
          </cell>
          <cell r="G63" t="str">
            <v>Em Atividade Normal</v>
          </cell>
          <cell r="H63">
            <v>45119</v>
          </cell>
          <cell r="I63">
            <v>28188</v>
          </cell>
          <cell r="J63" t="str">
            <v>280.585.238-95</v>
          </cell>
          <cell r="K63" t="str">
            <v>137.61886.93.3</v>
          </cell>
          <cell r="L63" t="str">
            <v>Salário Mensal</v>
          </cell>
          <cell r="M63" t="str">
            <v>Empregado (CLT)</v>
          </cell>
          <cell r="N63" t="str">
            <v>9922-25</v>
          </cell>
          <cell r="O63">
            <v>66</v>
          </cell>
          <cell r="P63" t="str">
            <v>SEGUNDA A SABADO - 06:00 AS 14:20 / INTERVALO DE 01 HORA</v>
          </cell>
          <cell r="Q63" t="str">
            <v>220 Horas</v>
          </cell>
          <cell r="R63" t="str">
            <v>75.01.012</v>
          </cell>
          <cell r="S63" t="str">
            <v>SCK - Limpeza de Bueiros</v>
          </cell>
          <cell r="T63">
            <v>2</v>
          </cell>
          <cell r="U63" t="str">
            <v>SIEMACO SAO PAULO LIMP URBANA</v>
          </cell>
          <cell r="V63" t="str">
            <v>Brasileira</v>
          </cell>
          <cell r="W63" t="str">
            <v>Pitanga</v>
          </cell>
          <cell r="X63" t="str">
            <v>MARIA MORAES NASCIMENTO</v>
          </cell>
          <cell r="Y63" t="str">
            <v>DIVINO NASCIMENTO</v>
          </cell>
          <cell r="Z63" t="str">
            <v>Outros</v>
          </cell>
          <cell r="AA63" t="str">
            <v>Ensino Fundamental Incompleto</v>
          </cell>
          <cell r="AB63" t="str">
            <v>M</v>
          </cell>
          <cell r="AC63" t="str">
            <v>Rua</v>
          </cell>
          <cell r="AD63" t="str">
            <v>SORIANO DE ALBUQUERQUE</v>
          </cell>
          <cell r="AE63" t="str">
            <v>1</v>
          </cell>
          <cell r="AG63" t="str">
            <v>05894-440</v>
          </cell>
          <cell r="AH63" t="str">
            <v>JD MACEDONIA</v>
          </cell>
          <cell r="AI63" t="str">
            <v>São Paulo</v>
          </cell>
          <cell r="AJ63" t="str">
            <v>São Paulo</v>
          </cell>
          <cell r="AK63" t="str">
            <v>11</v>
          </cell>
          <cell r="AL63" t="str">
            <v>9115.6454</v>
          </cell>
          <cell r="AP63">
            <v>390</v>
          </cell>
          <cell r="AQ63" t="str">
            <v>12472</v>
          </cell>
          <cell r="AR63" t="str">
            <v>5</v>
          </cell>
          <cell r="AS63" t="str">
            <v>292092313</v>
          </cell>
          <cell r="AT63" t="str">
            <v>114062500213</v>
          </cell>
          <cell r="AU63" t="str">
            <v>472</v>
          </cell>
          <cell r="AV63" t="str">
            <v>372</v>
          </cell>
          <cell r="AW63" t="str">
            <v>007850</v>
          </cell>
          <cell r="AX63" t="str">
            <v>266</v>
          </cell>
          <cell r="AY63">
            <v>4</v>
          </cell>
          <cell r="AZ63">
            <v>3</v>
          </cell>
          <cell r="BA63">
            <v>0</v>
          </cell>
        </row>
        <row r="64">
          <cell r="A64">
            <v>114972</v>
          </cell>
          <cell r="B64" t="str">
            <v>AILSON FERREIRA MELO</v>
          </cell>
          <cell r="C64" t="str">
            <v>MOTORISTA CAMINHAO</v>
          </cell>
          <cell r="D64" t="str">
            <v>ECOSAMPA Operação Geral</v>
          </cell>
          <cell r="E64">
            <v>43917</v>
          </cell>
          <cell r="F64">
            <v>2509.54</v>
          </cell>
          <cell r="G64" t="str">
            <v>Demitido em Meses Anteriores</v>
          </cell>
          <cell r="H64">
            <v>44365</v>
          </cell>
          <cell r="I64">
            <v>32374</v>
          </cell>
          <cell r="J64" t="str">
            <v>360.801.418-76</v>
          </cell>
          <cell r="K64" t="str">
            <v>207.89248.33.0</v>
          </cell>
          <cell r="L64" t="str">
            <v>Salário Mensal</v>
          </cell>
          <cell r="M64" t="str">
            <v>Empregado (CLT)</v>
          </cell>
          <cell r="N64" t="str">
            <v>7825-10</v>
          </cell>
          <cell r="O64">
            <v>297</v>
          </cell>
          <cell r="P64" t="str">
            <v>SEGUNDA A SABADO - 05:40 AS 14:00 / INTERVALO DE 01 HORA</v>
          </cell>
          <cell r="Q64" t="str">
            <v>220 Horas</v>
          </cell>
          <cell r="R64" t="str">
            <v>75.01.001</v>
          </cell>
          <cell r="S64" t="str">
            <v>SCK - Lavagem Especial Equip.</v>
          </cell>
          <cell r="T64">
            <v>2</v>
          </cell>
          <cell r="U64" t="str">
            <v>SIND TRAB EMP DE ONIBUS RODOV INTEREST INTERM SET DIF SAO PAULO</v>
          </cell>
          <cell r="V64" t="str">
            <v>Brasileira</v>
          </cell>
          <cell r="W64" t="str">
            <v>São Paulo</v>
          </cell>
          <cell r="X64" t="str">
            <v>MARIA DE LOURDES PEREIRA DA SILVA</v>
          </cell>
          <cell r="Y64" t="str">
            <v>AMARO JOSE DE MELO</v>
          </cell>
          <cell r="Z64" t="str">
            <v>Solteiro</v>
          </cell>
          <cell r="AA64" t="str">
            <v>Ensino Médio Completo</v>
          </cell>
          <cell r="AB64" t="str">
            <v>M</v>
          </cell>
          <cell r="AC64" t="str">
            <v>Rua</v>
          </cell>
          <cell r="AD64" t="str">
            <v>ALF FRAZAO</v>
          </cell>
          <cell r="AE64" t="str">
            <v>12</v>
          </cell>
          <cell r="AF64" t="str">
            <v>CASA 3</v>
          </cell>
          <cell r="AG64" t="str">
            <v>03405-050</v>
          </cell>
          <cell r="AH64" t="str">
            <v>CHACARA CALIFORNIA</v>
          </cell>
          <cell r="AI64" t="str">
            <v>São Paulo</v>
          </cell>
          <cell r="AJ64" t="str">
            <v>São Paulo</v>
          </cell>
          <cell r="AK64" t="str">
            <v>11</v>
          </cell>
          <cell r="AL64" t="str">
            <v>98364.7578</v>
          </cell>
          <cell r="AP64">
            <v>7245</v>
          </cell>
          <cell r="AQ64" t="str">
            <v>04451</v>
          </cell>
          <cell r="AR64" t="str">
            <v>1</v>
          </cell>
          <cell r="AS64" t="str">
            <v>343637200</v>
          </cell>
          <cell r="AW64" t="str">
            <v>36080141</v>
          </cell>
          <cell r="AX64" t="str">
            <v>876</v>
          </cell>
          <cell r="AY64">
            <v>1</v>
          </cell>
          <cell r="AZ64">
            <v>2</v>
          </cell>
          <cell r="BA64">
            <v>21</v>
          </cell>
          <cell r="BB64" t="str">
            <v>04.034.977.208</v>
          </cell>
          <cell r="BC64">
            <v>43913</v>
          </cell>
          <cell r="BD64">
            <v>42226</v>
          </cell>
          <cell r="BE64" t="str">
            <v>A</v>
          </cell>
          <cell r="BF64" t="str">
            <v>E</v>
          </cell>
          <cell r="BG64">
            <v>44348</v>
          </cell>
        </row>
        <row r="65">
          <cell r="A65">
            <v>112446</v>
          </cell>
          <cell r="B65" t="str">
            <v>AILTON ABREU RIBEIRO</v>
          </cell>
          <cell r="C65" t="str">
            <v>AJUDANTE EQ SERVICOS DIVERSOS</v>
          </cell>
          <cell r="D65" t="str">
            <v>ECOSAMPA Parelheiros</v>
          </cell>
          <cell r="E65">
            <v>43617</v>
          </cell>
          <cell r="F65">
            <v>1603.99</v>
          </cell>
          <cell r="G65" t="str">
            <v>Demitido em Meses Anteriores</v>
          </cell>
          <cell r="H65">
            <v>44958</v>
          </cell>
          <cell r="I65">
            <v>29393</v>
          </cell>
          <cell r="J65" t="str">
            <v>327.406.618-43</v>
          </cell>
          <cell r="K65" t="str">
            <v>134.12550.77.8</v>
          </cell>
          <cell r="L65" t="str">
            <v>Salário Mensal</v>
          </cell>
          <cell r="M65" t="str">
            <v>Empregado (CLT)</v>
          </cell>
          <cell r="N65" t="str">
            <v>5142-25</v>
          </cell>
          <cell r="O65">
            <v>66</v>
          </cell>
          <cell r="P65" t="str">
            <v>SEGUNDA A SABADO - 06:00 AS 14:20 / INTERVALO DE 01 HORA</v>
          </cell>
          <cell r="Q65" t="str">
            <v>220 Horas</v>
          </cell>
          <cell r="R65" t="str">
            <v>75.01.013</v>
          </cell>
          <cell r="S65" t="str">
            <v>SCK - Capinação e Roçada de Vias</v>
          </cell>
          <cell r="T65">
            <v>2</v>
          </cell>
          <cell r="U65" t="str">
            <v>SIEMACO SAO PAULO LIMP URBANA</v>
          </cell>
          <cell r="V65" t="str">
            <v>Brasileira</v>
          </cell>
          <cell r="W65" t="str">
            <v>São Paulo</v>
          </cell>
          <cell r="X65" t="str">
            <v>FRANCISCA JULIA DE ABREU</v>
          </cell>
          <cell r="Y65" t="str">
            <v>ANTONIO RIBEIRO</v>
          </cell>
          <cell r="Z65" t="str">
            <v>Solteiro</v>
          </cell>
          <cell r="AA65" t="str">
            <v>Ensino Fundamental Incompleto</v>
          </cell>
          <cell r="AB65" t="str">
            <v>M</v>
          </cell>
          <cell r="AC65" t="str">
            <v>Rua</v>
          </cell>
          <cell r="AD65" t="str">
            <v>CONDE DA REDINHA</v>
          </cell>
          <cell r="AE65" t="str">
            <v>1</v>
          </cell>
          <cell r="AG65" t="str">
            <v>04856-585</v>
          </cell>
          <cell r="AH65" t="str">
            <v xml:space="preserve">JARDIM SABIA II </v>
          </cell>
          <cell r="AI65" t="str">
            <v>São Paulo</v>
          </cell>
          <cell r="AJ65" t="str">
            <v>São Paulo</v>
          </cell>
          <cell r="AP65">
            <v>6753</v>
          </cell>
          <cell r="AQ65" t="str">
            <v>21284</v>
          </cell>
          <cell r="AR65" t="str">
            <v>1</v>
          </cell>
          <cell r="AS65" t="str">
            <v>341023693</v>
          </cell>
          <cell r="AT65" t="str">
            <v>225231140108</v>
          </cell>
          <cell r="AU65" t="str">
            <v>691</v>
          </cell>
          <cell r="AV65" t="str">
            <v>280</v>
          </cell>
          <cell r="AW65" t="str">
            <v>068151</v>
          </cell>
          <cell r="AX65" t="str">
            <v>0222</v>
          </cell>
          <cell r="AY65">
            <v>3</v>
          </cell>
          <cell r="AZ65">
            <v>8</v>
          </cell>
          <cell r="BA65">
            <v>0</v>
          </cell>
        </row>
        <row r="66">
          <cell r="A66">
            <v>112452</v>
          </cell>
          <cell r="B66" t="str">
            <v>AILTON ALVES DA SILVA</v>
          </cell>
          <cell r="C66" t="str">
            <v>AJUDANTE EQ SERVICOS DIVERSOS</v>
          </cell>
          <cell r="D66" t="str">
            <v>ECOSAMPA Operação Geral</v>
          </cell>
          <cell r="E66">
            <v>43617</v>
          </cell>
          <cell r="F66">
            <v>1281.23</v>
          </cell>
          <cell r="G66" t="str">
            <v>Demitido em Meses Anteriores</v>
          </cell>
          <cell r="H66">
            <v>43929</v>
          </cell>
          <cell r="I66">
            <v>31366</v>
          </cell>
          <cell r="J66" t="str">
            <v>334.181.178-80</v>
          </cell>
          <cell r="K66" t="str">
            <v>207.29669.69.0</v>
          </cell>
          <cell r="L66" t="str">
            <v>Salário Mensal</v>
          </cell>
          <cell r="M66" t="str">
            <v>Empregado (CLT)</v>
          </cell>
          <cell r="N66" t="str">
            <v>5142-25</v>
          </cell>
          <cell r="O66">
            <v>301</v>
          </cell>
          <cell r="P66" t="str">
            <v>SEGUNDA A SABADO - 22:00 AS 05:25 / INTERVALO DE 01 HORA</v>
          </cell>
          <cell r="Q66" t="str">
            <v>220 Horas</v>
          </cell>
          <cell r="R66" t="str">
            <v>75.01.016</v>
          </cell>
          <cell r="S66" t="str">
            <v>SCK - Coleta - Catabagulho e Entulho</v>
          </cell>
          <cell r="T66">
            <v>2</v>
          </cell>
          <cell r="U66" t="str">
            <v>SIEMACO SAO PAULO LIMP URBANA</v>
          </cell>
          <cell r="V66" t="str">
            <v>Brasileira</v>
          </cell>
          <cell r="W66" t="str">
            <v>São Paulo</v>
          </cell>
          <cell r="X66" t="str">
            <v>DORA LUCIA ALVES DA SILVA</v>
          </cell>
          <cell r="Z66" t="str">
            <v>Outros</v>
          </cell>
          <cell r="AA66" t="str">
            <v>Ensino Fundamental Completo</v>
          </cell>
          <cell r="AB66" t="str">
            <v>M</v>
          </cell>
          <cell r="AC66" t="str">
            <v>Rua</v>
          </cell>
          <cell r="AD66" t="str">
            <v>JORGE LEAL GONCALVES PEREIRA</v>
          </cell>
          <cell r="AE66" t="str">
            <v>1956</v>
          </cell>
          <cell r="AF66" t="str">
            <v>CASA 3</v>
          </cell>
          <cell r="AG66" t="str">
            <v>04875-080</v>
          </cell>
          <cell r="AH66" t="str">
            <v>COLONIA</v>
          </cell>
          <cell r="AI66" t="str">
            <v>São Paulo</v>
          </cell>
          <cell r="AJ66" t="str">
            <v>São Paulo</v>
          </cell>
          <cell r="AP66">
            <v>2949</v>
          </cell>
          <cell r="AQ66" t="str">
            <v>39145</v>
          </cell>
          <cell r="AR66" t="str">
            <v>8</v>
          </cell>
          <cell r="AS66" t="str">
            <v>45.420.447-4</v>
          </cell>
          <cell r="AT66" t="str">
            <v>315253540116</v>
          </cell>
          <cell r="AU66" t="str">
            <v>219</v>
          </cell>
          <cell r="AV66" t="str">
            <v>422</v>
          </cell>
          <cell r="AW66" t="str">
            <v>4355</v>
          </cell>
          <cell r="AX66" t="str">
            <v>337</v>
          </cell>
          <cell r="AY66">
            <v>0</v>
          </cell>
          <cell r="AZ66">
            <v>10</v>
          </cell>
          <cell r="BA66">
            <v>7</v>
          </cell>
        </row>
        <row r="67">
          <cell r="A67">
            <v>112462</v>
          </cell>
          <cell r="B67" t="str">
            <v>AILTON ALVES DA SILVA</v>
          </cell>
          <cell r="C67" t="str">
            <v>MOTORISTA CAMINHAO</v>
          </cell>
          <cell r="D67" t="str">
            <v>ECOSAMPA Operação Geral</v>
          </cell>
          <cell r="E67">
            <v>43617</v>
          </cell>
          <cell r="F67">
            <v>3050.22</v>
          </cell>
          <cell r="G67" t="str">
            <v>Gozando Férias</v>
          </cell>
          <cell r="H67">
            <v>45180</v>
          </cell>
          <cell r="I67">
            <v>28105</v>
          </cell>
          <cell r="J67" t="str">
            <v>176.981.108-77</v>
          </cell>
          <cell r="K67" t="str">
            <v>124.68393.68.8</v>
          </cell>
          <cell r="L67" t="str">
            <v>Salário Mensal</v>
          </cell>
          <cell r="M67" t="str">
            <v>Empregado (CLT)</v>
          </cell>
          <cell r="N67" t="str">
            <v>7825-10</v>
          </cell>
          <cell r="O67">
            <v>339</v>
          </cell>
          <cell r="P67" t="str">
            <v>SEGUNDA A SABADO - 13:20 AS 21:40 / INTERVALO DE 01 HORA</v>
          </cell>
          <cell r="Q67" t="str">
            <v>220 Horas</v>
          </cell>
          <cell r="R67" t="str">
            <v>75.01.018</v>
          </cell>
          <cell r="S67" t="str">
            <v>SCK - Coleta Mecânica de Entulho</v>
          </cell>
          <cell r="T67">
            <v>2</v>
          </cell>
          <cell r="U67" t="str">
            <v>SIND TRAB EMP DE ONIBUS RODOV INTEREST INTERM SET DIF SAO PAULO</v>
          </cell>
          <cell r="V67" t="str">
            <v>Brasileira</v>
          </cell>
          <cell r="W67" t="str">
            <v>São Paulo</v>
          </cell>
          <cell r="X67" t="str">
            <v>MARIA ALVES TARGINO DA SILVA</v>
          </cell>
          <cell r="Y67" t="str">
            <v>LOURIVAL ALVES DA SILVA</v>
          </cell>
          <cell r="Z67" t="str">
            <v>Solteiro</v>
          </cell>
          <cell r="AA67" t="str">
            <v>Ensino Médio Incompleto</v>
          </cell>
          <cell r="AB67" t="str">
            <v>M</v>
          </cell>
          <cell r="AC67" t="str">
            <v>Rua</v>
          </cell>
          <cell r="AD67" t="str">
            <v>SAO MARCELO</v>
          </cell>
          <cell r="AE67" t="str">
            <v>853</v>
          </cell>
          <cell r="AG67" t="str">
            <v>06815-330</v>
          </cell>
          <cell r="AH67" t="str">
            <v>VALO VELHO</v>
          </cell>
          <cell r="AI67" t="str">
            <v>São Paulo</v>
          </cell>
          <cell r="AJ67" t="str">
            <v>São Paulo</v>
          </cell>
          <cell r="AP67">
            <v>390</v>
          </cell>
          <cell r="AQ67" t="str">
            <v>10869</v>
          </cell>
          <cell r="AR67" t="str">
            <v>4</v>
          </cell>
          <cell r="AS67" t="str">
            <v>281705343</v>
          </cell>
          <cell r="AT67" t="str">
            <v>279026680141</v>
          </cell>
          <cell r="AU67" t="str">
            <v>81</v>
          </cell>
          <cell r="AV67" t="str">
            <v>391</v>
          </cell>
          <cell r="AW67" t="str">
            <v>076714</v>
          </cell>
          <cell r="AX67" t="str">
            <v>145</v>
          </cell>
          <cell r="AY67">
            <v>4</v>
          </cell>
          <cell r="AZ67">
            <v>3</v>
          </cell>
          <cell r="BA67">
            <v>0</v>
          </cell>
          <cell r="BB67" t="str">
            <v>03.109.411.101</v>
          </cell>
          <cell r="BC67">
            <v>45313</v>
          </cell>
          <cell r="BE67" t="str">
            <v>A</v>
          </cell>
          <cell r="BF67" t="str">
            <v>D</v>
          </cell>
          <cell r="BG67">
            <v>43608</v>
          </cell>
        </row>
        <row r="68">
          <cell r="A68">
            <v>116968</v>
          </cell>
          <cell r="B68" t="str">
            <v>AILTON CLAUDINO DA SILVA</v>
          </cell>
          <cell r="C68" t="str">
            <v>AJUDANTE EQ SERVICOS DIVERSOS</v>
          </cell>
          <cell r="D68" t="str">
            <v>ECOSAMPA Capela do Socorro</v>
          </cell>
          <cell r="E68">
            <v>44419</v>
          </cell>
          <cell r="F68">
            <v>1603.99</v>
          </cell>
          <cell r="G68" t="str">
            <v>Em Atividade Normal</v>
          </cell>
          <cell r="H68">
            <v>45086</v>
          </cell>
          <cell r="I68">
            <v>23921</v>
          </cell>
          <cell r="J68" t="str">
            <v>064.885.138-93</v>
          </cell>
          <cell r="K68" t="str">
            <v>121.70357.91.4</v>
          </cell>
          <cell r="L68" t="str">
            <v>Salário Mensal</v>
          </cell>
          <cell r="M68" t="str">
            <v>Empregado (CLT)</v>
          </cell>
          <cell r="N68" t="str">
            <v>5142-25</v>
          </cell>
          <cell r="O68">
            <v>66</v>
          </cell>
          <cell r="P68" t="str">
            <v>SEGUNDA A SABADO - 06:00 AS 14:20 / INTERVALO DE 01 HORA</v>
          </cell>
          <cell r="Q68" t="str">
            <v>220 Horas</v>
          </cell>
          <cell r="R68" t="str">
            <v>75.01.019</v>
          </cell>
          <cell r="S68" t="str">
            <v>SCK - Operação dos Ecopontos</v>
          </cell>
          <cell r="T68">
            <v>2</v>
          </cell>
          <cell r="U68" t="str">
            <v>SIEMACO SAO PAULO LIMP URBANA</v>
          </cell>
          <cell r="V68" t="str">
            <v>Brasileira</v>
          </cell>
          <cell r="W68" t="str">
            <v>São Paulo</v>
          </cell>
          <cell r="X68" t="str">
            <v>MARIA DO CARMO DA SILVA</v>
          </cell>
          <cell r="Y68" t="str">
            <v>ZILDO CLAUDINO DA SILVA</v>
          </cell>
          <cell r="Z68" t="str">
            <v>União Est/Marit</v>
          </cell>
          <cell r="AA68" t="str">
            <v>Ensino Fundamental Completo</v>
          </cell>
          <cell r="AB68" t="str">
            <v>M</v>
          </cell>
          <cell r="AC68" t="str">
            <v>Rua</v>
          </cell>
          <cell r="AD68" t="str">
            <v>RUA SAGRADO CORACAO DE JESUS</v>
          </cell>
          <cell r="AE68" t="str">
            <v>3</v>
          </cell>
          <cell r="AF68" t="str">
            <v>A</v>
          </cell>
          <cell r="AG68" t="str">
            <v>05847-570</v>
          </cell>
          <cell r="AH68" t="str">
            <v>JARDIM CASABLANCA</v>
          </cell>
          <cell r="AI68" t="str">
            <v>São Paulo</v>
          </cell>
          <cell r="AJ68" t="str">
            <v>São Paulo</v>
          </cell>
          <cell r="AK68" t="str">
            <v>11</v>
          </cell>
          <cell r="AL68" t="str">
            <v>98107.2717</v>
          </cell>
          <cell r="AM68" t="str">
            <v>11</v>
          </cell>
          <cell r="AN68" t="str">
            <v>96459.7406</v>
          </cell>
          <cell r="AP68">
            <v>7867</v>
          </cell>
          <cell r="AQ68" t="str">
            <v>35503</v>
          </cell>
          <cell r="AR68" t="str">
            <v>9</v>
          </cell>
          <cell r="AS68" t="str">
            <v>181796545</v>
          </cell>
          <cell r="AT68" t="str">
            <v>140648510183</v>
          </cell>
          <cell r="AU68" t="str">
            <v>0035</v>
          </cell>
          <cell r="AV68" t="str">
            <v>408</v>
          </cell>
          <cell r="AW68" t="str">
            <v>06488513</v>
          </cell>
          <cell r="AX68" t="str">
            <v>893</v>
          </cell>
          <cell r="AY68">
            <v>2</v>
          </cell>
          <cell r="AZ68">
            <v>0</v>
          </cell>
          <cell r="BA68">
            <v>20</v>
          </cell>
        </row>
        <row r="69">
          <cell r="A69">
            <v>112547</v>
          </cell>
          <cell r="B69" t="str">
            <v>AILTON CONCEICAO DA SILVA</v>
          </cell>
          <cell r="C69" t="str">
            <v>VARREDOR</v>
          </cell>
          <cell r="D69" t="str">
            <v>ECOSAMPA Campo Limpo</v>
          </cell>
          <cell r="E69">
            <v>43617</v>
          </cell>
          <cell r="F69">
            <v>1603.99</v>
          </cell>
          <cell r="G69" t="str">
            <v>Em Atividade Normal</v>
          </cell>
          <cell r="H69">
            <v>45149</v>
          </cell>
          <cell r="I69">
            <v>32513</v>
          </cell>
          <cell r="J69" t="str">
            <v>045.842.085-90</v>
          </cell>
          <cell r="K69" t="str">
            <v>160.01674.11.7</v>
          </cell>
          <cell r="L69" t="str">
            <v>Salário Mensal</v>
          </cell>
          <cell r="M69" t="str">
            <v>Empregado (CLT)</v>
          </cell>
          <cell r="N69" t="str">
            <v>5142-15</v>
          </cell>
          <cell r="O69">
            <v>223</v>
          </cell>
          <cell r="P69" t="str">
            <v>SEGUNDA A SABADO - 10:00 AS 18:20 / INTERVALO DE 01 HORA</v>
          </cell>
          <cell r="Q69" t="str">
            <v>220 Horas</v>
          </cell>
          <cell r="R69" t="str">
            <v>75.01.006</v>
          </cell>
          <cell r="S69" t="str">
            <v>SCK - Varrição de Vias e Logradouros</v>
          </cell>
          <cell r="T69">
            <v>2</v>
          </cell>
          <cell r="U69" t="str">
            <v>SIEMACO SAO PAULO LIMP URBANA</v>
          </cell>
          <cell r="V69" t="str">
            <v>Brasileira</v>
          </cell>
          <cell r="W69" t="str">
            <v>Cruz das Almas</v>
          </cell>
          <cell r="X69" t="str">
            <v>MARGARIDA DA CONCEICAO</v>
          </cell>
          <cell r="Y69" t="str">
            <v>FERNANDO BARROS DA SILVA</v>
          </cell>
          <cell r="Z69" t="str">
            <v>Solteiro</v>
          </cell>
          <cell r="AA69" t="str">
            <v>Ensino Fundamental Incompleto</v>
          </cell>
          <cell r="AB69" t="str">
            <v>M</v>
          </cell>
          <cell r="AC69" t="str">
            <v>Rua</v>
          </cell>
          <cell r="AD69" t="str">
            <v>HORACIO JOSE DA SILVA</v>
          </cell>
          <cell r="AE69" t="str">
            <v>10</v>
          </cell>
          <cell r="AG69" t="str">
            <v>05363-060</v>
          </cell>
          <cell r="AH69" t="str">
            <v>VASCONCELOS</v>
          </cell>
          <cell r="AI69" t="str">
            <v>São Paulo</v>
          </cell>
          <cell r="AJ69" t="str">
            <v>São Paulo</v>
          </cell>
          <cell r="AP69">
            <v>390</v>
          </cell>
          <cell r="AQ69" t="str">
            <v>10954</v>
          </cell>
          <cell r="AR69" t="str">
            <v>4</v>
          </cell>
          <cell r="AS69" t="str">
            <v>58839595X</v>
          </cell>
          <cell r="AT69" t="str">
            <v>129049650540</v>
          </cell>
          <cell r="AU69" t="str">
            <v>169</v>
          </cell>
          <cell r="AV69" t="str">
            <v>142</v>
          </cell>
          <cell r="AW69" t="str">
            <v>04570705</v>
          </cell>
          <cell r="AX69" t="str">
            <v>00020</v>
          </cell>
          <cell r="AY69">
            <v>4</v>
          </cell>
          <cell r="AZ69">
            <v>3</v>
          </cell>
          <cell r="BA69">
            <v>0</v>
          </cell>
        </row>
        <row r="70">
          <cell r="A70">
            <v>112632</v>
          </cell>
          <cell r="B70" t="str">
            <v>AILTON DE JESUS</v>
          </cell>
          <cell r="C70" t="str">
            <v>VARREDOR</v>
          </cell>
          <cell r="D70" t="str">
            <v>ECOSAMPA Campo Limpo</v>
          </cell>
          <cell r="E70">
            <v>43617</v>
          </cell>
          <cell r="F70">
            <v>1603.99</v>
          </cell>
          <cell r="G70" t="str">
            <v>Em Atividade Normal</v>
          </cell>
          <cell r="H70">
            <v>45177</v>
          </cell>
          <cell r="I70">
            <v>22019</v>
          </cell>
          <cell r="J70" t="str">
            <v>197.583.675-87</v>
          </cell>
          <cell r="K70" t="str">
            <v>108.34456.15.7</v>
          </cell>
          <cell r="L70" t="str">
            <v>Salário Mensal</v>
          </cell>
          <cell r="M70" t="str">
            <v>Empregado (CLT)</v>
          </cell>
          <cell r="N70" t="str">
            <v>5142-15</v>
          </cell>
          <cell r="O70">
            <v>167</v>
          </cell>
          <cell r="P70" t="str">
            <v>SEGUNDA A SABADO - 13:40 AS 22:00 / INTERVALO DE 01 HORA</v>
          </cell>
          <cell r="Q70" t="str">
            <v>220 Horas</v>
          </cell>
          <cell r="R70" t="str">
            <v>75.01.006</v>
          </cell>
          <cell r="S70" t="str">
            <v>SCK - Varrição de Vias e Logradouros</v>
          </cell>
          <cell r="T70">
            <v>2</v>
          </cell>
          <cell r="U70" t="str">
            <v>SIEMACO SAO PAULO LIMP URBANA</v>
          </cell>
          <cell r="V70" t="str">
            <v>Brasileira</v>
          </cell>
          <cell r="W70" t="str">
            <v>São Paulo</v>
          </cell>
          <cell r="X70" t="str">
            <v>SABINA MARIA DE JESUS</v>
          </cell>
          <cell r="Z70" t="str">
            <v>Casado</v>
          </cell>
          <cell r="AA70" t="str">
            <v>Ensino Fundamental Incompleto</v>
          </cell>
          <cell r="AB70" t="str">
            <v>M</v>
          </cell>
          <cell r="AC70" t="str">
            <v>Rua</v>
          </cell>
          <cell r="AD70" t="str">
            <v>DUERE</v>
          </cell>
          <cell r="AE70" t="str">
            <v>1</v>
          </cell>
          <cell r="AG70" t="str">
            <v>06814-370</v>
          </cell>
          <cell r="AH70" t="str">
            <v>JD SAO FRANCISCO</v>
          </cell>
          <cell r="AI70" t="str">
            <v>Embu</v>
          </cell>
          <cell r="AJ70" t="str">
            <v>São Paulo</v>
          </cell>
          <cell r="AP70">
            <v>390</v>
          </cell>
          <cell r="AQ70" t="str">
            <v>12552</v>
          </cell>
          <cell r="AR70" t="str">
            <v>4</v>
          </cell>
          <cell r="AS70" t="str">
            <v>168659001</v>
          </cell>
          <cell r="AT70" t="str">
            <v>096843790191</v>
          </cell>
          <cell r="AU70" t="str">
            <v>135</v>
          </cell>
          <cell r="AV70" t="str">
            <v>391</v>
          </cell>
          <cell r="AW70" t="str">
            <v>016991</v>
          </cell>
          <cell r="AX70" t="str">
            <v>148</v>
          </cell>
          <cell r="AY70">
            <v>4</v>
          </cell>
          <cell r="AZ70">
            <v>3</v>
          </cell>
          <cell r="BA70">
            <v>0</v>
          </cell>
        </row>
        <row r="71">
          <cell r="A71">
            <v>112549</v>
          </cell>
          <cell r="B71" t="str">
            <v>AILTON JOSE DO NASCIMENTO</v>
          </cell>
          <cell r="C71" t="str">
            <v>VARREDOR</v>
          </cell>
          <cell r="D71" t="str">
            <v>ECOSAMPA Campo Limpo</v>
          </cell>
          <cell r="E71">
            <v>43617</v>
          </cell>
          <cell r="F71">
            <v>1603.99</v>
          </cell>
          <cell r="G71" t="str">
            <v>Em Atividade Normal</v>
          </cell>
          <cell r="H71">
            <v>45177</v>
          </cell>
          <cell r="I71">
            <v>24675</v>
          </cell>
          <cell r="J71" t="str">
            <v>520.244.074-04</v>
          </cell>
          <cell r="K71" t="str">
            <v>122.30379.76.5</v>
          </cell>
          <cell r="L71" t="str">
            <v>Salário Mensal</v>
          </cell>
          <cell r="M71" t="str">
            <v>Empregado (CLT)</v>
          </cell>
          <cell r="N71" t="str">
            <v>5142-15</v>
          </cell>
          <cell r="O71">
            <v>223</v>
          </cell>
          <cell r="P71" t="str">
            <v>SEGUNDA A SABADO - 10:00 AS 18:20 / INTERVALO DE 01 HORA</v>
          </cell>
          <cell r="Q71" t="str">
            <v>220 Horas</v>
          </cell>
          <cell r="R71" t="str">
            <v>75.01.006</v>
          </cell>
          <cell r="S71" t="str">
            <v>SCK - Varrição de Vias e Logradouros</v>
          </cell>
          <cell r="T71">
            <v>2</v>
          </cell>
          <cell r="U71" t="str">
            <v>SIEMACO SAO PAULO LIMP URBANA</v>
          </cell>
          <cell r="V71" t="str">
            <v>Brasileira</v>
          </cell>
          <cell r="W71" t="str">
            <v>Ribeirão</v>
          </cell>
          <cell r="X71" t="str">
            <v>ALIETE MARIA DA SILVA</v>
          </cell>
          <cell r="Y71" t="str">
            <v>ARMANDO DO NASCIMENTO</v>
          </cell>
          <cell r="Z71" t="str">
            <v>Outros</v>
          </cell>
          <cell r="AA71" t="str">
            <v>Ensino Fundamental Incompleto</v>
          </cell>
          <cell r="AB71" t="str">
            <v>M</v>
          </cell>
          <cell r="AC71" t="str">
            <v>Rua</v>
          </cell>
          <cell r="AD71" t="str">
            <v>ABILIO CESAR</v>
          </cell>
          <cell r="AE71" t="str">
            <v>277</v>
          </cell>
          <cell r="AG71" t="str">
            <v>05881-020</v>
          </cell>
          <cell r="AH71" t="str">
            <v>JARDIM SORAIA</v>
          </cell>
          <cell r="AI71" t="str">
            <v>São Paulo</v>
          </cell>
          <cell r="AJ71" t="str">
            <v>São Paulo</v>
          </cell>
          <cell r="AK71" t="str">
            <v>11</v>
          </cell>
          <cell r="AL71" t="str">
            <v>2856.2132</v>
          </cell>
          <cell r="AM71" t="str">
            <v>11</v>
          </cell>
          <cell r="AN71" t="str">
            <v>96681.4648</v>
          </cell>
          <cell r="AP71">
            <v>9106</v>
          </cell>
          <cell r="AQ71" t="str">
            <v>33736</v>
          </cell>
          <cell r="AR71" t="str">
            <v>4</v>
          </cell>
          <cell r="AS71" t="str">
            <v>385388779</v>
          </cell>
          <cell r="AT71" t="str">
            <v>039684680876</v>
          </cell>
          <cell r="AU71" t="str">
            <v>183</v>
          </cell>
          <cell r="AV71" t="str">
            <v>20</v>
          </cell>
          <cell r="AW71" t="str">
            <v>064320</v>
          </cell>
          <cell r="AX71" t="str">
            <v>024</v>
          </cell>
          <cell r="AY71">
            <v>4</v>
          </cell>
          <cell r="AZ71">
            <v>3</v>
          </cell>
          <cell r="BA71">
            <v>0</v>
          </cell>
        </row>
        <row r="72">
          <cell r="A72">
            <v>112641</v>
          </cell>
          <cell r="B72" t="str">
            <v>AIRTON COSTA</v>
          </cell>
          <cell r="C72" t="str">
            <v>VARREDOR</v>
          </cell>
          <cell r="D72" t="str">
            <v>ECOSAMPA Campo Limpo</v>
          </cell>
          <cell r="E72">
            <v>43617</v>
          </cell>
          <cell r="F72">
            <v>1603.99</v>
          </cell>
          <cell r="G72" t="str">
            <v>Em Atividade Normal</v>
          </cell>
          <cell r="H72">
            <v>45177</v>
          </cell>
          <cell r="I72">
            <v>26644</v>
          </cell>
          <cell r="J72" t="str">
            <v>191.816.518-13</v>
          </cell>
          <cell r="K72" t="str">
            <v>123.51049.23.5</v>
          </cell>
          <cell r="L72" t="str">
            <v>Salário Mensal</v>
          </cell>
          <cell r="M72" t="str">
            <v>Empregado (CLT)</v>
          </cell>
          <cell r="N72" t="str">
            <v>5142-15</v>
          </cell>
          <cell r="O72">
            <v>71</v>
          </cell>
          <cell r="P72" t="str">
            <v>SEGUNDA A SABADO - 07:00 AS 15:20 / INTERVALO DE 01 HORA</v>
          </cell>
          <cell r="Q72" t="str">
            <v>220 Horas</v>
          </cell>
          <cell r="R72" t="str">
            <v>75.01.006</v>
          </cell>
          <cell r="S72" t="str">
            <v>SCK - Varrição de Vias e Logradouros</v>
          </cell>
          <cell r="T72">
            <v>2</v>
          </cell>
          <cell r="U72" t="str">
            <v>SIEMACO SAO PAULO LIMP URBANA</v>
          </cell>
          <cell r="V72" t="str">
            <v>Brasileira</v>
          </cell>
          <cell r="W72" t="str">
            <v>São Paulo</v>
          </cell>
          <cell r="X72" t="str">
            <v>NAO DECLARADO</v>
          </cell>
          <cell r="Z72" t="str">
            <v>Solteiro</v>
          </cell>
          <cell r="AA72" t="str">
            <v>Ensino Fundamental Incompleto</v>
          </cell>
          <cell r="AB72" t="str">
            <v>M</v>
          </cell>
          <cell r="AC72" t="str">
            <v>Rua</v>
          </cell>
          <cell r="AD72" t="str">
            <v>AGOSTINHO DE PAIVA</v>
          </cell>
          <cell r="AE72" t="str">
            <v>1</v>
          </cell>
          <cell r="AG72" t="str">
            <v>05894-230</v>
          </cell>
          <cell r="AH72" t="str">
            <v>JARDIM MACEDONIA</v>
          </cell>
          <cell r="AI72" t="str">
            <v>São Paulo</v>
          </cell>
          <cell r="AJ72" t="str">
            <v>São Paulo</v>
          </cell>
          <cell r="AP72">
            <v>1634</v>
          </cell>
          <cell r="AQ72" t="str">
            <v>67828</v>
          </cell>
          <cell r="AR72" t="str">
            <v>6</v>
          </cell>
          <cell r="AS72" t="str">
            <v>287242997</v>
          </cell>
          <cell r="AT72" t="str">
            <v>266068210191</v>
          </cell>
          <cell r="AU72" t="str">
            <v>573</v>
          </cell>
          <cell r="AV72" t="str">
            <v>373</v>
          </cell>
          <cell r="AW72" t="str">
            <v>064835</v>
          </cell>
          <cell r="AX72" t="str">
            <v>0200</v>
          </cell>
          <cell r="AY72">
            <v>4</v>
          </cell>
          <cell r="AZ72">
            <v>3</v>
          </cell>
          <cell r="BA72">
            <v>0</v>
          </cell>
        </row>
        <row r="73">
          <cell r="A73">
            <v>114966</v>
          </cell>
          <cell r="B73" t="str">
            <v>AIRTON DE JESUS SANTOS</v>
          </cell>
          <cell r="C73" t="str">
            <v>COLETOR</v>
          </cell>
          <cell r="D73" t="str">
            <v>ECOSAMPA Operação Geral</v>
          </cell>
          <cell r="E73">
            <v>43917</v>
          </cell>
          <cell r="F73">
            <v>1907.79</v>
          </cell>
          <cell r="G73" t="str">
            <v>Em Atividade Normal</v>
          </cell>
          <cell r="H73">
            <v>45086</v>
          </cell>
          <cell r="I73">
            <v>25849</v>
          </cell>
          <cell r="J73" t="str">
            <v>518.476.985-49</v>
          </cell>
          <cell r="K73" t="str">
            <v>123.94163.02.1</v>
          </cell>
          <cell r="L73" t="str">
            <v>Salário Mensal</v>
          </cell>
          <cell r="M73" t="str">
            <v>Empregado (CLT)</v>
          </cell>
          <cell r="N73" t="str">
            <v>5142-05</v>
          </cell>
          <cell r="O73">
            <v>297</v>
          </cell>
          <cell r="P73" t="str">
            <v>SEGUNDA A SABADO - 05:40 AS 14:00 / INTERVALO DE 01 HORA</v>
          </cell>
          <cell r="Q73" t="str">
            <v>220 Horas</v>
          </cell>
          <cell r="R73" t="str">
            <v>75.01.017</v>
          </cell>
          <cell r="S73" t="str">
            <v>SCK - Coleta Manual - Entulho e Materiais Diversos</v>
          </cell>
          <cell r="T73">
            <v>2</v>
          </cell>
          <cell r="U73" t="str">
            <v>SIEMACO SAO PAULO LIMP URBANA</v>
          </cell>
          <cell r="V73" t="str">
            <v>Brasileira</v>
          </cell>
          <cell r="W73" t="str">
            <v>Ilhéus</v>
          </cell>
          <cell r="X73" t="str">
            <v xml:space="preserve">
EDUVIRGENS MARIA DE JESUS</v>
          </cell>
          <cell r="Y73" t="str">
            <v>ANTONIO FRANCISCO SANTOS</v>
          </cell>
          <cell r="Z73" t="str">
            <v>Solteiro</v>
          </cell>
          <cell r="AA73" t="str">
            <v>Ensino Médio Completo</v>
          </cell>
          <cell r="AB73" t="str">
            <v>M</v>
          </cell>
          <cell r="AC73" t="str">
            <v>Rua</v>
          </cell>
          <cell r="AD73" t="str">
            <v>ANTOCIONINAS</v>
          </cell>
          <cell r="AE73" t="str">
            <v>50</v>
          </cell>
          <cell r="AG73" t="str">
            <v>05887-290</v>
          </cell>
          <cell r="AH73" t="str">
            <v>JD. DOM JOSE</v>
          </cell>
          <cell r="AI73" t="str">
            <v>São Paulo</v>
          </cell>
          <cell r="AJ73" t="str">
            <v>São Paulo</v>
          </cell>
          <cell r="AK73" t="str">
            <v>11</v>
          </cell>
          <cell r="AL73" t="str">
            <v>95109.1096</v>
          </cell>
          <cell r="AM73" t="str">
            <v>11</v>
          </cell>
          <cell r="AN73" t="str">
            <v>5824.7319</v>
          </cell>
          <cell r="AP73">
            <v>1003</v>
          </cell>
          <cell r="AQ73" t="str">
            <v>99191</v>
          </cell>
          <cell r="AR73" t="str">
            <v>4</v>
          </cell>
          <cell r="AS73" t="str">
            <v>358028607</v>
          </cell>
          <cell r="AT73" t="str">
            <v>057121060507</v>
          </cell>
          <cell r="AU73" t="str">
            <v>0249</v>
          </cell>
          <cell r="AV73" t="str">
            <v>416</v>
          </cell>
          <cell r="AW73" t="str">
            <v>51847698</v>
          </cell>
          <cell r="AX73" t="str">
            <v>549</v>
          </cell>
          <cell r="AY73">
            <v>3</v>
          </cell>
          <cell r="AZ73">
            <v>6</v>
          </cell>
          <cell r="BA73">
            <v>3</v>
          </cell>
        </row>
        <row r="74">
          <cell r="A74">
            <v>121411</v>
          </cell>
          <cell r="B74" t="str">
            <v>ALAN FARIA</v>
          </cell>
          <cell r="C74" t="str">
            <v>AJUDANTE EQ SERVICOS DIVERSOS</v>
          </cell>
          <cell r="D74" t="str">
            <v>ECOSAMPA Operação Geral</v>
          </cell>
          <cell r="E74">
            <v>44967</v>
          </cell>
          <cell r="F74">
            <v>1603.99</v>
          </cell>
          <cell r="G74" t="str">
            <v>Demitido em Meses Anteriores</v>
          </cell>
          <cell r="H74">
            <v>44981</v>
          </cell>
          <cell r="I74">
            <v>32010</v>
          </cell>
          <cell r="J74" t="str">
            <v>361.285.198-57</v>
          </cell>
          <cell r="K74" t="str">
            <v>212.28854.45.0</v>
          </cell>
          <cell r="L74" t="str">
            <v>Salário Mensal</v>
          </cell>
          <cell r="M74" t="str">
            <v>Empregado (CLT)</v>
          </cell>
          <cell r="N74" t="str">
            <v>5142-25</v>
          </cell>
          <cell r="O74">
            <v>339</v>
          </cell>
          <cell r="P74" t="str">
            <v>SEGUNDA A SABADO - 13:20 AS 21:40 / INTERVALO DE 01 HORA</v>
          </cell>
          <cell r="Q74" t="str">
            <v>220 Horas</v>
          </cell>
          <cell r="R74" t="str">
            <v>75.01.011</v>
          </cell>
          <cell r="S74" t="str">
            <v>SCK - Lavagem - Feiras, Vias e Logradouros</v>
          </cell>
          <cell r="T74">
            <v>2</v>
          </cell>
          <cell r="U74" t="str">
            <v>SIEMACO SAO PAULO LIMP URBANA</v>
          </cell>
          <cell r="V74" t="str">
            <v>Brasileira</v>
          </cell>
          <cell r="W74" t="str">
            <v>São Paulo</v>
          </cell>
          <cell r="X74" t="str">
            <v>MARIA IVANI FARIA</v>
          </cell>
          <cell r="Z74" t="str">
            <v>Solteiro</v>
          </cell>
          <cell r="AA74" t="str">
            <v>Ensino Médio Completo</v>
          </cell>
          <cell r="AB74" t="str">
            <v>M</v>
          </cell>
          <cell r="AC74" t="str">
            <v>Rua</v>
          </cell>
          <cell r="AD74" t="str">
            <v>Antonio Giannullo</v>
          </cell>
          <cell r="AE74" t="str">
            <v>91</v>
          </cell>
          <cell r="AG74" t="str">
            <v>08471-540</v>
          </cell>
          <cell r="AH74" t="str">
            <v>Cidade Tiradentes</v>
          </cell>
          <cell r="AI74" t="str">
            <v>São Paulo</v>
          </cell>
          <cell r="AJ74" t="str">
            <v>São Paulo</v>
          </cell>
          <cell r="AM74" t="str">
            <v>11</v>
          </cell>
          <cell r="AN74" t="str">
            <v>98444-2213</v>
          </cell>
          <cell r="AP74">
            <v>2395</v>
          </cell>
          <cell r="AQ74" t="str">
            <v>03470</v>
          </cell>
          <cell r="AR74" t="str">
            <v>2</v>
          </cell>
          <cell r="AS74" t="str">
            <v>410276534</v>
          </cell>
          <cell r="AT74" t="str">
            <v>369867550167</v>
          </cell>
          <cell r="AU74" t="str">
            <v>0588</v>
          </cell>
          <cell r="AV74" t="str">
            <v>350</v>
          </cell>
          <cell r="AW74" t="str">
            <v>36128519</v>
          </cell>
          <cell r="AX74" t="str">
            <v>857</v>
          </cell>
          <cell r="AY74">
            <v>0</v>
          </cell>
          <cell r="AZ74">
            <v>0</v>
          </cell>
          <cell r="BA74">
            <v>14</v>
          </cell>
        </row>
        <row r="75">
          <cell r="A75">
            <v>116325</v>
          </cell>
          <cell r="B75" t="str">
            <v>ALAN GABRIEL HAYNE</v>
          </cell>
          <cell r="C75" t="str">
            <v>AJUDANTE EQ SERVICOS DIVERSOS</v>
          </cell>
          <cell r="D75" t="str">
            <v>ECOSAMPA Campo Limpo</v>
          </cell>
          <cell r="E75">
            <v>44308</v>
          </cell>
          <cell r="F75">
            <v>1319.67</v>
          </cell>
          <cell r="G75" t="str">
            <v>Demitido em Meses Anteriores</v>
          </cell>
          <cell r="H75">
            <v>44397</v>
          </cell>
          <cell r="I75">
            <v>32480</v>
          </cell>
          <cell r="J75" t="str">
            <v>368.156.008-07</v>
          </cell>
          <cell r="K75" t="str">
            <v>204.30185.86.8</v>
          </cell>
          <cell r="L75" t="str">
            <v>Salário Mensal</v>
          </cell>
          <cell r="M75" t="str">
            <v>Empregado (CLT)</v>
          </cell>
          <cell r="N75" t="str">
            <v>5142-25</v>
          </cell>
          <cell r="O75">
            <v>167</v>
          </cell>
          <cell r="P75" t="str">
            <v>SEGUNDA A SABADO - 13:40 AS 22:00 / INTERVALO DE 01 HORA</v>
          </cell>
          <cell r="Q75" t="str">
            <v>220 Horas</v>
          </cell>
          <cell r="R75" t="str">
            <v>75.01.013</v>
          </cell>
          <cell r="S75" t="str">
            <v>SCK - Capinação e Roçada de Vias</v>
          </cell>
          <cell r="T75">
            <v>2</v>
          </cell>
          <cell r="U75" t="str">
            <v>SIEMACO SAO PAULO LIMP URBANA</v>
          </cell>
          <cell r="V75" t="str">
            <v>Brasileira</v>
          </cell>
          <cell r="W75" t="str">
            <v>São Paulo</v>
          </cell>
          <cell r="X75" t="str">
            <v>TANIA TERESINHA GABRIEL</v>
          </cell>
          <cell r="Y75" t="str">
            <v>PAULO PEDREIRA HAYNE</v>
          </cell>
          <cell r="Z75" t="str">
            <v>Solteiro</v>
          </cell>
          <cell r="AA75" t="str">
            <v>Ensino Médio Incompleto</v>
          </cell>
          <cell r="AB75" t="str">
            <v>M</v>
          </cell>
          <cell r="AC75" t="str">
            <v>Rua</v>
          </cell>
          <cell r="AD75" t="str">
            <v>RUA CLAUDIO COFFONE</v>
          </cell>
          <cell r="AE75" t="str">
            <v>3</v>
          </cell>
          <cell r="AG75" t="str">
            <v>05873-200</v>
          </cell>
          <cell r="AH75" t="str">
            <v>MORRO DO INDIO</v>
          </cell>
          <cell r="AI75" t="str">
            <v>São Paulo</v>
          </cell>
          <cell r="AJ75" t="str">
            <v>São Paulo</v>
          </cell>
          <cell r="AK75" t="str">
            <v>11</v>
          </cell>
          <cell r="AL75" t="str">
            <v>9414.0024</v>
          </cell>
          <cell r="AP75">
            <v>8955</v>
          </cell>
          <cell r="AQ75" t="str">
            <v>12305</v>
          </cell>
          <cell r="AR75" t="str">
            <v>7</v>
          </cell>
          <cell r="AS75" t="str">
            <v>469632070</v>
          </cell>
          <cell r="AT75" t="str">
            <v>339535250132</v>
          </cell>
          <cell r="AU75" t="str">
            <v>0185</v>
          </cell>
          <cell r="AV75" t="str">
            <v>020</v>
          </cell>
          <cell r="AW75" t="str">
            <v>36815600</v>
          </cell>
          <cell r="AX75" t="str">
            <v>807</v>
          </cell>
          <cell r="AY75">
            <v>0</v>
          </cell>
          <cell r="AZ75">
            <v>2</v>
          </cell>
          <cell r="BA75">
            <v>28</v>
          </cell>
        </row>
        <row r="76">
          <cell r="A76">
            <v>116076</v>
          </cell>
          <cell r="B76" t="str">
            <v>ALAN ROCHA DA SILVA</v>
          </cell>
          <cell r="C76" t="str">
            <v>LAVADOR</v>
          </cell>
          <cell r="D76" t="str">
            <v>ECOSAMPA Operação Geral</v>
          </cell>
          <cell r="E76">
            <v>44218</v>
          </cell>
          <cell r="F76">
            <v>1907.79</v>
          </cell>
          <cell r="G76" t="str">
            <v>Em Atividade Normal</v>
          </cell>
          <cell r="H76">
            <v>45049</v>
          </cell>
          <cell r="I76">
            <v>34738</v>
          </cell>
          <cell r="J76" t="str">
            <v>357.447.508-00</v>
          </cell>
          <cell r="K76" t="str">
            <v>209.60146.29.0</v>
          </cell>
          <cell r="L76" t="str">
            <v>Salário Mensal</v>
          </cell>
          <cell r="M76" t="str">
            <v>Empregado (CLT)</v>
          </cell>
          <cell r="N76" t="str">
            <v>5199-35</v>
          </cell>
          <cell r="O76">
            <v>301</v>
          </cell>
          <cell r="P76" t="str">
            <v>SEGUNDA A SABADO - 22:00 AS 05:25 / INTERVALO DE 01 HORA</v>
          </cell>
          <cell r="Q76" t="str">
            <v>220 Horas</v>
          </cell>
          <cell r="R76" t="str">
            <v>75.02.003</v>
          </cell>
          <cell r="S76" t="str">
            <v>Apoio Op C.Direto</v>
          </cell>
          <cell r="T76">
            <v>2</v>
          </cell>
          <cell r="U76" t="str">
            <v>SIEMACO SAO PAULO LIMP URBANA</v>
          </cell>
          <cell r="V76" t="str">
            <v>Brasileira</v>
          </cell>
          <cell r="W76" t="str">
            <v>São Paulo</v>
          </cell>
          <cell r="X76" t="str">
            <v>NATALIA PEREIRA DA ROCHA DA SILVA</v>
          </cell>
          <cell r="Y76" t="str">
            <v>TED MARCELO DA SILVA</v>
          </cell>
          <cell r="Z76" t="str">
            <v>Solteiro</v>
          </cell>
          <cell r="AA76" t="str">
            <v>Ensino Fundamental Completo</v>
          </cell>
          <cell r="AB76" t="str">
            <v>M</v>
          </cell>
          <cell r="AC76" t="str">
            <v>Rua</v>
          </cell>
          <cell r="AD76" t="str">
            <v>DOUTOR FREDERICO DE AZEVEDO ANTUNES</v>
          </cell>
          <cell r="AE76" t="str">
            <v>874</v>
          </cell>
          <cell r="AF76" t="str">
            <v>CASA 3</v>
          </cell>
          <cell r="AG76" t="str">
            <v>05795-180</v>
          </cell>
          <cell r="AH76" t="str">
            <v>JARDIM ROSANA</v>
          </cell>
          <cell r="AI76" t="str">
            <v>São Paulo</v>
          </cell>
          <cell r="AJ76" t="str">
            <v>São Paulo</v>
          </cell>
          <cell r="AK76" t="str">
            <v>11</v>
          </cell>
          <cell r="AL76" t="str">
            <v>99740.5372</v>
          </cell>
          <cell r="AM76" t="str">
            <v>11</v>
          </cell>
          <cell r="AN76" t="str">
            <v>95436.3835</v>
          </cell>
          <cell r="AP76">
            <v>1667</v>
          </cell>
          <cell r="AQ76" t="str">
            <v>81277</v>
          </cell>
          <cell r="AR76" t="str">
            <v>8</v>
          </cell>
          <cell r="AS76" t="str">
            <v>433968369</v>
          </cell>
          <cell r="AT76" t="str">
            <v>424352350141</v>
          </cell>
          <cell r="AU76" t="str">
            <v>0202</v>
          </cell>
          <cell r="AV76" t="str">
            <v>328</v>
          </cell>
          <cell r="AW76" t="str">
            <v>35744750</v>
          </cell>
          <cell r="AX76" t="str">
            <v>800</v>
          </cell>
          <cell r="AY76">
            <v>2</v>
          </cell>
          <cell r="AZ76">
            <v>7</v>
          </cell>
          <cell r="BA76">
            <v>9</v>
          </cell>
        </row>
        <row r="77">
          <cell r="A77">
            <v>112554</v>
          </cell>
          <cell r="B77" t="str">
            <v>ALAN RODRIGUES FREIRE</v>
          </cell>
          <cell r="C77" t="str">
            <v>AJUDANTE EQ SERVICOS DIVERSOS</v>
          </cell>
          <cell r="D77" t="str">
            <v>ECOSAMPA Parelheiros</v>
          </cell>
          <cell r="E77">
            <v>43617</v>
          </cell>
          <cell r="F77">
            <v>1231.95</v>
          </cell>
          <cell r="G77" t="str">
            <v>Demitido em Meses Anteriores</v>
          </cell>
          <cell r="H77">
            <v>43704</v>
          </cell>
          <cell r="I77">
            <v>34720</v>
          </cell>
          <cell r="J77" t="str">
            <v>449.238.068-00</v>
          </cell>
          <cell r="K77" t="str">
            <v>207.81538.26.7</v>
          </cell>
          <cell r="L77" t="str">
            <v>Salário Mensal</v>
          </cell>
          <cell r="M77" t="str">
            <v>Empregado (CLT)</v>
          </cell>
          <cell r="N77" t="str">
            <v>5142-25</v>
          </cell>
          <cell r="O77">
            <v>66</v>
          </cell>
          <cell r="P77" t="str">
            <v>SEGUNDA A SABADO - 06:00 AS 14:20 / INTERVALO DE 01 HORA</v>
          </cell>
          <cell r="Q77" t="str">
            <v>220 Horas</v>
          </cell>
          <cell r="R77" t="str">
            <v>75.01.013</v>
          </cell>
          <cell r="S77" t="str">
            <v>SCK - Capinação e Roçada de Vias</v>
          </cell>
          <cell r="T77">
            <v>2</v>
          </cell>
          <cell r="U77" t="str">
            <v>SIEMACO SAO PAULO LIMP URBANA</v>
          </cell>
          <cell r="V77" t="str">
            <v>Brasileira</v>
          </cell>
          <cell r="W77" t="str">
            <v>São Paulo</v>
          </cell>
          <cell r="X77" t="str">
            <v>ROSANGELA MARIA RODRIGUES FREIRE</v>
          </cell>
          <cell r="Y77" t="str">
            <v>JUVENCIO DE DEUS FREIRE FILHO</v>
          </cell>
          <cell r="Z77" t="str">
            <v>Solteiro</v>
          </cell>
          <cell r="AA77" t="str">
            <v>Ensino Fundamental Incompleto</v>
          </cell>
          <cell r="AB77" t="str">
            <v>M</v>
          </cell>
          <cell r="AC77" t="str">
            <v>Rua</v>
          </cell>
          <cell r="AD77" t="str">
            <v>JOSE PINTO BRANDAO</v>
          </cell>
          <cell r="AE77" t="str">
            <v>6</v>
          </cell>
          <cell r="AG77" t="str">
            <v>04809-000</v>
          </cell>
          <cell r="AH77" t="str">
            <v>PARELHEIROS</v>
          </cell>
          <cell r="AI77" t="str">
            <v>São Paulo</v>
          </cell>
          <cell r="AJ77" t="str">
            <v>São Paulo</v>
          </cell>
          <cell r="AP77">
            <v>6733</v>
          </cell>
          <cell r="AQ77" t="str">
            <v>27681</v>
          </cell>
          <cell r="AR77" t="str">
            <v>7</v>
          </cell>
          <cell r="AS77" t="str">
            <v>433789219</v>
          </cell>
          <cell r="AT77" t="str">
            <v>403324440116</v>
          </cell>
          <cell r="AU77" t="str">
            <v>501</v>
          </cell>
          <cell r="AV77" t="str">
            <v>381</v>
          </cell>
          <cell r="AW77" t="str">
            <v>010726</v>
          </cell>
          <cell r="AX77" t="str">
            <v>405</v>
          </cell>
          <cell r="AY77">
            <v>0</v>
          </cell>
          <cell r="AZ77">
            <v>2</v>
          </cell>
          <cell r="BA77">
            <v>26</v>
          </cell>
        </row>
        <row r="78">
          <cell r="A78">
            <v>113710</v>
          </cell>
          <cell r="B78" t="str">
            <v>ALAN SILVA DE OLIVEIRA</v>
          </cell>
          <cell r="C78" t="str">
            <v>TECNICO EM SEGURANCA DO TRABALHO PLENO</v>
          </cell>
          <cell r="D78" t="str">
            <v>ECOSAMPA Operação Geral</v>
          </cell>
          <cell r="E78">
            <v>43619</v>
          </cell>
          <cell r="F78">
            <v>5277.68</v>
          </cell>
          <cell r="G78" t="str">
            <v>Auxílio-Doença</v>
          </cell>
          <cell r="H78">
            <v>43968</v>
          </cell>
          <cell r="I78">
            <v>31240</v>
          </cell>
          <cell r="J78" t="str">
            <v>341.887.198-42</v>
          </cell>
          <cell r="K78" t="str">
            <v>210.14754.08.0</v>
          </cell>
          <cell r="L78" t="str">
            <v>Salário Mensal</v>
          </cell>
          <cell r="M78" t="str">
            <v>Empregado (CLT)</v>
          </cell>
          <cell r="N78" t="str">
            <v>3516-05</v>
          </cell>
          <cell r="O78">
            <v>301</v>
          </cell>
          <cell r="P78" t="str">
            <v>SEGUNDA A SABADO - 22:00 AS 05:25 / INTERVALO DE 01 HORA</v>
          </cell>
          <cell r="Q78" t="str">
            <v>220 Horas</v>
          </cell>
          <cell r="R78" t="str">
            <v>75.02.001</v>
          </cell>
          <cell r="S78" t="str">
            <v>Apoio Op C.Indireto</v>
          </cell>
          <cell r="T78">
            <v>3</v>
          </cell>
          <cell r="U78" t="str">
            <v>SIEMACO SAO PAULO LIMP URBANA</v>
          </cell>
          <cell r="V78" t="str">
            <v>Brasileira</v>
          </cell>
          <cell r="W78" t="str">
            <v>Jequié</v>
          </cell>
          <cell r="X78" t="str">
            <v>JUVENILIA SOARES DA SILVA</v>
          </cell>
          <cell r="Y78" t="str">
            <v>JOAO ALVES DE OLIVEIRA</v>
          </cell>
          <cell r="Z78" t="str">
            <v>Solteiro</v>
          </cell>
          <cell r="AA78" t="str">
            <v>Ensino Médio Completo</v>
          </cell>
          <cell r="AB78" t="str">
            <v>M</v>
          </cell>
          <cell r="AC78" t="str">
            <v>Rua</v>
          </cell>
          <cell r="AD78" t="str">
            <v>FELIPE CABRAL DE VASCONCELL</v>
          </cell>
          <cell r="AE78" t="str">
            <v>1</v>
          </cell>
          <cell r="AG78" t="str">
            <v>05873-210</v>
          </cell>
          <cell r="AH78" t="str">
            <v>MORRO DO INDIO</v>
          </cell>
          <cell r="AI78" t="str">
            <v>São Paulo</v>
          </cell>
          <cell r="AJ78" t="str">
            <v>São Paulo</v>
          </cell>
          <cell r="AO78" t="str">
            <v>alan.oliveira@ecosampa.com</v>
          </cell>
          <cell r="AP78">
            <v>390</v>
          </cell>
          <cell r="AQ78" t="str">
            <v>10714</v>
          </cell>
          <cell r="AR78" t="str">
            <v>2</v>
          </cell>
          <cell r="AS78" t="str">
            <v>432536619</v>
          </cell>
          <cell r="AT78" t="str">
            <v>322043110159</v>
          </cell>
          <cell r="AU78" t="str">
            <v>179</v>
          </cell>
          <cell r="AV78" t="str">
            <v>020</v>
          </cell>
          <cell r="AW78" t="str">
            <v>0000032718</v>
          </cell>
          <cell r="AX78" t="str">
            <v>00271</v>
          </cell>
          <cell r="AY78">
            <v>4</v>
          </cell>
          <cell r="AZ78">
            <v>2</v>
          </cell>
          <cell r="BA78">
            <v>28</v>
          </cell>
          <cell r="BB78" t="str">
            <v>03.736.321.865</v>
          </cell>
          <cell r="BC78">
            <v>44633</v>
          </cell>
          <cell r="BD78">
            <v>43661</v>
          </cell>
          <cell r="BE78" t="str">
            <v>AB</v>
          </cell>
        </row>
        <row r="79">
          <cell r="A79">
            <v>112560</v>
          </cell>
          <cell r="B79" t="str">
            <v>ALBERES JOSE RIBEIRO</v>
          </cell>
          <cell r="C79" t="str">
            <v>AJUDANTE EQ SERVICOS DIVERSOS</v>
          </cell>
          <cell r="D79" t="str">
            <v>ECOSAMPA Campo Limpo</v>
          </cell>
          <cell r="E79">
            <v>43617</v>
          </cell>
          <cell r="F79">
            <v>1319.67</v>
          </cell>
          <cell r="G79" t="str">
            <v>Demitido em Meses Anteriores</v>
          </cell>
          <cell r="H79">
            <v>44109</v>
          </cell>
          <cell r="I79">
            <v>24203</v>
          </cell>
          <cell r="J79" t="str">
            <v>479.647.904-04</v>
          </cell>
          <cell r="K79" t="str">
            <v>122.10431.88.5</v>
          </cell>
          <cell r="L79" t="str">
            <v>Salário Mensal</v>
          </cell>
          <cell r="M79" t="str">
            <v>Empregado (CLT)</v>
          </cell>
          <cell r="N79" t="str">
            <v>5142-25</v>
          </cell>
          <cell r="O79">
            <v>167</v>
          </cell>
          <cell r="P79" t="str">
            <v>SEGUNDA A SABADO - 13:40 AS 22:00 / INTERVALO DE 01 HORA</v>
          </cell>
          <cell r="Q79" t="str">
            <v>220 Horas</v>
          </cell>
          <cell r="R79" t="str">
            <v>75.01.019</v>
          </cell>
          <cell r="S79" t="str">
            <v>SCK - Operação dos Ecopontos</v>
          </cell>
          <cell r="T79">
            <v>2</v>
          </cell>
          <cell r="U79" t="str">
            <v>SIEMACO SAO PAULO LIMP URBANA</v>
          </cell>
          <cell r="V79" t="str">
            <v>Brasileira</v>
          </cell>
          <cell r="W79" t="str">
            <v>São Paulo</v>
          </cell>
          <cell r="X79" t="str">
            <v>MARIA SILVA</v>
          </cell>
          <cell r="Z79" t="str">
            <v>Solteiro</v>
          </cell>
          <cell r="AA79" t="str">
            <v>Ensino Médio Incompleto</v>
          </cell>
          <cell r="AB79" t="str">
            <v>M</v>
          </cell>
          <cell r="AC79" t="str">
            <v>Rua</v>
          </cell>
          <cell r="AD79" t="str">
            <v>JACARANDA</v>
          </cell>
          <cell r="AE79" t="str">
            <v>1</v>
          </cell>
          <cell r="AG79" t="str">
            <v>06824-390</v>
          </cell>
          <cell r="AH79" t="str">
            <v>JARDIM BATISTA</v>
          </cell>
          <cell r="AI79" t="str">
            <v>Embu</v>
          </cell>
          <cell r="AJ79" t="str">
            <v>São Paulo</v>
          </cell>
          <cell r="AP79">
            <v>8751</v>
          </cell>
          <cell r="AQ79" t="str">
            <v>18593</v>
          </cell>
          <cell r="AR79" t="str">
            <v>8</v>
          </cell>
          <cell r="AS79" t="str">
            <v>2886415</v>
          </cell>
          <cell r="AT79" t="str">
            <v>7901810809</v>
          </cell>
          <cell r="AU79" t="str">
            <v>120</v>
          </cell>
          <cell r="AV79" t="str">
            <v>12</v>
          </cell>
          <cell r="AW79" t="str">
            <v>01495</v>
          </cell>
          <cell r="AX79" t="str">
            <v>021</v>
          </cell>
          <cell r="AY79">
            <v>1</v>
          </cell>
          <cell r="AZ79">
            <v>4</v>
          </cell>
          <cell r="BA79">
            <v>4</v>
          </cell>
        </row>
        <row r="80">
          <cell r="A80">
            <v>112646</v>
          </cell>
          <cell r="B80" t="str">
            <v>ALBERICO DA SILVA BRANDAO</v>
          </cell>
          <cell r="C80" t="str">
            <v>AJUDANTE EQ SERVICOS DIVERSOS</v>
          </cell>
          <cell r="D80" t="str">
            <v>ECOSAMPA M'Boi Mirim</v>
          </cell>
          <cell r="E80">
            <v>43617</v>
          </cell>
          <cell r="F80">
            <v>1603.99</v>
          </cell>
          <cell r="G80" t="str">
            <v>Em Atividade Normal</v>
          </cell>
          <cell r="H80">
            <v>45177</v>
          </cell>
          <cell r="I80">
            <v>26530</v>
          </cell>
          <cell r="J80" t="str">
            <v>856.767.564-20</v>
          </cell>
          <cell r="K80" t="str">
            <v>124.66203.25.3</v>
          </cell>
          <cell r="L80" t="str">
            <v>Salário Mensal</v>
          </cell>
          <cell r="M80" t="str">
            <v>Empregado (CLT)</v>
          </cell>
          <cell r="N80" t="str">
            <v>5142-25</v>
          </cell>
          <cell r="O80">
            <v>66</v>
          </cell>
          <cell r="P80" t="str">
            <v>SEGUNDA A SABADO - 06:00 AS 14:20 / INTERVALO DE 01 HORA</v>
          </cell>
          <cell r="Q80" t="str">
            <v>220 Horas</v>
          </cell>
          <cell r="R80" t="str">
            <v>75.01.019</v>
          </cell>
          <cell r="S80" t="str">
            <v>SCK - Operação dos Ecopontos</v>
          </cell>
          <cell r="T80">
            <v>2</v>
          </cell>
          <cell r="U80" t="str">
            <v>SIEMACO SAO PAULO LIMP URBANA</v>
          </cell>
          <cell r="V80" t="str">
            <v>Brasileira</v>
          </cell>
          <cell r="W80" t="str">
            <v>Goiana</v>
          </cell>
          <cell r="X80" t="str">
            <v>VANDERLEZA MARIA DA SILVA BRANDAO</v>
          </cell>
          <cell r="Y80" t="str">
            <v>ARMANDO LUIZ BRANDAO</v>
          </cell>
          <cell r="Z80" t="str">
            <v>Solteiro</v>
          </cell>
          <cell r="AA80" t="str">
            <v>Ensino Fundamental Incompleto</v>
          </cell>
          <cell r="AB80" t="str">
            <v>M</v>
          </cell>
          <cell r="AC80" t="str">
            <v>Rua</v>
          </cell>
          <cell r="AD80" t="str">
            <v>MESOPOTANIA</v>
          </cell>
          <cell r="AE80" t="str">
            <v>1</v>
          </cell>
          <cell r="AG80" t="str">
            <v>06857-780</v>
          </cell>
          <cell r="AH80" t="str">
            <v>JARDIM IDEMORI</v>
          </cell>
          <cell r="AI80" t="str">
            <v>Itapecerica da Serra</v>
          </cell>
          <cell r="AJ80" t="str">
            <v>São Paulo</v>
          </cell>
          <cell r="AP80">
            <v>9106</v>
          </cell>
          <cell r="AQ80" t="str">
            <v>33450</v>
          </cell>
          <cell r="AR80" t="str">
            <v>2</v>
          </cell>
          <cell r="AS80" t="str">
            <v>554920402</v>
          </cell>
          <cell r="AT80" t="str">
            <v>401409500132</v>
          </cell>
          <cell r="AU80" t="str">
            <v>352</v>
          </cell>
          <cell r="AV80" t="str">
            <v>201</v>
          </cell>
          <cell r="AW80" t="str">
            <v>091764</v>
          </cell>
          <cell r="AX80" t="str">
            <v>393</v>
          </cell>
          <cell r="AY80">
            <v>4</v>
          </cell>
          <cell r="AZ80">
            <v>3</v>
          </cell>
          <cell r="BA80">
            <v>0</v>
          </cell>
        </row>
        <row r="81">
          <cell r="A81">
            <v>121954</v>
          </cell>
          <cell r="B81" t="str">
            <v>ALBERTO ALENCAR DE JESUS</v>
          </cell>
          <cell r="C81" t="str">
            <v>AJUDANTE EQ SERVICOS DIVERSOS</v>
          </cell>
          <cell r="D81" t="str">
            <v>ECOSAMPA Operação Geral</v>
          </cell>
          <cell r="E81">
            <v>45040</v>
          </cell>
          <cell r="F81">
            <v>1603.99</v>
          </cell>
          <cell r="G81" t="str">
            <v>Em Atividade Normal</v>
          </cell>
          <cell r="H81">
            <v>45040</v>
          </cell>
          <cell r="I81">
            <v>34996</v>
          </cell>
          <cell r="J81" t="str">
            <v>459.589.368-08</v>
          </cell>
          <cell r="K81" t="str">
            <v>150.39773.64.5</v>
          </cell>
          <cell r="L81" t="str">
            <v>Salário Mensal</v>
          </cell>
          <cell r="M81" t="str">
            <v>Empregado (CLT)</v>
          </cell>
          <cell r="N81" t="str">
            <v>5142-25</v>
          </cell>
          <cell r="O81">
            <v>301</v>
          </cell>
          <cell r="P81" t="str">
            <v>SEGUNDA A SABADO - 22:00 AS 05:25 / INTERVALO DE 01 HORA</v>
          </cell>
          <cell r="Q81" t="str">
            <v>220 Horas</v>
          </cell>
          <cell r="R81" t="str">
            <v>75.01.017</v>
          </cell>
          <cell r="S81" t="str">
            <v>SCK - Coleta Manual - Entulho e Materiais Diversos</v>
          </cell>
          <cell r="T81">
            <v>2</v>
          </cell>
          <cell r="U81" t="str">
            <v>SIEMACO SAO PAULO LIMP URBANA</v>
          </cell>
          <cell r="V81" t="str">
            <v>Brasileira</v>
          </cell>
          <cell r="W81" t="str">
            <v>São Paulo</v>
          </cell>
          <cell r="X81" t="str">
            <v>SOLANGE APARECIDA DE ALENCAR CARVALHO</v>
          </cell>
          <cell r="Y81" t="str">
            <v>ALBERTO SOUZA DE JESUS</v>
          </cell>
          <cell r="Z81" t="str">
            <v>Solteiro</v>
          </cell>
          <cell r="AA81" t="str">
            <v>Ensino Fundamental Completo</v>
          </cell>
          <cell r="AB81" t="str">
            <v>M</v>
          </cell>
          <cell r="AC81" t="str">
            <v>Rua</v>
          </cell>
          <cell r="AD81" t="str">
            <v>FORTE DE ALCANTARA</v>
          </cell>
          <cell r="AE81" t="str">
            <v>330</v>
          </cell>
          <cell r="AF81" t="str">
            <v>CASA 04</v>
          </cell>
          <cell r="AG81" t="str">
            <v>04865-040</v>
          </cell>
          <cell r="AH81" t="str">
            <v>JARDIM IPORA</v>
          </cell>
          <cell r="AI81" t="str">
            <v>São Paulo</v>
          </cell>
          <cell r="AJ81" t="str">
            <v>São Paulo</v>
          </cell>
          <cell r="AM81" t="str">
            <v>11</v>
          </cell>
          <cell r="AN81" t="str">
            <v>91178-6217</v>
          </cell>
          <cell r="AP81">
            <v>7245</v>
          </cell>
          <cell r="AQ81" t="str">
            <v>13221</v>
          </cell>
          <cell r="AR81" t="str">
            <v>7</v>
          </cell>
          <cell r="AS81" t="str">
            <v>499385482</v>
          </cell>
          <cell r="AT81" t="str">
            <v>410933720141</v>
          </cell>
          <cell r="AU81" t="str">
            <v>0338</v>
          </cell>
          <cell r="AV81" t="str">
            <v>381</v>
          </cell>
          <cell r="AW81" t="str">
            <v>45958936</v>
          </cell>
          <cell r="AX81" t="str">
            <v>808</v>
          </cell>
          <cell r="AY81">
            <v>0</v>
          </cell>
          <cell r="AZ81">
            <v>4</v>
          </cell>
          <cell r="BA81">
            <v>7</v>
          </cell>
        </row>
        <row r="82">
          <cell r="A82">
            <v>112564</v>
          </cell>
          <cell r="B82" t="str">
            <v>ALBERTO LUIZ DA SILVA</v>
          </cell>
          <cell r="C82" t="str">
            <v>AJUDANTE EQ SERVICOS DIVERSOS</v>
          </cell>
          <cell r="D82" t="str">
            <v>ECOSAMPA Capela do Socorro</v>
          </cell>
          <cell r="E82">
            <v>43617</v>
          </cell>
          <cell r="F82">
            <v>1231.95</v>
          </cell>
          <cell r="G82" t="str">
            <v>Demitido em Meses Anteriores</v>
          </cell>
          <cell r="H82">
            <v>43703</v>
          </cell>
          <cell r="I82">
            <v>29926</v>
          </cell>
          <cell r="J82" t="str">
            <v>222.202.558-32</v>
          </cell>
          <cell r="K82" t="str">
            <v>129.84343.85.0</v>
          </cell>
          <cell r="L82" t="str">
            <v>Salário Mensal</v>
          </cell>
          <cell r="M82" t="str">
            <v>Empregado (CLT)</v>
          </cell>
          <cell r="N82" t="str">
            <v>5142-25</v>
          </cell>
          <cell r="O82">
            <v>66</v>
          </cell>
          <cell r="P82" t="str">
            <v>SEGUNDA A SABADO - 06:00 AS 14:20 / INTERVALO DE 01 HORA</v>
          </cell>
          <cell r="Q82" t="str">
            <v>220 Horas</v>
          </cell>
          <cell r="R82" t="str">
            <v>75.01.013</v>
          </cell>
          <cell r="S82" t="str">
            <v>SCK - Capinação e Roçada de Vias</v>
          </cell>
          <cell r="T82">
            <v>2</v>
          </cell>
          <cell r="U82" t="str">
            <v>SIEMACO SAO PAULO LIMP URBANA</v>
          </cell>
          <cell r="V82" t="str">
            <v>Brasileira</v>
          </cell>
          <cell r="W82" t="str">
            <v>São Paulo</v>
          </cell>
          <cell r="X82" t="str">
            <v>GLORIA APARECIDA MONTEIRO DA SILVA</v>
          </cell>
          <cell r="Y82" t="str">
            <v>INALDO SEVERINO DA SILVA</v>
          </cell>
          <cell r="Z82" t="str">
            <v>Casado</v>
          </cell>
          <cell r="AA82" t="str">
            <v>Ensino Médio Completo</v>
          </cell>
          <cell r="AB82" t="str">
            <v>M</v>
          </cell>
          <cell r="AC82" t="str">
            <v>Rua</v>
          </cell>
          <cell r="AD82" t="str">
            <v>ARMANDO GONZAGA</v>
          </cell>
          <cell r="AE82" t="str">
            <v>1</v>
          </cell>
          <cell r="AG82" t="str">
            <v>04434-110</v>
          </cell>
          <cell r="AH82" t="str">
            <v>MARIA LUIZA</v>
          </cell>
          <cell r="AI82" t="str">
            <v>São Paulo</v>
          </cell>
          <cell r="AJ82" t="str">
            <v>São Paulo</v>
          </cell>
          <cell r="AP82">
            <v>7472</v>
          </cell>
          <cell r="AQ82" t="str">
            <v>22801</v>
          </cell>
          <cell r="AR82" t="str">
            <v>9</v>
          </cell>
          <cell r="AS82" t="str">
            <v>414436222</v>
          </cell>
          <cell r="AT82" t="str">
            <v>289987890108</v>
          </cell>
          <cell r="AU82" t="str">
            <v>210</v>
          </cell>
          <cell r="AV82" t="str">
            <v>418</v>
          </cell>
          <cell r="AW82" t="str">
            <v>0028528</v>
          </cell>
          <cell r="AX82" t="str">
            <v>241</v>
          </cell>
          <cell r="AY82">
            <v>0</v>
          </cell>
          <cell r="AZ82">
            <v>2</v>
          </cell>
          <cell r="BA82">
            <v>25</v>
          </cell>
        </row>
        <row r="83">
          <cell r="A83">
            <v>115411</v>
          </cell>
          <cell r="B83" t="str">
            <v>ALBERTO PAULO DE OLIVEIRA</v>
          </cell>
          <cell r="C83" t="str">
            <v>AJUDANTE EQ SERVICOS DIVERSOS</v>
          </cell>
          <cell r="D83" t="str">
            <v>ECOSAMPA M'Boi Mirim</v>
          </cell>
          <cell r="E83">
            <v>44048</v>
          </cell>
          <cell r="F83">
            <v>1319.67</v>
          </cell>
          <cell r="G83" t="str">
            <v>Demitido em Meses Anteriores</v>
          </cell>
          <cell r="H83">
            <v>44258</v>
          </cell>
          <cell r="I83">
            <v>32156</v>
          </cell>
          <cell r="J83" t="str">
            <v>387.283.398-78</v>
          </cell>
          <cell r="K83" t="str">
            <v>207.24675.04.8</v>
          </cell>
          <cell r="L83" t="str">
            <v>Salário Mensal</v>
          </cell>
          <cell r="M83" t="str">
            <v>Empregado (CLT)</v>
          </cell>
          <cell r="N83" t="str">
            <v>5142-25</v>
          </cell>
          <cell r="O83">
            <v>167</v>
          </cell>
          <cell r="P83" t="str">
            <v>SEGUNDA A SABADO - 13:40 AS 22:00 / INTERVALO DE 01 HORA</v>
          </cell>
          <cell r="Q83" t="str">
            <v>220 Horas</v>
          </cell>
          <cell r="R83" t="str">
            <v>75.01.013</v>
          </cell>
          <cell r="S83" t="str">
            <v>SCK - Capinação e Roçada de Vias</v>
          </cell>
          <cell r="T83">
            <v>2</v>
          </cell>
          <cell r="U83" t="str">
            <v>SIEMACO SAO PAULO LIMP URBANA</v>
          </cell>
          <cell r="V83" t="str">
            <v>Brasileira</v>
          </cell>
          <cell r="W83" t="str">
            <v>São Paulo</v>
          </cell>
          <cell r="X83" t="str">
            <v>REMILDA BARBOSA DE JESUS OLIVEIRA</v>
          </cell>
          <cell r="Y83" t="str">
            <v>ISAIAS PAULO DE OLIVEIRA</v>
          </cell>
          <cell r="Z83" t="str">
            <v>Solteiro</v>
          </cell>
          <cell r="AA83" t="str">
            <v>Ensino Médio Incompleto</v>
          </cell>
          <cell r="AB83" t="str">
            <v>M</v>
          </cell>
          <cell r="AC83" t="str">
            <v>Rua</v>
          </cell>
          <cell r="AD83" t="str">
            <v>CUSTODIA MARIA DE JESUS</v>
          </cell>
          <cell r="AE83" t="str">
            <v>377</v>
          </cell>
          <cell r="AG83" t="str">
            <v>05871-129</v>
          </cell>
          <cell r="AH83" t="str">
            <v>JARDIM SAO MANOEL</v>
          </cell>
          <cell r="AI83" t="str">
            <v>São Paulo</v>
          </cell>
          <cell r="AJ83" t="str">
            <v>São Paulo</v>
          </cell>
          <cell r="AK83" t="str">
            <v>11</v>
          </cell>
          <cell r="AL83" t="str">
            <v>96977.8106</v>
          </cell>
          <cell r="AM83" t="str">
            <v>11</v>
          </cell>
          <cell r="AN83" t="str">
            <v>96245.2217</v>
          </cell>
          <cell r="AP83">
            <v>1667</v>
          </cell>
          <cell r="AQ83" t="str">
            <v>79949</v>
          </cell>
          <cell r="AR83" t="str">
            <v>6</v>
          </cell>
          <cell r="AS83" t="str">
            <v>436427333</v>
          </cell>
          <cell r="AT83" t="str">
            <v>370855340159</v>
          </cell>
          <cell r="AU83" t="str">
            <v>103</v>
          </cell>
          <cell r="AV83" t="str">
            <v>020</v>
          </cell>
          <cell r="AW83" t="str">
            <v>3728339</v>
          </cell>
          <cell r="AX83" t="str">
            <v>878</v>
          </cell>
          <cell r="AY83">
            <v>0</v>
          </cell>
          <cell r="AZ83">
            <v>6</v>
          </cell>
          <cell r="BA83">
            <v>28</v>
          </cell>
        </row>
        <row r="84">
          <cell r="A84">
            <v>114123</v>
          </cell>
          <cell r="B84" t="str">
            <v>ALBERTO RODRIGUES</v>
          </cell>
          <cell r="C84" t="str">
            <v>MOTORISTA CAMINHAO</v>
          </cell>
          <cell r="D84" t="str">
            <v>ECOSAMPA Operação Geral</v>
          </cell>
          <cell r="E84">
            <v>43739</v>
          </cell>
          <cell r="F84">
            <v>3050.22</v>
          </cell>
          <cell r="G84" t="str">
            <v>Demitido em Meses Anteriores</v>
          </cell>
          <cell r="H84">
            <v>44844</v>
          </cell>
          <cell r="I84">
            <v>30405</v>
          </cell>
          <cell r="J84" t="str">
            <v>309.655.798-59</v>
          </cell>
          <cell r="K84" t="str">
            <v>131.95699.52.3</v>
          </cell>
          <cell r="L84" t="str">
            <v>Salário Mensal</v>
          </cell>
          <cell r="M84" t="str">
            <v>Empregado (CLT)</v>
          </cell>
          <cell r="N84" t="str">
            <v>7825-10</v>
          </cell>
          <cell r="O84">
            <v>300</v>
          </cell>
          <cell r="P84" t="str">
            <v>SEGUNDA A SABADO - 21:00 AS 04:33 / INTERVALO DE 01 HORA</v>
          </cell>
          <cell r="Q84" t="str">
            <v>220 Horas</v>
          </cell>
          <cell r="R84" t="str">
            <v>75.01.017</v>
          </cell>
          <cell r="S84" t="str">
            <v>SCK - Coleta Manual - Entulho e Materiais Diversos</v>
          </cell>
          <cell r="T84">
            <v>2</v>
          </cell>
          <cell r="U84" t="str">
            <v>SIND TRAB EMP DE ONIBUS RODOV INTEREST INTERM SET DIF SAO PAULO</v>
          </cell>
          <cell r="V84" t="str">
            <v>Brasileira</v>
          </cell>
          <cell r="W84" t="str">
            <v>São Bernardo do Campo</v>
          </cell>
          <cell r="X84" t="str">
            <v>SILVIA JOSE RODRIGUES</v>
          </cell>
          <cell r="Y84" t="str">
            <v>JOSE DOS SANTOS RODRIGUES</v>
          </cell>
          <cell r="Z84" t="str">
            <v>Casado</v>
          </cell>
          <cell r="AA84" t="str">
            <v>Ensino Médio Completo</v>
          </cell>
          <cell r="AB84" t="str">
            <v>M</v>
          </cell>
          <cell r="AC84" t="str">
            <v>Rua</v>
          </cell>
          <cell r="AD84" t="str">
            <v>RUA DA PROCLAMACAO</v>
          </cell>
          <cell r="AE84" t="str">
            <v>131</v>
          </cell>
          <cell r="AG84" t="str">
            <v>09990-620</v>
          </cell>
          <cell r="AH84" t="str">
            <v>CONCEICAO</v>
          </cell>
          <cell r="AI84" t="str">
            <v>Diadema</v>
          </cell>
          <cell r="AJ84" t="str">
            <v>São Paulo</v>
          </cell>
          <cell r="AK84" t="str">
            <v>11</v>
          </cell>
          <cell r="AL84" t="str">
            <v>98549.9139</v>
          </cell>
          <cell r="AM84" t="str">
            <v>11</v>
          </cell>
          <cell r="AN84" t="str">
            <v>98110.0583</v>
          </cell>
          <cell r="AP84">
            <v>7853</v>
          </cell>
          <cell r="AQ84" t="str">
            <v>18720</v>
          </cell>
          <cell r="AR84" t="str">
            <v>6</v>
          </cell>
          <cell r="AS84" t="str">
            <v>35.102.154-1</v>
          </cell>
          <cell r="AT84" t="str">
            <v>449296390132</v>
          </cell>
          <cell r="AU84" t="str">
            <v>371</v>
          </cell>
          <cell r="AV84" t="str">
            <v>296</v>
          </cell>
          <cell r="AW84" t="str">
            <v>50561</v>
          </cell>
          <cell r="AX84" t="str">
            <v>54</v>
          </cell>
          <cell r="AY84">
            <v>3</v>
          </cell>
          <cell r="AZ84">
            <v>0</v>
          </cell>
          <cell r="BA84">
            <v>9</v>
          </cell>
          <cell r="BB84" t="str">
            <v>01.851.342.612</v>
          </cell>
          <cell r="BC84">
            <v>45181</v>
          </cell>
          <cell r="BD84">
            <v>43364</v>
          </cell>
          <cell r="BE84" t="str">
            <v>A</v>
          </cell>
          <cell r="BF84" t="str">
            <v>E</v>
          </cell>
          <cell r="BG84">
            <v>43734</v>
          </cell>
        </row>
        <row r="85">
          <cell r="A85">
            <v>117290</v>
          </cell>
          <cell r="B85" t="str">
            <v>ALBINO ISIDORO</v>
          </cell>
          <cell r="C85" t="str">
            <v>ELETRICISTA ADM</v>
          </cell>
          <cell r="D85" t="str">
            <v>ECOSAMPA Operação Geral</v>
          </cell>
          <cell r="E85">
            <v>44494</v>
          </cell>
          <cell r="F85">
            <v>3043.01</v>
          </cell>
          <cell r="G85" t="str">
            <v>Em Atividade Normal</v>
          </cell>
          <cell r="H85">
            <v>44985</v>
          </cell>
          <cell r="I85">
            <v>33664</v>
          </cell>
          <cell r="J85" t="str">
            <v>387.902.878-86</v>
          </cell>
          <cell r="K85" t="str">
            <v>206.86269.90.4</v>
          </cell>
          <cell r="L85" t="str">
            <v>Salário Mensal</v>
          </cell>
          <cell r="M85" t="str">
            <v>Empregado (CLT)</v>
          </cell>
          <cell r="N85" t="str">
            <v>7156-15</v>
          </cell>
          <cell r="O85">
            <v>61</v>
          </cell>
          <cell r="P85" t="str">
            <v>SEGUNDA A SEXTA - 07:00 AS 16:48 / INTERVALO DE 01 HORA</v>
          </cell>
          <cell r="Q85" t="str">
            <v>220 Horas</v>
          </cell>
          <cell r="R85" t="str">
            <v>75.02.003</v>
          </cell>
          <cell r="S85" t="str">
            <v>Apoio Op C.Direto</v>
          </cell>
          <cell r="T85">
            <v>2</v>
          </cell>
          <cell r="U85" t="str">
            <v>SIEMACO SAO PAULO LIMP URBANA</v>
          </cell>
          <cell r="V85" t="str">
            <v>Brasileira</v>
          </cell>
          <cell r="W85" t="str">
            <v>Santo André</v>
          </cell>
          <cell r="X85" t="str">
            <v>SONIA ISIDORO LOUBACH</v>
          </cell>
          <cell r="Y85" t="str">
            <v>NAO DECLARADO</v>
          </cell>
          <cell r="Z85" t="str">
            <v>Solteiro</v>
          </cell>
          <cell r="AA85" t="str">
            <v>Ensino Médio Completo</v>
          </cell>
          <cell r="AB85" t="str">
            <v>M</v>
          </cell>
          <cell r="AC85" t="str">
            <v>Travessa</v>
          </cell>
          <cell r="AD85" t="str">
            <v>TRAVESSA TEOFILO VARGAS</v>
          </cell>
          <cell r="AE85" t="str">
            <v>45</v>
          </cell>
          <cell r="AG85" t="str">
            <v>08395-230</v>
          </cell>
          <cell r="AH85" t="str">
            <v xml:space="preserve">PROMADOR RIO CLARO </v>
          </cell>
          <cell r="AI85" t="str">
            <v>São Paulo</v>
          </cell>
          <cell r="AJ85" t="str">
            <v>São Paulo</v>
          </cell>
          <cell r="AK85" t="str">
            <v>11</v>
          </cell>
          <cell r="AL85" t="str">
            <v>98311.8568</v>
          </cell>
          <cell r="AM85" t="str">
            <v>11</v>
          </cell>
          <cell r="AN85" t="str">
            <v>98741.8541</v>
          </cell>
          <cell r="AP85">
            <v>2395</v>
          </cell>
          <cell r="AQ85" t="str">
            <v>02224</v>
          </cell>
          <cell r="AR85" t="str">
            <v>3</v>
          </cell>
          <cell r="AS85" t="str">
            <v>364739988</v>
          </cell>
          <cell r="AT85" t="str">
            <v>388937310191</v>
          </cell>
          <cell r="AU85" t="str">
            <v>852</v>
          </cell>
          <cell r="AV85" t="str">
            <v>375</v>
          </cell>
          <cell r="AW85" t="str">
            <v>38790287</v>
          </cell>
          <cell r="AX85" t="str">
            <v>886</v>
          </cell>
          <cell r="AY85">
            <v>1</v>
          </cell>
          <cell r="AZ85">
            <v>10</v>
          </cell>
          <cell r="BA85">
            <v>6</v>
          </cell>
        </row>
        <row r="86">
          <cell r="A86">
            <v>112652</v>
          </cell>
          <cell r="B86" t="str">
            <v>ALCIDES JOSE DOS SANTOS</v>
          </cell>
          <cell r="C86" t="str">
            <v>AJUDANTE EQ SERVICOS DIVERSOS</v>
          </cell>
          <cell r="D86" t="str">
            <v>ECOSAMPA Parelheiros</v>
          </cell>
          <cell r="E86">
            <v>43617</v>
          </cell>
          <cell r="F86">
            <v>1603.99</v>
          </cell>
          <cell r="G86" t="str">
            <v>Gozando Férias</v>
          </cell>
          <cell r="H86">
            <v>45180</v>
          </cell>
          <cell r="I86">
            <v>25070</v>
          </cell>
          <cell r="J86" t="str">
            <v>725.565.014-72</v>
          </cell>
          <cell r="K86" t="str">
            <v>125.36966.25.0</v>
          </cell>
          <cell r="L86" t="str">
            <v>Salário Mensal</v>
          </cell>
          <cell r="M86" t="str">
            <v>Empregado (CLT)</v>
          </cell>
          <cell r="N86" t="str">
            <v>5142-25</v>
          </cell>
          <cell r="O86">
            <v>66</v>
          </cell>
          <cell r="P86" t="str">
            <v>SEGUNDA A SABADO - 06:00 AS 14:20 / INTERVALO DE 01 HORA</v>
          </cell>
          <cell r="Q86" t="str">
            <v>220 Horas</v>
          </cell>
          <cell r="R86" t="str">
            <v>75.01.013</v>
          </cell>
          <cell r="S86" t="str">
            <v>SCK - Capinação e Roçada de Vias</v>
          </cell>
          <cell r="T86">
            <v>2</v>
          </cell>
          <cell r="U86" t="str">
            <v>SIEMACO SAO PAULO LIMP URBANA</v>
          </cell>
          <cell r="V86" t="str">
            <v>Brasileira</v>
          </cell>
          <cell r="W86" t="str">
            <v>Viçosa</v>
          </cell>
          <cell r="X86" t="str">
            <v>JULIETA FEITOSA DA SILVA</v>
          </cell>
          <cell r="Y86" t="str">
            <v>JOSE FLOR DOS SANTOS</v>
          </cell>
          <cell r="Z86" t="str">
            <v>Solteiro</v>
          </cell>
          <cell r="AA86" t="str">
            <v>Analfabeto</v>
          </cell>
          <cell r="AB86" t="str">
            <v>M</v>
          </cell>
          <cell r="AC86" t="str">
            <v>Rua</v>
          </cell>
          <cell r="AD86" t="str">
            <v>MARIA TERESA</v>
          </cell>
          <cell r="AE86" t="str">
            <v>1</v>
          </cell>
          <cell r="AG86" t="str">
            <v>04421-220</v>
          </cell>
          <cell r="AH86" t="str">
            <v>CIDADE JULIA</v>
          </cell>
          <cell r="AI86" t="str">
            <v>São Paulo</v>
          </cell>
          <cell r="AJ86" t="str">
            <v>São Paulo</v>
          </cell>
          <cell r="AP86">
            <v>2921</v>
          </cell>
          <cell r="AQ86" t="str">
            <v>52894</v>
          </cell>
          <cell r="AR86" t="str">
            <v>5</v>
          </cell>
          <cell r="AS86" t="str">
            <v>623216759</v>
          </cell>
          <cell r="AT86" t="str">
            <v>021127921716</v>
          </cell>
          <cell r="AU86" t="str">
            <v>320</v>
          </cell>
          <cell r="AV86" t="str">
            <v>222</v>
          </cell>
          <cell r="AW86" t="str">
            <v>014925</v>
          </cell>
          <cell r="AX86" t="str">
            <v>009</v>
          </cell>
          <cell r="AY86">
            <v>4</v>
          </cell>
          <cell r="AZ86">
            <v>3</v>
          </cell>
          <cell r="BA86">
            <v>0</v>
          </cell>
        </row>
        <row r="87">
          <cell r="A87">
            <v>112567</v>
          </cell>
          <cell r="B87" t="str">
            <v>ALCIDES NEI JAIR INEZ</v>
          </cell>
          <cell r="C87" t="str">
            <v>AJUDANTE EQ SERVICOS DIVERSOS</v>
          </cell>
          <cell r="D87" t="str">
            <v>ECOSAMPA Capela do Socorro</v>
          </cell>
          <cell r="E87">
            <v>43617</v>
          </cell>
          <cell r="F87">
            <v>1603.99</v>
          </cell>
          <cell r="G87" t="str">
            <v>Gozando Férias</v>
          </cell>
          <cell r="H87">
            <v>45180</v>
          </cell>
          <cell r="I87">
            <v>24930</v>
          </cell>
          <cell r="J87" t="str">
            <v>125.552.558-42</v>
          </cell>
          <cell r="K87" t="str">
            <v>123.53077.36.8</v>
          </cell>
          <cell r="L87" t="str">
            <v>Salário Mensal</v>
          </cell>
          <cell r="M87" t="str">
            <v>Empregado (CLT)</v>
          </cell>
          <cell r="N87" t="str">
            <v>5142-25</v>
          </cell>
          <cell r="O87">
            <v>66</v>
          </cell>
          <cell r="P87" t="str">
            <v>SEGUNDA A SABADO - 06:00 AS 14:20 / INTERVALO DE 01 HORA</v>
          </cell>
          <cell r="Q87" t="str">
            <v>220 Horas</v>
          </cell>
          <cell r="R87" t="str">
            <v>75.01.013</v>
          </cell>
          <cell r="S87" t="str">
            <v>SCK - Capinação e Roçada de Vias</v>
          </cell>
          <cell r="T87">
            <v>2</v>
          </cell>
          <cell r="U87" t="str">
            <v>SIEMACO SAO PAULO LIMP URBANA</v>
          </cell>
          <cell r="V87" t="str">
            <v>Brasileira</v>
          </cell>
          <cell r="W87" t="str">
            <v>São Paulo</v>
          </cell>
          <cell r="X87" t="str">
            <v>DUARTINHA MARIA INEZ</v>
          </cell>
          <cell r="Y87" t="str">
            <v>ANTONIO CLAUDIO INEZ</v>
          </cell>
          <cell r="Z87" t="str">
            <v>Casado</v>
          </cell>
          <cell r="AA87" t="str">
            <v>Ensino Fundamental Incompleto</v>
          </cell>
          <cell r="AB87" t="str">
            <v>M</v>
          </cell>
          <cell r="AC87" t="str">
            <v>Estrada</v>
          </cell>
          <cell r="AD87" t="str">
            <v>DO M BOI MIRIM</v>
          </cell>
          <cell r="AE87" t="str">
            <v>111</v>
          </cell>
          <cell r="AG87" t="str">
            <v>04905-020</v>
          </cell>
          <cell r="AH87" t="str">
            <v>JARDIM DAS FLORES</v>
          </cell>
          <cell r="AI87" t="str">
            <v>São Paulo</v>
          </cell>
          <cell r="AJ87" t="str">
            <v>São Paulo</v>
          </cell>
          <cell r="AP87">
            <v>5917</v>
          </cell>
          <cell r="AQ87" t="str">
            <v>03898</v>
          </cell>
          <cell r="AR87" t="str">
            <v>5</v>
          </cell>
          <cell r="AS87" t="str">
            <v>201867916</v>
          </cell>
          <cell r="AT87" t="str">
            <v>155312150141</v>
          </cell>
          <cell r="AU87" t="str">
            <v>73</v>
          </cell>
          <cell r="AV87" t="str">
            <v>351</v>
          </cell>
          <cell r="AW87" t="str">
            <v>082592</v>
          </cell>
          <cell r="AX87" t="str">
            <v>0075</v>
          </cell>
          <cell r="AY87">
            <v>4</v>
          </cell>
          <cell r="AZ87">
            <v>3</v>
          </cell>
          <cell r="BA87">
            <v>0</v>
          </cell>
        </row>
        <row r="88">
          <cell r="A88">
            <v>117242</v>
          </cell>
          <cell r="B88" t="str">
            <v>ALDIANE DA SILVA PORTO OLIVEIRA</v>
          </cell>
          <cell r="C88" t="str">
            <v>AJUDANTE EQ SERVICOS DIVERSOS</v>
          </cell>
          <cell r="D88" t="str">
            <v>ECOSAMPA Operação Geral</v>
          </cell>
          <cell r="E88">
            <v>44487</v>
          </cell>
          <cell r="F88">
            <v>1603.99</v>
          </cell>
          <cell r="G88" t="str">
            <v>Demitido em Meses Anteriores</v>
          </cell>
          <cell r="H88">
            <v>45091</v>
          </cell>
          <cell r="I88">
            <v>31177</v>
          </cell>
          <cell r="J88" t="str">
            <v>021.399.205-11</v>
          </cell>
          <cell r="K88" t="str">
            <v>160.98388.06.8</v>
          </cell>
          <cell r="L88" t="str">
            <v>Salário Mensal</v>
          </cell>
          <cell r="M88" t="str">
            <v>Empregado (CLT)</v>
          </cell>
          <cell r="N88" t="str">
            <v>5142-25</v>
          </cell>
          <cell r="O88">
            <v>339</v>
          </cell>
          <cell r="P88" t="str">
            <v>SEGUNDA A SABADO - 13:20 AS 21:40 / INTERVALO DE 01 HORA</v>
          </cell>
          <cell r="Q88" t="str">
            <v>220 Horas</v>
          </cell>
          <cell r="R88" t="str">
            <v>75.01.011</v>
          </cell>
          <cell r="S88" t="str">
            <v>SCK - Lavagem - Feiras, Vias e Logradouros</v>
          </cell>
          <cell r="T88">
            <v>2</v>
          </cell>
          <cell r="U88" t="str">
            <v>SIEMACO SAO PAULO LIMP URBANA</v>
          </cell>
          <cell r="V88" t="str">
            <v>Brasileira</v>
          </cell>
          <cell r="W88" t="str">
            <v>Caculé</v>
          </cell>
          <cell r="X88" t="str">
            <v>CLEUZENICE DA SILVA PORTO</v>
          </cell>
          <cell r="Y88" t="str">
            <v>VALCIR DOS SANTOS PORTO</v>
          </cell>
          <cell r="Z88" t="str">
            <v>Solteiro</v>
          </cell>
          <cell r="AA88" t="str">
            <v>Ensino Fundamental Incompleto</v>
          </cell>
          <cell r="AB88" t="str">
            <v>M</v>
          </cell>
          <cell r="AC88" t="str">
            <v>Rua</v>
          </cell>
          <cell r="AD88" t="str">
            <v>RUA COMANDANTE TAYLOR</v>
          </cell>
          <cell r="AE88" t="str">
            <v>771</v>
          </cell>
          <cell r="AG88" t="str">
            <v>04218-000</v>
          </cell>
          <cell r="AH88" t="str">
            <v>IPIRANGA</v>
          </cell>
          <cell r="AI88" t="str">
            <v>São Paulo</v>
          </cell>
          <cell r="AJ88" t="str">
            <v>São Paulo</v>
          </cell>
          <cell r="AK88" t="str">
            <v>11</v>
          </cell>
          <cell r="AL88" t="str">
            <v>96573.4154</v>
          </cell>
          <cell r="AM88" t="str">
            <v>11</v>
          </cell>
          <cell r="AN88" t="str">
            <v>96052.7413</v>
          </cell>
          <cell r="AP88">
            <v>384</v>
          </cell>
          <cell r="AQ88" t="str">
            <v>27144</v>
          </cell>
          <cell r="AR88" t="str">
            <v>1</v>
          </cell>
          <cell r="AS88" t="str">
            <v>558753152</v>
          </cell>
          <cell r="AT88" t="str">
            <v>130368900531</v>
          </cell>
          <cell r="AU88" t="str">
            <v>0301</v>
          </cell>
          <cell r="AV88" t="str">
            <v>260</v>
          </cell>
          <cell r="AW88" t="str">
            <v>02139920</v>
          </cell>
          <cell r="AX88" t="str">
            <v>511</v>
          </cell>
          <cell r="AY88">
            <v>1</v>
          </cell>
          <cell r="AZ88">
            <v>7</v>
          </cell>
          <cell r="BA88">
            <v>26</v>
          </cell>
        </row>
        <row r="89">
          <cell r="A89">
            <v>112656</v>
          </cell>
          <cell r="B89" t="str">
            <v>ALDO DOS SANTOS ORESTES</v>
          </cell>
          <cell r="C89" t="str">
            <v>COLETOR</v>
          </cell>
          <cell r="D89" t="str">
            <v>ECOSAMPA Operação Geral</v>
          </cell>
          <cell r="E89">
            <v>43617</v>
          </cell>
          <cell r="F89">
            <v>1907.79</v>
          </cell>
          <cell r="G89" t="str">
            <v>Em Atividade Normal</v>
          </cell>
          <cell r="H89">
            <v>44898</v>
          </cell>
          <cell r="I89">
            <v>25406</v>
          </cell>
          <cell r="J89" t="str">
            <v>270.156.158-27</v>
          </cell>
          <cell r="K89" t="str">
            <v>124.22402.81.1</v>
          </cell>
          <cell r="L89" t="str">
            <v>Salário Mensal</v>
          </cell>
          <cell r="M89" t="str">
            <v>Empregado (CLT)</v>
          </cell>
          <cell r="N89" t="str">
            <v>5142-05</v>
          </cell>
          <cell r="O89">
            <v>301</v>
          </cell>
          <cell r="P89" t="str">
            <v>SEGUNDA A SABADO - 22:00 AS 05:25 / INTERVALO DE 01 HORA</v>
          </cell>
          <cell r="Q89" t="str">
            <v>220 Horas</v>
          </cell>
          <cell r="R89" t="str">
            <v>75.01.024</v>
          </cell>
          <cell r="S89" t="str">
            <v>SCK - Coleta Manual Residuos - Compactador</v>
          </cell>
          <cell r="T89">
            <v>2</v>
          </cell>
          <cell r="U89" t="str">
            <v>SIEMACO SAO PAULO LIMP URBANA</v>
          </cell>
          <cell r="V89" t="str">
            <v>Brasileira</v>
          </cell>
          <cell r="W89" t="str">
            <v>São Paulo</v>
          </cell>
          <cell r="X89" t="str">
            <v>MAURA SILVERIO DOS SANTOS</v>
          </cell>
          <cell r="Y89" t="str">
            <v>JOAO ORESTES DA CRUZ</v>
          </cell>
          <cell r="Z89" t="str">
            <v>Outros</v>
          </cell>
          <cell r="AA89" t="str">
            <v>Ensino Fundamental Incompleto</v>
          </cell>
          <cell r="AB89" t="str">
            <v>M</v>
          </cell>
          <cell r="AC89" t="str">
            <v>Avenida</v>
          </cell>
          <cell r="AD89" t="str">
            <v>MARIA COELHO AGUIAR</v>
          </cell>
          <cell r="AE89" t="str">
            <v>72</v>
          </cell>
          <cell r="AG89" t="str">
            <v>05805-000</v>
          </cell>
          <cell r="AH89" t="str">
            <v>JARDIM SAO LUIS</v>
          </cell>
          <cell r="AI89" t="str">
            <v>São Paulo</v>
          </cell>
          <cell r="AJ89" t="str">
            <v>São Paulo</v>
          </cell>
          <cell r="AP89">
            <v>1546</v>
          </cell>
          <cell r="AQ89" t="str">
            <v>79129</v>
          </cell>
          <cell r="AR89" t="str">
            <v>2</v>
          </cell>
          <cell r="AS89" t="str">
            <v>245390364</v>
          </cell>
          <cell r="AT89" t="str">
            <v>187801790175</v>
          </cell>
          <cell r="AU89" t="str">
            <v>194</v>
          </cell>
          <cell r="AV89" t="str">
            <v>373</v>
          </cell>
          <cell r="AW89" t="str">
            <v>030056</v>
          </cell>
          <cell r="AX89" t="str">
            <v>0075</v>
          </cell>
          <cell r="AY89">
            <v>4</v>
          </cell>
          <cell r="AZ89">
            <v>3</v>
          </cell>
          <cell r="BA89">
            <v>0</v>
          </cell>
        </row>
        <row r="90">
          <cell r="A90">
            <v>112572</v>
          </cell>
          <cell r="B90" t="str">
            <v>ALDO SALLES SOUSA</v>
          </cell>
          <cell r="C90" t="str">
            <v>VARREDOR</v>
          </cell>
          <cell r="D90" t="str">
            <v>ECOSAMPA Capela do Socorro</v>
          </cell>
          <cell r="E90">
            <v>43617</v>
          </cell>
          <cell r="F90">
            <v>1464.83</v>
          </cell>
          <cell r="G90" t="str">
            <v>Demitido em Meses Anteriores</v>
          </cell>
          <cell r="H90">
            <v>44525</v>
          </cell>
          <cell r="I90">
            <v>30091</v>
          </cell>
          <cell r="J90" t="str">
            <v>296.406.298-63</v>
          </cell>
          <cell r="K90" t="str">
            <v>134.77607.77.4</v>
          </cell>
          <cell r="L90" t="str">
            <v>Salário Mensal</v>
          </cell>
          <cell r="M90" t="str">
            <v>Empregado (CLT)</v>
          </cell>
          <cell r="N90" t="str">
            <v>5142-15</v>
          </cell>
          <cell r="O90">
            <v>233</v>
          </cell>
          <cell r="P90" t="str">
            <v>SEGUNDA A SABADO - 09:00 AS 17:20 / INTERVALO DE 01 HORA</v>
          </cell>
          <cell r="Q90" t="str">
            <v>220 Horas</v>
          </cell>
          <cell r="R90" t="str">
            <v>75.01.010</v>
          </cell>
          <cell r="S90" t="str">
            <v>SCK - Varrição de Feiras Livres</v>
          </cell>
          <cell r="T90">
            <v>2</v>
          </cell>
          <cell r="U90" t="str">
            <v>SIEMACO SAO PAULO LIMP URBANA</v>
          </cell>
          <cell r="V90" t="str">
            <v>Brasileira</v>
          </cell>
          <cell r="W90" t="str">
            <v>São Paulo</v>
          </cell>
          <cell r="X90" t="str">
            <v>CLEUZA SALLES</v>
          </cell>
          <cell r="Y90" t="str">
            <v>FRANCISCO ROSA DE SOUSA</v>
          </cell>
          <cell r="Z90" t="str">
            <v>União Est/Marit</v>
          </cell>
          <cell r="AA90" t="str">
            <v>Ensino Fundamental Incompleto</v>
          </cell>
          <cell r="AB90" t="str">
            <v>M</v>
          </cell>
          <cell r="AC90" t="str">
            <v>Rua</v>
          </cell>
          <cell r="AD90" t="str">
            <v>ALAGOAS</v>
          </cell>
          <cell r="AE90" t="str">
            <v>53</v>
          </cell>
          <cell r="AG90" t="str">
            <v>06900-000</v>
          </cell>
          <cell r="AH90" t="str">
            <v>PARQUE ORIENTE</v>
          </cell>
          <cell r="AI90" t="str">
            <v>Embu Guaçu</v>
          </cell>
          <cell r="AJ90" t="str">
            <v>São Paulo</v>
          </cell>
          <cell r="AP90">
            <v>6753</v>
          </cell>
          <cell r="AQ90" t="str">
            <v>17248</v>
          </cell>
          <cell r="AR90" t="str">
            <v>2</v>
          </cell>
          <cell r="AS90" t="str">
            <v>42.600.568-5</v>
          </cell>
          <cell r="AT90" t="str">
            <v>271477060175</v>
          </cell>
          <cell r="AU90" t="str">
            <v>51</v>
          </cell>
          <cell r="AV90" t="str">
            <v>370</v>
          </cell>
          <cell r="AW90" t="str">
            <v>53903</v>
          </cell>
          <cell r="AX90" t="str">
            <v>0262</v>
          </cell>
          <cell r="AY90">
            <v>2</v>
          </cell>
          <cell r="AZ90">
            <v>5</v>
          </cell>
          <cell r="BA90">
            <v>24</v>
          </cell>
        </row>
        <row r="91">
          <cell r="A91">
            <v>114976</v>
          </cell>
          <cell r="B91" t="str">
            <v>ALECIO CARVALHO DA SILVA</v>
          </cell>
          <cell r="C91" t="str">
            <v>MOTORISTA CAMINHAO</v>
          </cell>
          <cell r="D91" t="str">
            <v>ECOSAMPA Operação Geral</v>
          </cell>
          <cell r="E91">
            <v>43917</v>
          </cell>
          <cell r="F91">
            <v>3050.22</v>
          </cell>
          <cell r="G91" t="str">
            <v>Em Atividade Normal</v>
          </cell>
          <cell r="H91">
            <v>45086</v>
          </cell>
          <cell r="I91">
            <v>22357</v>
          </cell>
          <cell r="J91" t="str">
            <v>262.789.258-42</v>
          </cell>
          <cell r="K91" t="str">
            <v>121.91617.76.1</v>
          </cell>
          <cell r="L91" t="str">
            <v>Salário Mensal</v>
          </cell>
          <cell r="M91" t="str">
            <v>Empregado (CLT)</v>
          </cell>
          <cell r="N91" t="str">
            <v>7825-10</v>
          </cell>
          <cell r="O91">
            <v>301</v>
          </cell>
          <cell r="P91" t="str">
            <v>SEGUNDA A SABADO - 22:00 AS 05:25 / INTERVALO DE 01 HORA</v>
          </cell>
          <cell r="Q91" t="str">
            <v>220 Horas</v>
          </cell>
          <cell r="R91" t="str">
            <v>75.01.001</v>
          </cell>
          <cell r="S91" t="str">
            <v>SCK - Lavagem Especial Equip.</v>
          </cell>
          <cell r="T91">
            <v>2</v>
          </cell>
          <cell r="U91" t="str">
            <v>SIND TRAB EMP DE ONIBUS RODOV INTEREST INTERM SET DIF SAO PAULO</v>
          </cell>
          <cell r="V91" t="str">
            <v>Brasileira</v>
          </cell>
          <cell r="W91" t="str">
            <v>São Paulo</v>
          </cell>
          <cell r="X91" t="str">
            <v>APARECIDA CONCEICAO CARVALHO DA SILVA</v>
          </cell>
          <cell r="Y91" t="str">
            <v>JOSE PORTUGUES DA SILVA</v>
          </cell>
          <cell r="Z91" t="str">
            <v>Casado</v>
          </cell>
          <cell r="AA91" t="str">
            <v>Ensino Médio Incompleto</v>
          </cell>
          <cell r="AB91" t="str">
            <v>M</v>
          </cell>
          <cell r="AC91" t="str">
            <v>Rua</v>
          </cell>
          <cell r="AD91" t="str">
            <v>DOIS</v>
          </cell>
          <cell r="AE91" t="str">
            <v>82</v>
          </cell>
          <cell r="AG91" t="str">
            <v>04892-999</v>
          </cell>
          <cell r="AH91" t="str">
            <v>COLONIA - ZONA SUL</v>
          </cell>
          <cell r="AI91" t="str">
            <v>São Paulo</v>
          </cell>
          <cell r="AJ91" t="str">
            <v>São Paulo</v>
          </cell>
          <cell r="AK91" t="str">
            <v>11</v>
          </cell>
          <cell r="AL91" t="str">
            <v>5920.2311</v>
          </cell>
          <cell r="AM91" t="str">
            <v>11</v>
          </cell>
          <cell r="AN91" t="str">
            <v>94392.0633</v>
          </cell>
          <cell r="AP91">
            <v>7245</v>
          </cell>
          <cell r="AQ91" t="str">
            <v>04446</v>
          </cell>
          <cell r="AR91" t="str">
            <v>1</v>
          </cell>
          <cell r="AS91" t="str">
            <v>151779533</v>
          </cell>
          <cell r="AT91" t="str">
            <v>11482170132</v>
          </cell>
          <cell r="AU91" t="str">
            <v>73</v>
          </cell>
          <cell r="AV91" t="str">
            <v>371</v>
          </cell>
          <cell r="AW91" t="str">
            <v>26287925</v>
          </cell>
          <cell r="AX91" t="str">
            <v>842</v>
          </cell>
          <cell r="AY91">
            <v>3</v>
          </cell>
          <cell r="AZ91">
            <v>5</v>
          </cell>
          <cell r="BA91">
            <v>4</v>
          </cell>
          <cell r="BB91" t="str">
            <v>01.816.859.006</v>
          </cell>
          <cell r="BC91">
            <v>44893</v>
          </cell>
          <cell r="BD91">
            <v>43068</v>
          </cell>
          <cell r="BE91" t="str">
            <v>D</v>
          </cell>
          <cell r="BG91">
            <v>43965</v>
          </cell>
        </row>
        <row r="92">
          <cell r="A92">
            <v>114680</v>
          </cell>
          <cell r="B92" t="str">
            <v>ALEKSANDRO BENEDITO DO NASCIMENTO</v>
          </cell>
          <cell r="C92" t="str">
            <v>AJUDANTE EQ SERVICOS DIVERSOS</v>
          </cell>
          <cell r="D92" t="str">
            <v>ECOSAMPA Santo Amaro</v>
          </cell>
          <cell r="E92">
            <v>43874</v>
          </cell>
          <cell r="F92">
            <v>1603.99</v>
          </cell>
          <cell r="G92" t="str">
            <v>Demitido em Meses Anteriores</v>
          </cell>
          <cell r="H92">
            <v>44937</v>
          </cell>
          <cell r="I92">
            <v>28761</v>
          </cell>
          <cell r="J92" t="str">
            <v>285.075.008-54</v>
          </cell>
          <cell r="K92" t="str">
            <v>127.57541.85.6</v>
          </cell>
          <cell r="L92" t="str">
            <v>Salário Mensal</v>
          </cell>
          <cell r="M92" t="str">
            <v>Empregado (CLT)</v>
          </cell>
          <cell r="N92" t="str">
            <v>5142-25</v>
          </cell>
          <cell r="O92">
            <v>167</v>
          </cell>
          <cell r="P92" t="str">
            <v>SEGUNDA A SABADO - 13:40 AS 22:00 / INTERVALO DE 01 HORA</v>
          </cell>
          <cell r="Q92" t="str">
            <v>220 Horas</v>
          </cell>
          <cell r="R92" t="str">
            <v>75.01.014</v>
          </cell>
          <cell r="S92" t="str">
            <v>SCK - Pintura de Meio-Fio e Remoção Faixas e Propagandas</v>
          </cell>
          <cell r="T92">
            <v>2</v>
          </cell>
          <cell r="U92" t="str">
            <v>SIEMACO SAO PAULO LIMP URBANA</v>
          </cell>
          <cell r="V92" t="str">
            <v>Brasileira</v>
          </cell>
          <cell r="W92" t="str">
            <v>São Paulo</v>
          </cell>
          <cell r="X92" t="str">
            <v>CANDIDA VILELA BENEDITO</v>
          </cell>
          <cell r="Y92" t="str">
            <v>BENEDITO FRANCISCO NASCIMENTO</v>
          </cell>
          <cell r="Z92" t="str">
            <v>Solteiro</v>
          </cell>
          <cell r="AA92" t="str">
            <v>Ensino Fundamental Incompleto</v>
          </cell>
          <cell r="AB92" t="str">
            <v>M</v>
          </cell>
          <cell r="AC92" t="str">
            <v>Rua</v>
          </cell>
          <cell r="AD92" t="str">
            <v>RUA FRANCISCO ALARICO BERGAMO</v>
          </cell>
          <cell r="AE92" t="str">
            <v>653</v>
          </cell>
          <cell r="AF92" t="str">
            <v>CASA 3</v>
          </cell>
          <cell r="AG92" t="str">
            <v>08230-010</v>
          </cell>
          <cell r="AH92" t="str">
            <v>VILA TAQUARI</v>
          </cell>
          <cell r="AI92" t="str">
            <v>São Paulo</v>
          </cell>
          <cell r="AJ92" t="str">
            <v>São Paulo</v>
          </cell>
          <cell r="AK92" t="str">
            <v>11</v>
          </cell>
          <cell r="AL92" t="str">
            <v>99200.2577</v>
          </cell>
          <cell r="AP92">
            <v>7245</v>
          </cell>
          <cell r="AQ92" t="str">
            <v>03958</v>
          </cell>
          <cell r="AR92" t="str">
            <v>6</v>
          </cell>
          <cell r="AS92" t="str">
            <v>299339427</v>
          </cell>
          <cell r="AT92" t="str">
            <v>251010430116</v>
          </cell>
          <cell r="AU92" t="str">
            <v>582</v>
          </cell>
          <cell r="AV92" t="str">
            <v>248</v>
          </cell>
          <cell r="AW92" t="str">
            <v>285075500</v>
          </cell>
          <cell r="AX92" t="str">
            <v>854</v>
          </cell>
          <cell r="AY92">
            <v>2</v>
          </cell>
          <cell r="AZ92">
            <v>10</v>
          </cell>
          <cell r="BA92">
            <v>28</v>
          </cell>
        </row>
        <row r="93">
          <cell r="A93">
            <v>112660</v>
          </cell>
          <cell r="B93" t="str">
            <v>ALESANDRO VIEIRA PINTO DOS SANTOS</v>
          </cell>
          <cell r="C93" t="str">
            <v>AJUDANTE EQ SERVICOS DIVERSOS</v>
          </cell>
          <cell r="D93" t="str">
            <v>ECOSAMPA Capela do Socorro</v>
          </cell>
          <cell r="E93">
            <v>43617</v>
          </cell>
          <cell r="F93">
            <v>1281.23</v>
          </cell>
          <cell r="G93" t="str">
            <v>Demitido em Meses Anteriores</v>
          </cell>
          <cell r="H93">
            <v>43895</v>
          </cell>
          <cell r="I93">
            <v>33807</v>
          </cell>
          <cell r="J93" t="str">
            <v>235.764.558-09</v>
          </cell>
          <cell r="K93" t="str">
            <v>207.89508.63.4</v>
          </cell>
          <cell r="L93" t="str">
            <v>Salário Mensal</v>
          </cell>
          <cell r="M93" t="str">
            <v>Empregado (CLT)</v>
          </cell>
          <cell r="N93" t="str">
            <v>5142-25</v>
          </cell>
          <cell r="O93">
            <v>66</v>
          </cell>
          <cell r="P93" t="str">
            <v>SEGUNDA A SABADO - 06:00 AS 14:20 / INTERVALO DE 01 HORA</v>
          </cell>
          <cell r="Q93" t="str">
            <v>220 Horas</v>
          </cell>
          <cell r="R93" t="str">
            <v>75.01.013</v>
          </cell>
          <cell r="S93" t="str">
            <v>SCK - Capinação e Roçada de Vias</v>
          </cell>
          <cell r="T93">
            <v>2</v>
          </cell>
          <cell r="U93" t="str">
            <v>SIEMACO SAO PAULO LIMP URBANA</v>
          </cell>
          <cell r="V93" t="str">
            <v>Brasileira</v>
          </cell>
          <cell r="W93" t="str">
            <v>Ibotirama</v>
          </cell>
          <cell r="X93" t="str">
            <v>MARIA VIEIRA PINTO DOS SANTOS</v>
          </cell>
          <cell r="Y93" t="str">
            <v>JURACI GOMES DOS SANTOS</v>
          </cell>
          <cell r="Z93" t="str">
            <v>Solteiro</v>
          </cell>
          <cell r="AA93" t="str">
            <v>Ensino Médio Incompleto</v>
          </cell>
          <cell r="AB93" t="str">
            <v>M</v>
          </cell>
          <cell r="AC93" t="str">
            <v>Rua</v>
          </cell>
          <cell r="AD93" t="str">
            <v>URSINO RIBEIRO</v>
          </cell>
          <cell r="AE93" t="str">
            <v>10</v>
          </cell>
          <cell r="AG93" t="str">
            <v>04896-040</v>
          </cell>
          <cell r="AH93" t="str">
            <v>JARDIM SANTA TEREZINHA</v>
          </cell>
          <cell r="AI93" t="str">
            <v>São Paulo</v>
          </cell>
          <cell r="AJ93" t="str">
            <v>São Paulo</v>
          </cell>
          <cell r="AP93">
            <v>6753</v>
          </cell>
          <cell r="AQ93" t="str">
            <v>23938</v>
          </cell>
          <cell r="AR93" t="str">
            <v>0</v>
          </cell>
          <cell r="AS93" t="str">
            <v>494238781</v>
          </cell>
          <cell r="AT93" t="str">
            <v>410916610175</v>
          </cell>
          <cell r="AU93" t="str">
            <v>504</v>
          </cell>
          <cell r="AV93" t="str">
            <v>381</v>
          </cell>
          <cell r="AW93" t="str">
            <v>039101</v>
          </cell>
          <cell r="AX93" t="str">
            <v>0241</v>
          </cell>
          <cell r="AY93">
            <v>0</v>
          </cell>
          <cell r="AZ93">
            <v>9</v>
          </cell>
          <cell r="BA93">
            <v>4</v>
          </cell>
        </row>
        <row r="94">
          <cell r="A94">
            <v>112664</v>
          </cell>
          <cell r="B94" t="str">
            <v>ALESSANDRA SANTOSTASI TEIXEIRA</v>
          </cell>
          <cell r="C94" t="str">
            <v>VARREDOR</v>
          </cell>
          <cell r="D94" t="str">
            <v>ECOSAMPA Santo Amaro</v>
          </cell>
          <cell r="E94">
            <v>43617</v>
          </cell>
          <cell r="F94">
            <v>1603.99</v>
          </cell>
          <cell r="G94" t="str">
            <v>Em Atividade Normal</v>
          </cell>
          <cell r="H94">
            <v>44993</v>
          </cell>
          <cell r="I94">
            <v>27869</v>
          </cell>
          <cell r="J94" t="str">
            <v>191.076.518-05</v>
          </cell>
          <cell r="K94" t="str">
            <v>212.49352.30.6</v>
          </cell>
          <cell r="L94" t="str">
            <v>Salário Mensal</v>
          </cell>
          <cell r="M94" t="str">
            <v>Empregado (CLT)</v>
          </cell>
          <cell r="N94" t="str">
            <v>5142-15</v>
          </cell>
          <cell r="O94">
            <v>66</v>
          </cell>
          <cell r="P94" t="str">
            <v>SEGUNDA A SABADO - 06:00 AS 14:20 / INTERVALO DE 01 HORA</v>
          </cell>
          <cell r="Q94" t="str">
            <v>220 Horas</v>
          </cell>
          <cell r="R94" t="str">
            <v>75.01.008</v>
          </cell>
          <cell r="S94" t="str">
            <v>SCK - Varrição de Calçadões</v>
          </cell>
          <cell r="T94">
            <v>2</v>
          </cell>
          <cell r="U94" t="str">
            <v>SIEMACO SAO PAULO LIMP URBANA</v>
          </cell>
          <cell r="V94" t="str">
            <v>Brasileira</v>
          </cell>
          <cell r="W94" t="str">
            <v>Itabirito</v>
          </cell>
          <cell r="X94" t="str">
            <v>MARCELINA SANTOSTASI</v>
          </cell>
          <cell r="Y94" t="str">
            <v>LEVI TEIXEIRA</v>
          </cell>
          <cell r="Z94" t="str">
            <v>Solteiro</v>
          </cell>
          <cell r="AA94" t="str">
            <v>Ensino Fundamental Completo</v>
          </cell>
          <cell r="AB94" t="str">
            <v>F</v>
          </cell>
          <cell r="AC94" t="str">
            <v>Rua</v>
          </cell>
          <cell r="AD94" t="str">
            <v>ALESSANDRO BIBIENA</v>
          </cell>
          <cell r="AE94" t="str">
            <v>12</v>
          </cell>
          <cell r="AG94" t="str">
            <v>05529-020</v>
          </cell>
          <cell r="AH94" t="str">
            <v>JARDIM JAQUELINE</v>
          </cell>
          <cell r="AI94" t="str">
            <v>São Paulo</v>
          </cell>
          <cell r="AJ94" t="str">
            <v>São Paulo</v>
          </cell>
          <cell r="AP94">
            <v>9104</v>
          </cell>
          <cell r="AQ94" t="str">
            <v>21434</v>
          </cell>
          <cell r="AR94" t="str">
            <v>2</v>
          </cell>
          <cell r="AS94" t="str">
            <v>298535919</v>
          </cell>
          <cell r="AT94" t="str">
            <v>268546390183</v>
          </cell>
          <cell r="AU94" t="str">
            <v>99</v>
          </cell>
          <cell r="AV94" t="str">
            <v>346</v>
          </cell>
          <cell r="AW94" t="str">
            <v>74313</v>
          </cell>
          <cell r="AX94" t="str">
            <v>294</v>
          </cell>
          <cell r="AY94">
            <v>4</v>
          </cell>
          <cell r="AZ94">
            <v>3</v>
          </cell>
          <cell r="BA94">
            <v>0</v>
          </cell>
        </row>
        <row r="95">
          <cell r="A95">
            <v>112691</v>
          </cell>
          <cell r="B95" t="str">
            <v>ALESSANDRE DE OLIVEIRA SILVA</v>
          </cell>
          <cell r="C95" t="str">
            <v>COLETOR</v>
          </cell>
          <cell r="D95" t="str">
            <v>ECOSAMPA Operação Geral</v>
          </cell>
          <cell r="E95">
            <v>43617</v>
          </cell>
          <cell r="F95">
            <v>1907.79</v>
          </cell>
          <cell r="G95" t="str">
            <v>Em Atividade Normal</v>
          </cell>
          <cell r="H95">
            <v>44960</v>
          </cell>
          <cell r="I95">
            <v>28549</v>
          </cell>
          <cell r="J95" t="str">
            <v>002.888.305-55</v>
          </cell>
          <cell r="K95" t="str">
            <v>125.95316.14.3</v>
          </cell>
          <cell r="L95" t="str">
            <v>Salário Mensal</v>
          </cell>
          <cell r="M95" t="str">
            <v>Empregado (CLT)</v>
          </cell>
          <cell r="N95" t="str">
            <v>5142-05</v>
          </cell>
          <cell r="O95">
            <v>297</v>
          </cell>
          <cell r="P95" t="str">
            <v>SEGUNDA A SABADO - 05:40 AS 14:00 / INTERVALO DE 01 HORA</v>
          </cell>
          <cell r="Q95" t="str">
            <v>220 Horas</v>
          </cell>
          <cell r="R95" t="str">
            <v>75.01.024</v>
          </cell>
          <cell r="S95" t="str">
            <v>SCK - Coleta Manual Residuos - Compactador</v>
          </cell>
          <cell r="T95">
            <v>2</v>
          </cell>
          <cell r="U95" t="str">
            <v>SIEMACO SAO PAULO LIMP URBANA</v>
          </cell>
          <cell r="V95" t="str">
            <v>Brasileira</v>
          </cell>
          <cell r="W95" t="str">
            <v>Poções</v>
          </cell>
          <cell r="X95" t="str">
            <v>MARIA SUFIA DE OLIVEIRA</v>
          </cell>
          <cell r="Y95" t="str">
            <v>HERMES FRANCISCO DA SILVA</v>
          </cell>
          <cell r="Z95" t="str">
            <v>Solteiro</v>
          </cell>
          <cell r="AA95" t="str">
            <v>Ensino Fundamental Incompleto</v>
          </cell>
          <cell r="AB95" t="str">
            <v>M</v>
          </cell>
          <cell r="AC95" t="str">
            <v>Rua</v>
          </cell>
          <cell r="AD95" t="str">
            <v>CANARIOS</v>
          </cell>
          <cell r="AE95" t="str">
            <v>17</v>
          </cell>
          <cell r="AG95" t="str">
            <v>04849-506</v>
          </cell>
          <cell r="AH95" t="str">
            <v>JD CANTINHO DO CEU</v>
          </cell>
          <cell r="AI95" t="str">
            <v>São Paulo</v>
          </cell>
          <cell r="AJ95" t="str">
            <v>São Paulo</v>
          </cell>
          <cell r="AP95">
            <v>2949</v>
          </cell>
          <cell r="AQ95" t="str">
            <v>49171</v>
          </cell>
          <cell r="AR95" t="str">
            <v>2</v>
          </cell>
          <cell r="AS95" t="str">
            <v>380186032</v>
          </cell>
          <cell r="AT95" t="str">
            <v>84955030515</v>
          </cell>
          <cell r="AU95" t="str">
            <v>114</v>
          </cell>
          <cell r="AV95" t="str">
            <v>59</v>
          </cell>
          <cell r="AW95" t="str">
            <v>067285</v>
          </cell>
          <cell r="AX95" t="str">
            <v>0093</v>
          </cell>
          <cell r="AY95">
            <v>4</v>
          </cell>
          <cell r="AZ95">
            <v>3</v>
          </cell>
          <cell r="BA95">
            <v>0</v>
          </cell>
        </row>
        <row r="96">
          <cell r="A96">
            <v>112697</v>
          </cell>
          <cell r="B96" t="str">
            <v>ALESSANDRO ARRUDA DE OLIVEIRA</v>
          </cell>
          <cell r="C96" t="str">
            <v>VARREDOR</v>
          </cell>
          <cell r="D96" t="str">
            <v>ECOSAMPA Capela do Socorro</v>
          </cell>
          <cell r="E96">
            <v>43617</v>
          </cell>
          <cell r="F96">
            <v>1603.99</v>
          </cell>
          <cell r="G96" t="str">
            <v>Em Atividade Normal</v>
          </cell>
          <cell r="H96">
            <v>45056</v>
          </cell>
          <cell r="I96">
            <v>32503</v>
          </cell>
          <cell r="J96" t="str">
            <v>366.418.598-60</v>
          </cell>
          <cell r="K96" t="str">
            <v>210.72600.30.9</v>
          </cell>
          <cell r="L96" t="str">
            <v>Salário Mensal</v>
          </cell>
          <cell r="M96" t="str">
            <v>Empregado (CLT)</v>
          </cell>
          <cell r="N96" t="str">
            <v>5142-15</v>
          </cell>
          <cell r="O96">
            <v>233</v>
          </cell>
          <cell r="P96" t="str">
            <v>SEGUNDA A SABADO - 09:00 AS 17:20 / INTERVALO DE 01 HORA</v>
          </cell>
          <cell r="Q96" t="str">
            <v>220 Horas</v>
          </cell>
          <cell r="R96" t="str">
            <v>75.01.006</v>
          </cell>
          <cell r="S96" t="str">
            <v>SCK - Varrição de Vias e Logradouros</v>
          </cell>
          <cell r="T96">
            <v>2</v>
          </cell>
          <cell r="U96" t="str">
            <v>SIEMACO SAO PAULO LIMP URBANA</v>
          </cell>
          <cell r="V96" t="str">
            <v>Brasileira</v>
          </cell>
          <cell r="W96" t="str">
            <v>São Paulo</v>
          </cell>
          <cell r="X96" t="str">
            <v>CELIA MARIA ARRUDA</v>
          </cell>
          <cell r="Y96" t="str">
            <v>REGINALDO FELIX DE OLIVEIRA</v>
          </cell>
          <cell r="Z96" t="str">
            <v>Solteiro</v>
          </cell>
          <cell r="AA96" t="str">
            <v>Ensino Fundamental Incompleto</v>
          </cell>
          <cell r="AB96" t="str">
            <v>M</v>
          </cell>
          <cell r="AC96" t="str">
            <v>Rua</v>
          </cell>
          <cell r="AD96" t="str">
            <v>ROMULO GALLEGOS</v>
          </cell>
          <cell r="AE96" t="str">
            <v>100</v>
          </cell>
          <cell r="AG96" t="str">
            <v>04892-060</v>
          </cell>
          <cell r="AH96" t="str">
            <v>JARDIM SILVEIRA</v>
          </cell>
          <cell r="AI96" t="str">
            <v>São Paulo</v>
          </cell>
          <cell r="AJ96" t="str">
            <v>São Paulo</v>
          </cell>
          <cell r="AP96">
            <v>9340</v>
          </cell>
          <cell r="AQ96" t="str">
            <v>57907</v>
          </cell>
          <cell r="AR96" t="str">
            <v>8</v>
          </cell>
          <cell r="AS96" t="str">
            <v>423541523</v>
          </cell>
          <cell r="AT96" t="str">
            <v>37430083167</v>
          </cell>
          <cell r="AU96" t="str">
            <v>388</v>
          </cell>
          <cell r="AV96" t="str">
            <v>381</v>
          </cell>
          <cell r="AW96" t="str">
            <v>094168</v>
          </cell>
          <cell r="AX96" t="str">
            <v>0323</v>
          </cell>
          <cell r="AY96">
            <v>4</v>
          </cell>
          <cell r="AZ96">
            <v>3</v>
          </cell>
          <cell r="BA96">
            <v>0</v>
          </cell>
        </row>
        <row r="97">
          <cell r="A97">
            <v>112700</v>
          </cell>
          <cell r="B97" t="str">
            <v>ALESSANDRO DE JESUS SILVA</v>
          </cell>
          <cell r="C97" t="str">
            <v>VARREDOR</v>
          </cell>
          <cell r="D97" t="str">
            <v>ECOSAMPA Capela do Socorro</v>
          </cell>
          <cell r="E97">
            <v>43617</v>
          </cell>
          <cell r="F97">
            <v>1603.99</v>
          </cell>
          <cell r="G97" t="str">
            <v>Em Atividade Normal</v>
          </cell>
          <cell r="H97">
            <v>45056</v>
          </cell>
          <cell r="I97">
            <v>33479</v>
          </cell>
          <cell r="J97" t="str">
            <v>399.101.698-27</v>
          </cell>
          <cell r="K97" t="str">
            <v>212.09312.45.1</v>
          </cell>
          <cell r="L97" t="str">
            <v>Salário Mensal</v>
          </cell>
          <cell r="M97" t="str">
            <v>Empregado (CLT)</v>
          </cell>
          <cell r="N97" t="str">
            <v>5142-15</v>
          </cell>
          <cell r="O97">
            <v>233</v>
          </cell>
          <cell r="P97" t="str">
            <v>SEGUNDA A SABADO - 09:00 AS 17:20 / INTERVALO DE 01 HORA</v>
          </cell>
          <cell r="Q97" t="str">
            <v>220 Horas</v>
          </cell>
          <cell r="R97" t="str">
            <v>75.01.010</v>
          </cell>
          <cell r="S97" t="str">
            <v>SCK - Varrição de Feiras Livres</v>
          </cell>
          <cell r="T97">
            <v>2</v>
          </cell>
          <cell r="U97" t="str">
            <v>SIEMACO SAO PAULO LIMP URBANA</v>
          </cell>
          <cell r="V97" t="str">
            <v>Brasileira</v>
          </cell>
          <cell r="W97" t="str">
            <v>São Paulo</v>
          </cell>
          <cell r="X97" t="str">
            <v>ROSINETE MARIA DE JESUS SILVA</v>
          </cell>
          <cell r="Y97" t="str">
            <v>LUCIANO JOSE DA SILVA</v>
          </cell>
          <cell r="Z97" t="str">
            <v>Casado</v>
          </cell>
          <cell r="AA97" t="str">
            <v>Ensino Médio Completo</v>
          </cell>
          <cell r="AB97" t="str">
            <v>M</v>
          </cell>
          <cell r="AC97" t="str">
            <v>Rua</v>
          </cell>
          <cell r="AD97" t="str">
            <v>MANOEL NOBREGA ALBUQUERQUE</v>
          </cell>
          <cell r="AE97" t="str">
            <v>105</v>
          </cell>
          <cell r="AG97" t="str">
            <v>04890-100</v>
          </cell>
          <cell r="AH97" t="str">
            <v>NOVO PARELHEIROS</v>
          </cell>
          <cell r="AI97" t="str">
            <v>São Paulo</v>
          </cell>
          <cell r="AJ97" t="str">
            <v>São Paulo</v>
          </cell>
          <cell r="AP97">
            <v>6733</v>
          </cell>
          <cell r="AQ97" t="str">
            <v>29999</v>
          </cell>
          <cell r="AR97" t="str">
            <v>1</v>
          </cell>
          <cell r="AS97" t="str">
            <v>492799945</v>
          </cell>
          <cell r="AT97" t="str">
            <v>385865890191</v>
          </cell>
          <cell r="AU97" t="str">
            <v>419</v>
          </cell>
          <cell r="AV97" t="str">
            <v>381</v>
          </cell>
          <cell r="AW97" t="str">
            <v>061100</v>
          </cell>
          <cell r="AX97" t="str">
            <v>343</v>
          </cell>
          <cell r="AY97">
            <v>4</v>
          </cell>
          <cell r="AZ97">
            <v>3</v>
          </cell>
          <cell r="BA97">
            <v>0</v>
          </cell>
          <cell r="BB97" t="str">
            <v>05.152.891.370</v>
          </cell>
          <cell r="BC97">
            <v>44315</v>
          </cell>
          <cell r="BE97" t="str">
            <v>A</v>
          </cell>
          <cell r="BF97" t="str">
            <v>B</v>
          </cell>
        </row>
        <row r="98">
          <cell r="A98">
            <v>112175</v>
          </cell>
          <cell r="B98" t="str">
            <v>ALESSANDRO DOS SANTOS MARTINS</v>
          </cell>
          <cell r="C98" t="str">
            <v>AJUDANTE EQ SERVICOS DIVERSOS</v>
          </cell>
          <cell r="D98" t="str">
            <v>ECOSAMPA Campo Limpo</v>
          </cell>
          <cell r="E98">
            <v>43617</v>
          </cell>
          <cell r="F98">
            <v>1603.99</v>
          </cell>
          <cell r="G98" t="str">
            <v>Em Atividade Normal</v>
          </cell>
          <cell r="H98">
            <v>44776</v>
          </cell>
          <cell r="I98">
            <v>28512</v>
          </cell>
          <cell r="J98" t="str">
            <v>448.300.608-83</v>
          </cell>
          <cell r="K98" t="str">
            <v>209.74861.77.9</v>
          </cell>
          <cell r="L98" t="str">
            <v>Salário Mensal</v>
          </cell>
          <cell r="M98" t="str">
            <v>Empregado (CLT)</v>
          </cell>
          <cell r="N98" t="str">
            <v>5142-25</v>
          </cell>
          <cell r="O98">
            <v>167</v>
          </cell>
          <cell r="P98" t="str">
            <v>SEGUNDA A SABADO - 13:40 AS 22:00 / INTERVALO DE 01 HORA</v>
          </cell>
          <cell r="Q98" t="str">
            <v>220 Horas</v>
          </cell>
          <cell r="R98" t="str">
            <v>75.01.001</v>
          </cell>
          <cell r="S98" t="str">
            <v>SCK - Lavagem Especial Equip.</v>
          </cell>
          <cell r="T98">
            <v>2</v>
          </cell>
          <cell r="U98" t="str">
            <v>SIEMACO SAO PAULO LIMP URBANA</v>
          </cell>
          <cell r="V98" t="str">
            <v>Brasileira</v>
          </cell>
          <cell r="W98" t="str">
            <v>Taboão da Serra</v>
          </cell>
          <cell r="X98" t="str">
            <v>MARLENE BRITO DOS SANTOS</v>
          </cell>
          <cell r="Y98" t="str">
            <v>JOSE ASLI MARTINS</v>
          </cell>
          <cell r="Z98" t="str">
            <v>Solteiro</v>
          </cell>
          <cell r="AA98" t="str">
            <v>Ensino Fundamental Completo</v>
          </cell>
          <cell r="AB98" t="str">
            <v>M</v>
          </cell>
          <cell r="AC98" t="str">
            <v>Rua</v>
          </cell>
          <cell r="AD98" t="str">
            <v>CARANAPATUBA</v>
          </cell>
          <cell r="AE98" t="str">
            <v>96</v>
          </cell>
          <cell r="AG98" t="str">
            <v>05756-220</v>
          </cell>
          <cell r="AH98" t="str">
            <v>JARDIM UMARIZAL</v>
          </cell>
          <cell r="AI98" t="str">
            <v>São Paulo</v>
          </cell>
          <cell r="AJ98" t="str">
            <v>São Paulo</v>
          </cell>
          <cell r="AP98">
            <v>390</v>
          </cell>
          <cell r="AQ98" t="str">
            <v>12512</v>
          </cell>
          <cell r="AR98" t="str">
            <v>8</v>
          </cell>
          <cell r="AS98" t="str">
            <v>327848649</v>
          </cell>
          <cell r="AT98" t="str">
            <v>360907100159</v>
          </cell>
          <cell r="AU98" t="str">
            <v>759</v>
          </cell>
          <cell r="AV98" t="str">
            <v>328</v>
          </cell>
          <cell r="AW98" t="str">
            <v>72708</v>
          </cell>
          <cell r="AX98" t="str">
            <v>198</v>
          </cell>
          <cell r="AY98">
            <v>4</v>
          </cell>
          <cell r="AZ98">
            <v>3</v>
          </cell>
          <cell r="BA98">
            <v>0</v>
          </cell>
        </row>
        <row r="99">
          <cell r="A99">
            <v>112708</v>
          </cell>
          <cell r="B99" t="str">
            <v>ALESSANDRO LIMA SILVA</v>
          </cell>
          <cell r="C99" t="str">
            <v>VARREDOR</v>
          </cell>
          <cell r="D99" t="str">
            <v>ECOSAMPA Santo Amaro</v>
          </cell>
          <cell r="E99">
            <v>43617</v>
          </cell>
          <cell r="F99">
            <v>1464.83</v>
          </cell>
          <cell r="G99" t="str">
            <v>Demitido em Meses Anteriores</v>
          </cell>
          <cell r="H99">
            <v>44545</v>
          </cell>
          <cell r="I99">
            <v>30575</v>
          </cell>
          <cell r="J99" t="str">
            <v>316.078.858-08</v>
          </cell>
          <cell r="K99" t="str">
            <v>131.58714.77.8</v>
          </cell>
          <cell r="L99" t="str">
            <v>Salário Mensal</v>
          </cell>
          <cell r="M99" t="str">
            <v>Empregado (CLT)</v>
          </cell>
          <cell r="N99" t="str">
            <v>5142-15</v>
          </cell>
          <cell r="O99">
            <v>66</v>
          </cell>
          <cell r="P99" t="str">
            <v>SEGUNDA A SABADO - 06:00 AS 14:20 / INTERVALO DE 01 HORA</v>
          </cell>
          <cell r="Q99" t="str">
            <v>220 Horas</v>
          </cell>
          <cell r="R99" t="str">
            <v>75.01.006</v>
          </cell>
          <cell r="S99" t="str">
            <v>SCK - Varrição de Vias e Logradouros</v>
          </cell>
          <cell r="T99">
            <v>2</v>
          </cell>
          <cell r="U99" t="str">
            <v>SIEMACO SAO PAULO LIMP URBANA</v>
          </cell>
          <cell r="V99" t="str">
            <v>Brasileira</v>
          </cell>
          <cell r="W99" t="str">
            <v>Piratininga</v>
          </cell>
          <cell r="X99" t="str">
            <v>ANTONIA LIMA SILVA</v>
          </cell>
          <cell r="Z99" t="str">
            <v>Casado</v>
          </cell>
          <cell r="AA99" t="str">
            <v>Ensino Fundamental Incompleto</v>
          </cell>
          <cell r="AB99" t="str">
            <v>M</v>
          </cell>
          <cell r="AC99" t="str">
            <v>Rua</v>
          </cell>
          <cell r="AD99" t="str">
            <v>MANGUALDE</v>
          </cell>
          <cell r="AE99" t="str">
            <v>101</v>
          </cell>
          <cell r="AG99" t="str">
            <v>05851-260</v>
          </cell>
          <cell r="AH99" t="str">
            <v>SANTO ANTONIO</v>
          </cell>
          <cell r="AI99" t="str">
            <v>São Paulo</v>
          </cell>
          <cell r="AJ99" t="str">
            <v>São Paulo</v>
          </cell>
          <cell r="AP99">
            <v>772</v>
          </cell>
          <cell r="AQ99" t="str">
            <v>30992</v>
          </cell>
          <cell r="AR99" t="str">
            <v>8</v>
          </cell>
          <cell r="AS99" t="str">
            <v>362617016</v>
          </cell>
          <cell r="AT99" t="str">
            <v>308941440167</v>
          </cell>
          <cell r="AU99" t="str">
            <v>338</v>
          </cell>
          <cell r="AV99" t="str">
            <v>373</v>
          </cell>
          <cell r="AW99" t="str">
            <v>038812</v>
          </cell>
          <cell r="AX99" t="str">
            <v>271</v>
          </cell>
          <cell r="AY99">
            <v>2</v>
          </cell>
          <cell r="AZ99">
            <v>6</v>
          </cell>
          <cell r="BA99">
            <v>14</v>
          </cell>
        </row>
        <row r="100">
          <cell r="A100">
            <v>121314</v>
          </cell>
          <cell r="B100" t="str">
            <v>ALESSANDRO RAMALHO DIAS</v>
          </cell>
          <cell r="C100" t="str">
            <v>AJUDANTE EQ SERVICOS DIVERSOS</v>
          </cell>
          <cell r="D100" t="str">
            <v>ECOSAMPA Campo Limpo</v>
          </cell>
          <cell r="E100">
            <v>44945</v>
          </cell>
          <cell r="F100">
            <v>1603.99</v>
          </cell>
          <cell r="G100" t="str">
            <v>Em Atividade Normal</v>
          </cell>
          <cell r="H100">
            <v>44945</v>
          </cell>
          <cell r="I100">
            <v>27185</v>
          </cell>
          <cell r="J100" t="str">
            <v>142.993.478-62</v>
          </cell>
          <cell r="K100" t="str">
            <v>123.49576.15.0</v>
          </cell>
          <cell r="L100" t="str">
            <v>Salário Mensal</v>
          </cell>
          <cell r="M100" t="str">
            <v>Empregado (CLT)</v>
          </cell>
          <cell r="N100" t="str">
            <v>5142-25</v>
          </cell>
          <cell r="O100">
            <v>167</v>
          </cell>
          <cell r="P100" t="str">
            <v>SEGUNDA A SABADO - 13:40 AS 22:00 / INTERVALO DE 01 HORA</v>
          </cell>
          <cell r="Q100" t="str">
            <v>220 Horas</v>
          </cell>
          <cell r="R100" t="str">
            <v>75.01.013</v>
          </cell>
          <cell r="S100" t="str">
            <v>SCK - Capinação e Roçada de Vias</v>
          </cell>
          <cell r="T100">
            <v>2</v>
          </cell>
          <cell r="U100" t="str">
            <v>SIEMACO SAO PAULO LIMP URBANA</v>
          </cell>
          <cell r="V100" t="str">
            <v>Brasileira</v>
          </cell>
          <cell r="W100" t="str">
            <v>São Paulo</v>
          </cell>
          <cell r="X100" t="str">
            <v>BENEDITA RAMALHO DIAS</v>
          </cell>
          <cell r="Y100" t="str">
            <v>JOSE APARECIDO DIAS</v>
          </cell>
          <cell r="Z100" t="str">
            <v>Solteiro</v>
          </cell>
          <cell r="AA100" t="str">
            <v>Ensino Fundamental Completo</v>
          </cell>
          <cell r="AB100" t="str">
            <v>M</v>
          </cell>
          <cell r="AC100" t="str">
            <v>Rua</v>
          </cell>
          <cell r="AD100" t="str">
            <v xml:space="preserve">ALTO JURUPARI </v>
          </cell>
          <cell r="AE100" t="str">
            <v>329</v>
          </cell>
          <cell r="AF100" t="str">
            <v>CS 2</v>
          </cell>
          <cell r="AG100" t="str">
            <v>02995-040</v>
          </cell>
          <cell r="AH100" t="str">
            <v>JD SAO JOAO</v>
          </cell>
          <cell r="AI100" t="str">
            <v>São Paulo</v>
          </cell>
          <cell r="AJ100" t="str">
            <v>São Paulo</v>
          </cell>
          <cell r="AK100" t="str">
            <v>11</v>
          </cell>
          <cell r="AL100" t="str">
            <v>3944.8516</v>
          </cell>
          <cell r="AM100" t="str">
            <v>11</v>
          </cell>
          <cell r="AN100" t="str">
            <v>98979-1556</v>
          </cell>
          <cell r="AP100">
            <v>755</v>
          </cell>
          <cell r="AQ100" t="str">
            <v>69709</v>
          </cell>
          <cell r="AR100" t="str">
            <v>1</v>
          </cell>
          <cell r="AS100" t="str">
            <v>245777982</v>
          </cell>
          <cell r="AT100" t="str">
            <v>299224070141</v>
          </cell>
          <cell r="AU100" t="str">
            <v>0117</v>
          </cell>
          <cell r="AV100" t="str">
            <v>403</v>
          </cell>
          <cell r="AW100" t="str">
            <v>142993478</v>
          </cell>
          <cell r="AX100" t="str">
            <v>62</v>
          </cell>
          <cell r="AY100">
            <v>0</v>
          </cell>
          <cell r="AZ100">
            <v>7</v>
          </cell>
          <cell r="BA100">
            <v>12</v>
          </cell>
        </row>
        <row r="101">
          <cell r="A101">
            <v>112719</v>
          </cell>
          <cell r="B101" t="str">
            <v>ALEX APARECIDO DOS SANTOS</v>
          </cell>
          <cell r="C101" t="str">
            <v>MOTORISTA CAMINHAO</v>
          </cell>
          <cell r="D101" t="str">
            <v>ECOSAMPA Operação Geral</v>
          </cell>
          <cell r="E101">
            <v>43617</v>
          </cell>
          <cell r="F101">
            <v>3050.22</v>
          </cell>
          <cell r="G101" t="str">
            <v>Em Atividade Normal</v>
          </cell>
          <cell r="H101">
            <v>44960</v>
          </cell>
          <cell r="I101">
            <v>33526</v>
          </cell>
          <cell r="J101" t="str">
            <v>384.028.278-02</v>
          </cell>
          <cell r="K101" t="str">
            <v>160.90367.27.4</v>
          </cell>
          <cell r="L101" t="str">
            <v>Salário Mensal</v>
          </cell>
          <cell r="M101" t="str">
            <v>Empregado (CLT)</v>
          </cell>
          <cell r="N101" t="str">
            <v>7825-10</v>
          </cell>
          <cell r="O101">
            <v>297</v>
          </cell>
          <cell r="P101" t="str">
            <v>SEGUNDA A SABADO - 05:40 AS 14:00 / INTERVALO DE 01 HORA</v>
          </cell>
          <cell r="Q101" t="str">
            <v>220 Horas</v>
          </cell>
          <cell r="R101" t="str">
            <v>75.01.012</v>
          </cell>
          <cell r="S101" t="str">
            <v>SCK - Limpeza de Bueiros</v>
          </cell>
          <cell r="T101">
            <v>2</v>
          </cell>
          <cell r="U101" t="str">
            <v>SIND TRAB EMP DE ONIBUS RODOV INTEREST INTERM SET DIF SAO PAULO</v>
          </cell>
          <cell r="V101" t="str">
            <v>Brasileira</v>
          </cell>
          <cell r="W101" t="str">
            <v>São Paulo</v>
          </cell>
          <cell r="X101" t="str">
            <v>CLEONICE DO NASCIMENTO SANTOS</v>
          </cell>
          <cell r="Y101" t="str">
            <v>AMADO CARDOSO SANTOS</v>
          </cell>
          <cell r="Z101" t="str">
            <v>Solteiro</v>
          </cell>
          <cell r="AA101" t="str">
            <v>Ensino Médio Completo</v>
          </cell>
          <cell r="AB101" t="str">
            <v>M</v>
          </cell>
          <cell r="AC101" t="str">
            <v>Rua</v>
          </cell>
          <cell r="AD101" t="str">
            <v>PIO XI</v>
          </cell>
          <cell r="AE101" t="str">
            <v>35</v>
          </cell>
          <cell r="AG101" t="str">
            <v>04430-150</v>
          </cell>
          <cell r="AH101" t="str">
            <v>MISSIONARIA</v>
          </cell>
          <cell r="AI101" t="str">
            <v>São Paulo</v>
          </cell>
          <cell r="AJ101" t="str">
            <v>São Paulo</v>
          </cell>
          <cell r="AP101">
            <v>8331</v>
          </cell>
          <cell r="AQ101" t="str">
            <v>5048</v>
          </cell>
          <cell r="AR101" t="str">
            <v>7</v>
          </cell>
          <cell r="AS101" t="str">
            <v>370010437</v>
          </cell>
          <cell r="AT101" t="str">
            <v>384020310132</v>
          </cell>
          <cell r="AU101" t="str">
            <v>360</v>
          </cell>
          <cell r="AV101" t="str">
            <v>418</v>
          </cell>
          <cell r="AW101" t="str">
            <v>093337</v>
          </cell>
          <cell r="AX101" t="str">
            <v>337</v>
          </cell>
          <cell r="AY101">
            <v>4</v>
          </cell>
          <cell r="AZ101">
            <v>3</v>
          </cell>
          <cell r="BA101">
            <v>0</v>
          </cell>
          <cell r="BB101" t="str">
            <v>05.082.098.534</v>
          </cell>
          <cell r="BC101">
            <v>45462</v>
          </cell>
          <cell r="BE101" t="str">
            <v>A</v>
          </cell>
          <cell r="BF101" t="str">
            <v>D</v>
          </cell>
          <cell r="BG101">
            <v>43608</v>
          </cell>
        </row>
        <row r="102">
          <cell r="A102">
            <v>117411</v>
          </cell>
          <cell r="B102" t="str">
            <v>ALEX BEZERRA ALVES DOS SANTOS</v>
          </cell>
          <cell r="C102" t="str">
            <v>VARREDOR</v>
          </cell>
          <cell r="D102" t="str">
            <v>ECOSAMPA Parelheiros</v>
          </cell>
          <cell r="E102">
            <v>44522</v>
          </cell>
          <cell r="F102">
            <v>1464.83</v>
          </cell>
          <cell r="G102" t="str">
            <v>Demitido em Meses Anteriores</v>
          </cell>
          <cell r="H102">
            <v>44588</v>
          </cell>
          <cell r="I102">
            <v>30249</v>
          </cell>
          <cell r="J102" t="str">
            <v>305.315.108-16</v>
          </cell>
          <cell r="K102" t="str">
            <v>203.90973.84.4</v>
          </cell>
          <cell r="L102" t="str">
            <v>Salário Mensal</v>
          </cell>
          <cell r="M102" t="str">
            <v>Empregado (CLT)</v>
          </cell>
          <cell r="N102" t="str">
            <v>5142-15</v>
          </cell>
          <cell r="O102">
            <v>233</v>
          </cell>
          <cell r="P102" t="str">
            <v>SEGUNDA A SABADO - 09:00 AS 17:20 / INTERVALO DE 01 HORA</v>
          </cell>
          <cell r="Q102" t="str">
            <v>220 Horas</v>
          </cell>
          <cell r="R102" t="str">
            <v>75.01.006</v>
          </cell>
          <cell r="S102" t="str">
            <v>SCK - Varrição de Vias e Logradouros</v>
          </cell>
          <cell r="T102">
            <v>2</v>
          </cell>
          <cell r="U102" t="str">
            <v>SIEMACO SAO PAULO LIMP URBANA</v>
          </cell>
          <cell r="V102" t="str">
            <v>Brasileira</v>
          </cell>
          <cell r="W102" t="str">
            <v>São Paulo</v>
          </cell>
          <cell r="X102" t="str">
            <v>VALSIONI BEZERRA DE MOURA</v>
          </cell>
          <cell r="Y102" t="str">
            <v>JOAO JOSE ALVES DOS SANTOS</v>
          </cell>
          <cell r="Z102" t="str">
            <v>Casado</v>
          </cell>
          <cell r="AA102" t="str">
            <v>Ensino Fundamental Completo</v>
          </cell>
          <cell r="AB102" t="str">
            <v>M</v>
          </cell>
          <cell r="AC102" t="str">
            <v>Rua</v>
          </cell>
          <cell r="AD102" t="str">
            <v>DURVAL GUERRA DE AZEVEDO</v>
          </cell>
          <cell r="AE102" t="str">
            <v>132</v>
          </cell>
          <cell r="AG102" t="str">
            <v>05852-440</v>
          </cell>
          <cell r="AH102" t="str">
            <v>JARDIM LIDIA</v>
          </cell>
          <cell r="AI102" t="str">
            <v>São Paulo</v>
          </cell>
          <cell r="AJ102" t="str">
            <v>São Paulo</v>
          </cell>
          <cell r="AK102" t="str">
            <v>11</v>
          </cell>
          <cell r="AL102" t="str">
            <v>5512.6118</v>
          </cell>
          <cell r="AM102" t="str">
            <v>11</v>
          </cell>
          <cell r="AN102" t="str">
            <v>96031.9333</v>
          </cell>
          <cell r="AP102">
            <v>1003</v>
          </cell>
          <cell r="AQ102" t="str">
            <v>94317</v>
          </cell>
          <cell r="AR102" t="str">
            <v>0</v>
          </cell>
          <cell r="AS102" t="str">
            <v>408707252</v>
          </cell>
          <cell r="AT102" t="str">
            <v>302921070191</v>
          </cell>
          <cell r="AU102" t="str">
            <v>0446</v>
          </cell>
          <cell r="AV102" t="str">
            <v>373</v>
          </cell>
          <cell r="AW102" t="str">
            <v>30531510</v>
          </cell>
          <cell r="AX102" t="str">
            <v>816</v>
          </cell>
          <cell r="AY102">
            <v>0</v>
          </cell>
          <cell r="AZ102">
            <v>2</v>
          </cell>
          <cell r="BA102">
            <v>5</v>
          </cell>
        </row>
        <row r="103">
          <cell r="A103">
            <v>112726</v>
          </cell>
          <cell r="B103" t="str">
            <v>ALEX DE FIGUEIREDO COSTA</v>
          </cell>
          <cell r="C103" t="str">
            <v>COLETOR</v>
          </cell>
          <cell r="D103" t="str">
            <v>ECOSAMPA Operação Geral</v>
          </cell>
          <cell r="E103">
            <v>43617</v>
          </cell>
          <cell r="F103">
            <v>1907.79</v>
          </cell>
          <cell r="G103" t="str">
            <v>Em Atividade Normal</v>
          </cell>
          <cell r="H103">
            <v>45149</v>
          </cell>
          <cell r="I103">
            <v>34155</v>
          </cell>
          <cell r="J103" t="str">
            <v>060.303.623-64</v>
          </cell>
          <cell r="K103" t="str">
            <v>160.87935.70.4</v>
          </cell>
          <cell r="L103" t="str">
            <v>Salário Mensal</v>
          </cell>
          <cell r="M103" t="str">
            <v>Empregado (CLT)</v>
          </cell>
          <cell r="N103" t="str">
            <v>5142-05</v>
          </cell>
          <cell r="O103">
            <v>301</v>
          </cell>
          <cell r="P103" t="str">
            <v>SEGUNDA A SABADO - 22:00 AS 05:25 / INTERVALO DE 01 HORA</v>
          </cell>
          <cell r="Q103" t="str">
            <v>220 Horas</v>
          </cell>
          <cell r="R103" t="str">
            <v>75.01.017</v>
          </cell>
          <cell r="S103" t="str">
            <v>SCK - Coleta Manual - Entulho e Materiais Diversos</v>
          </cell>
          <cell r="T103">
            <v>2</v>
          </cell>
          <cell r="U103" t="str">
            <v>SIEMACO SAO PAULO LIMP URBANA</v>
          </cell>
          <cell r="V103" t="str">
            <v>Brasileira</v>
          </cell>
          <cell r="W103" t="str">
            <v>Patos do Piauí</v>
          </cell>
          <cell r="X103" t="str">
            <v>MARIA CREUZA DE FIGUEIREDO COSTA</v>
          </cell>
          <cell r="Y103" t="str">
            <v>FRANCISCO ISODORO DA COSTA</v>
          </cell>
          <cell r="Z103" t="str">
            <v>Solteiro</v>
          </cell>
          <cell r="AA103" t="str">
            <v>Ensino Fundamental Incompleto</v>
          </cell>
          <cell r="AB103" t="str">
            <v>M</v>
          </cell>
          <cell r="AC103" t="str">
            <v>Rua</v>
          </cell>
          <cell r="AD103" t="str">
            <v>LIMBANI</v>
          </cell>
          <cell r="AE103" t="str">
            <v>508</v>
          </cell>
          <cell r="AG103" t="str">
            <v>05796-110</v>
          </cell>
          <cell r="AH103" t="str">
            <v>VALE DAS VIRTUDE</v>
          </cell>
          <cell r="AI103" t="str">
            <v>São Paulo</v>
          </cell>
          <cell r="AJ103" t="str">
            <v>São Paulo</v>
          </cell>
          <cell r="AP103">
            <v>8485</v>
          </cell>
          <cell r="AQ103" t="str">
            <v>07695</v>
          </cell>
          <cell r="AR103" t="str">
            <v>7</v>
          </cell>
          <cell r="AS103" t="str">
            <v>3522111</v>
          </cell>
          <cell r="AT103" t="str">
            <v>039600201538</v>
          </cell>
          <cell r="AU103" t="str">
            <v>21</v>
          </cell>
          <cell r="AV103" t="str">
            <v>19</v>
          </cell>
          <cell r="AW103" t="str">
            <v>070387</v>
          </cell>
          <cell r="AX103" t="str">
            <v>029</v>
          </cell>
          <cell r="AY103">
            <v>4</v>
          </cell>
          <cell r="AZ103">
            <v>3</v>
          </cell>
          <cell r="BA103">
            <v>0</v>
          </cell>
        </row>
        <row r="104">
          <cell r="A104">
            <v>113795</v>
          </cell>
          <cell r="B104" t="str">
            <v>ALEX DE SOUZA SILVA</v>
          </cell>
          <cell r="C104" t="str">
            <v>ASSISTENTE DE RECURSOS HUMANOS</v>
          </cell>
          <cell r="D104" t="str">
            <v>ECOSAMPA Administração</v>
          </cell>
          <cell r="E104">
            <v>43628</v>
          </cell>
          <cell r="F104">
            <v>3286.43</v>
          </cell>
          <cell r="G104" t="str">
            <v>Em Atividade Normal</v>
          </cell>
          <cell r="H104">
            <v>44825</v>
          </cell>
          <cell r="I104">
            <v>35161</v>
          </cell>
          <cell r="J104" t="str">
            <v>389.770.808-60</v>
          </cell>
          <cell r="K104" t="str">
            <v>201.52796.37.6</v>
          </cell>
          <cell r="L104" t="str">
            <v>Salário Mensal</v>
          </cell>
          <cell r="M104" t="str">
            <v>Empregado (CLT)</v>
          </cell>
          <cell r="N104" t="str">
            <v>2524-05</v>
          </cell>
          <cell r="O104">
            <v>61</v>
          </cell>
          <cell r="P104" t="str">
            <v>SEGUNDA A SEXTA - 07:00 AS 16:48 / INTERVALO DE 01 HORA</v>
          </cell>
          <cell r="Q104" t="str">
            <v>220 Horas</v>
          </cell>
          <cell r="R104" t="str">
            <v>02.02.001</v>
          </cell>
          <cell r="S104" t="str">
            <v>Depto Adm Pessoal</v>
          </cell>
          <cell r="T104">
            <v>1</v>
          </cell>
          <cell r="U104" t="str">
            <v>SIEMACO SAO PAULO LIMP URBANA</v>
          </cell>
          <cell r="V104" t="str">
            <v>Brasileira</v>
          </cell>
          <cell r="W104" t="str">
            <v>São Paulo</v>
          </cell>
          <cell r="X104" t="str">
            <v>MARTA MARIA DE SOUZA SILVA</v>
          </cell>
          <cell r="Y104" t="str">
            <v>ALFREDO PRATES DA SILVA</v>
          </cell>
          <cell r="Z104" t="str">
            <v>Solteiro</v>
          </cell>
          <cell r="AA104" t="str">
            <v>Ensino Fundamental Completo</v>
          </cell>
          <cell r="AB104" t="str">
            <v>M</v>
          </cell>
          <cell r="AC104" t="str">
            <v>Rua</v>
          </cell>
          <cell r="AD104" t="str">
            <v>DO CLORO</v>
          </cell>
          <cell r="AE104" t="str">
            <v>178</v>
          </cell>
          <cell r="AF104" t="str">
            <v>CASA 4</v>
          </cell>
          <cell r="AG104" t="str">
            <v>08280-400</v>
          </cell>
          <cell r="AH104" t="str">
            <v>LIDER</v>
          </cell>
          <cell r="AI104" t="str">
            <v>São Paulo</v>
          </cell>
          <cell r="AJ104" t="str">
            <v>São Paulo</v>
          </cell>
          <cell r="AP104">
            <v>6429</v>
          </cell>
          <cell r="AQ104" t="str">
            <v>21314</v>
          </cell>
          <cell r="AR104" t="str">
            <v>0</v>
          </cell>
          <cell r="AS104" t="str">
            <v>389676378</v>
          </cell>
          <cell r="AT104" t="str">
            <v>416416150124</v>
          </cell>
          <cell r="AU104" t="str">
            <v>0317</v>
          </cell>
          <cell r="AV104" t="str">
            <v>417</v>
          </cell>
          <cell r="AW104" t="str">
            <v>68028</v>
          </cell>
          <cell r="AX104" t="str">
            <v>491</v>
          </cell>
          <cell r="AY104">
            <v>4</v>
          </cell>
          <cell r="AZ104">
            <v>2</v>
          </cell>
          <cell r="BA104">
            <v>19</v>
          </cell>
        </row>
        <row r="105">
          <cell r="A105">
            <v>112743</v>
          </cell>
          <cell r="B105" t="str">
            <v>ALEX DO CARMO RODRIGUES</v>
          </cell>
          <cell r="C105" t="str">
            <v>AJUDANTE EQ SERVICOS DIVERSOS</v>
          </cell>
          <cell r="D105" t="str">
            <v>ECOSAMPA Parelheiros</v>
          </cell>
          <cell r="E105">
            <v>43617</v>
          </cell>
          <cell r="F105">
            <v>1281.23</v>
          </cell>
          <cell r="G105" t="str">
            <v>Demitido em Meses Anteriores</v>
          </cell>
          <cell r="H105">
            <v>43895</v>
          </cell>
          <cell r="I105">
            <v>29194</v>
          </cell>
          <cell r="J105" t="str">
            <v>293.214.938-59</v>
          </cell>
          <cell r="K105" t="str">
            <v>129.38588.89.7</v>
          </cell>
          <cell r="L105" t="str">
            <v>Salário Mensal</v>
          </cell>
          <cell r="M105" t="str">
            <v>Empregado (CLT)</v>
          </cell>
          <cell r="N105" t="str">
            <v>5142-25</v>
          </cell>
          <cell r="O105">
            <v>66</v>
          </cell>
          <cell r="P105" t="str">
            <v>SEGUNDA A SABADO - 06:00 AS 14:20 / INTERVALO DE 01 HORA</v>
          </cell>
          <cell r="Q105" t="str">
            <v>220 Horas</v>
          </cell>
          <cell r="R105" t="str">
            <v>75.01.013</v>
          </cell>
          <cell r="S105" t="str">
            <v>SCK - Capinação e Roçada de Vias</v>
          </cell>
          <cell r="T105">
            <v>2</v>
          </cell>
          <cell r="U105" t="str">
            <v>SIEMACO SAO PAULO LIMP URBANA</v>
          </cell>
          <cell r="V105" t="str">
            <v>Brasileira</v>
          </cell>
          <cell r="W105" t="str">
            <v>São Paulo</v>
          </cell>
          <cell r="X105" t="str">
            <v>FRANCISCA DO CARMO RODRIGUES</v>
          </cell>
          <cell r="Y105" t="str">
            <v>ADAO ADOLFO RODRIGUES</v>
          </cell>
          <cell r="Z105" t="str">
            <v>Solteiro</v>
          </cell>
          <cell r="AA105" t="str">
            <v>Ensino Médio Completo</v>
          </cell>
          <cell r="AB105" t="str">
            <v>M</v>
          </cell>
          <cell r="AC105" t="str">
            <v>Rua</v>
          </cell>
          <cell r="AD105" t="str">
            <v>NOLASCO DA CUNHA</v>
          </cell>
          <cell r="AE105" t="str">
            <v>513</v>
          </cell>
          <cell r="AG105" t="str">
            <v>04844-100</v>
          </cell>
          <cell r="AH105" t="str">
            <v>JARDIM DOS MANACAS</v>
          </cell>
          <cell r="AI105" t="str">
            <v>São Paulo</v>
          </cell>
          <cell r="AJ105" t="str">
            <v>São Paulo</v>
          </cell>
          <cell r="AP105">
            <v>9340</v>
          </cell>
          <cell r="AQ105" t="str">
            <v>57931</v>
          </cell>
          <cell r="AR105" t="str">
            <v>8</v>
          </cell>
          <cell r="AS105" t="str">
            <v>33017602X</v>
          </cell>
          <cell r="AT105" t="str">
            <v>277599110132</v>
          </cell>
          <cell r="AU105" t="str">
            <v>163</v>
          </cell>
          <cell r="AV105" t="str">
            <v>371</v>
          </cell>
          <cell r="AW105" t="str">
            <v>76354</v>
          </cell>
          <cell r="AX105" t="str">
            <v>199</v>
          </cell>
          <cell r="AY105">
            <v>0</v>
          </cell>
          <cell r="AZ105">
            <v>9</v>
          </cell>
          <cell r="BA105">
            <v>4</v>
          </cell>
        </row>
        <row r="106">
          <cell r="A106">
            <v>121413</v>
          </cell>
          <cell r="B106" t="str">
            <v>ALEX FERNANDES DOS SANTOS</v>
          </cell>
          <cell r="C106" t="str">
            <v>AJUDANTE EQ SERVICOS DIVERSOS</v>
          </cell>
          <cell r="D106" t="str">
            <v>ECOSAMPA Operação Geral</v>
          </cell>
          <cell r="E106">
            <v>44967</v>
          </cell>
          <cell r="F106">
            <v>1603.99</v>
          </cell>
          <cell r="G106" t="str">
            <v>Demitido em Meses Anteriores</v>
          </cell>
          <cell r="H106">
            <v>44981</v>
          </cell>
          <cell r="I106">
            <v>28607</v>
          </cell>
          <cell r="J106" t="str">
            <v>276.424.758-37</v>
          </cell>
          <cell r="K106" t="str">
            <v>129.44393.85.7</v>
          </cell>
          <cell r="L106" t="str">
            <v>Salário Mensal</v>
          </cell>
          <cell r="M106" t="str">
            <v>Empregado (CLT)</v>
          </cell>
          <cell r="N106" t="str">
            <v>5142-25</v>
          </cell>
          <cell r="O106">
            <v>339</v>
          </cell>
          <cell r="P106" t="str">
            <v>SEGUNDA A SABADO - 13:20 AS 21:40 / INTERVALO DE 01 HORA</v>
          </cell>
          <cell r="Q106" t="str">
            <v>220 Horas</v>
          </cell>
          <cell r="R106" t="str">
            <v>75.01.011</v>
          </cell>
          <cell r="S106" t="str">
            <v>SCK - Lavagem - Feiras, Vias e Logradouros</v>
          </cell>
          <cell r="T106">
            <v>2</v>
          </cell>
          <cell r="U106" t="str">
            <v>SIEMACO SAO PAULO LIMP URBANA</v>
          </cell>
          <cell r="V106" t="str">
            <v>Brasileira</v>
          </cell>
          <cell r="W106" t="str">
            <v>São Paulo</v>
          </cell>
          <cell r="X106" t="str">
            <v>MARILIA FERNANDES DOS SANTOS</v>
          </cell>
          <cell r="Z106" t="str">
            <v>Solteiro</v>
          </cell>
          <cell r="AA106" t="str">
            <v>Ensino Fundamental Incompleto</v>
          </cell>
          <cell r="AB106" t="str">
            <v>M</v>
          </cell>
          <cell r="AC106" t="str">
            <v>Rua</v>
          </cell>
          <cell r="AD106" t="str">
            <v>Antonio de Pina</v>
          </cell>
          <cell r="AE106" t="str">
            <v>286</v>
          </cell>
          <cell r="AF106" t="str">
            <v>A</v>
          </cell>
          <cell r="AG106" t="str">
            <v>04932-230</v>
          </cell>
          <cell r="AH106" t="str">
            <v>Parque Maria Alice</v>
          </cell>
          <cell r="AI106" t="str">
            <v>São Paulo</v>
          </cell>
          <cell r="AJ106" t="str">
            <v>São Paulo</v>
          </cell>
          <cell r="AM106" t="str">
            <v>11</v>
          </cell>
          <cell r="AN106" t="str">
            <v>95174-0211</v>
          </cell>
          <cell r="AP106">
            <v>6734</v>
          </cell>
          <cell r="AQ106" t="str">
            <v>09817</v>
          </cell>
          <cell r="AR106" t="str">
            <v>8</v>
          </cell>
          <cell r="AS106" t="str">
            <v>325488861</v>
          </cell>
          <cell r="AT106" t="str">
            <v>284761680116</v>
          </cell>
          <cell r="AU106" t="str">
            <v>0523</v>
          </cell>
          <cell r="AV106" t="str">
            <v>372</v>
          </cell>
          <cell r="AW106" t="str">
            <v>27642475</v>
          </cell>
          <cell r="AX106" t="str">
            <v>837</v>
          </cell>
          <cell r="AY106">
            <v>0</v>
          </cell>
          <cell r="AZ106">
            <v>0</v>
          </cell>
          <cell r="BA106">
            <v>14</v>
          </cell>
        </row>
        <row r="107">
          <cell r="A107">
            <v>116020</v>
          </cell>
          <cell r="B107" t="str">
            <v>ALEX JULIO SILVA PEREIRA</v>
          </cell>
          <cell r="C107" t="str">
            <v>AJUDANTE EQ SERVICOS DIVERSOS</v>
          </cell>
          <cell r="D107" t="str">
            <v>ECOSAMPA Santo Amaro</v>
          </cell>
          <cell r="E107">
            <v>44207</v>
          </cell>
          <cell r="F107">
            <v>1603.99</v>
          </cell>
          <cell r="G107" t="str">
            <v>Em Atividade Normal</v>
          </cell>
          <cell r="H107">
            <v>45177</v>
          </cell>
          <cell r="I107">
            <v>33669</v>
          </cell>
          <cell r="J107" t="str">
            <v>406.830.768-76</v>
          </cell>
          <cell r="K107" t="str">
            <v>161.13992.25.0</v>
          </cell>
          <cell r="L107" t="str">
            <v>Salário Mensal</v>
          </cell>
          <cell r="M107" t="str">
            <v>Empregado (CLT)</v>
          </cell>
          <cell r="N107" t="str">
            <v>5142-25</v>
          </cell>
          <cell r="O107">
            <v>66</v>
          </cell>
          <cell r="P107" t="str">
            <v>SEGUNDA A SABADO - 06:00 AS 14:20 / INTERVALO DE 01 HORA</v>
          </cell>
          <cell r="Q107" t="str">
            <v>220 Horas</v>
          </cell>
          <cell r="R107" t="str">
            <v>75.01.017</v>
          </cell>
          <cell r="S107" t="str">
            <v>SCK - Coleta Manual - Entulho e Materiais Diversos</v>
          </cell>
          <cell r="T107">
            <v>2</v>
          </cell>
          <cell r="U107" t="str">
            <v>SIEMACO SAO PAULO LIMP URBANA</v>
          </cell>
          <cell r="V107" t="str">
            <v>Brasileira</v>
          </cell>
          <cell r="W107" t="str">
            <v>São Paulo</v>
          </cell>
          <cell r="X107" t="str">
            <v>MARIONETE SILVA PEREIRA</v>
          </cell>
          <cell r="Y107" t="str">
            <v>JULIO JOSE PEREIRA</v>
          </cell>
          <cell r="Z107" t="str">
            <v>Solteiro</v>
          </cell>
          <cell r="AA107" t="str">
            <v>Ensino Médio Completo</v>
          </cell>
          <cell r="AB107" t="str">
            <v>M</v>
          </cell>
          <cell r="AC107" t="str">
            <v>Avenida</v>
          </cell>
          <cell r="AD107" t="str">
            <v>BRAS DE ABREU</v>
          </cell>
          <cell r="AE107" t="str">
            <v>21</v>
          </cell>
          <cell r="AG107" t="str">
            <v>04419-090</v>
          </cell>
          <cell r="AH107" t="str">
            <v>JARDIM MIRIAM</v>
          </cell>
          <cell r="AI107" t="str">
            <v>São Paulo</v>
          </cell>
          <cell r="AJ107" t="str">
            <v>São Paulo</v>
          </cell>
          <cell r="AM107" t="str">
            <v>11</v>
          </cell>
          <cell r="AN107" t="str">
            <v>95766.6999</v>
          </cell>
          <cell r="AP107">
            <v>5651</v>
          </cell>
          <cell r="AQ107" t="str">
            <v>08342</v>
          </cell>
          <cell r="AR107" t="str">
            <v>9</v>
          </cell>
          <cell r="AS107" t="str">
            <v>480576373</v>
          </cell>
          <cell r="AT107" t="str">
            <v>375253530108</v>
          </cell>
          <cell r="AU107" t="str">
            <v>0684</v>
          </cell>
          <cell r="AV107" t="str">
            <v>351</v>
          </cell>
          <cell r="AW107" t="str">
            <v>40683076</v>
          </cell>
          <cell r="AX107" t="str">
            <v>876</v>
          </cell>
          <cell r="AY107">
            <v>2</v>
          </cell>
          <cell r="AZ107">
            <v>7</v>
          </cell>
          <cell r="BA107">
            <v>20</v>
          </cell>
        </row>
        <row r="108">
          <cell r="A108">
            <v>114101</v>
          </cell>
          <cell r="B108" t="str">
            <v>ALEX JUNIOR FERREIRA DE MELO</v>
          </cell>
          <cell r="C108" t="str">
            <v>AJUDANTE EQ SERVICOS DIVERSOS</v>
          </cell>
          <cell r="D108" t="str">
            <v>ECOSAMPA M'Boi Mirim</v>
          </cell>
          <cell r="E108">
            <v>43728</v>
          </cell>
          <cell r="F108">
            <v>1603.99</v>
          </cell>
          <cell r="G108" t="str">
            <v>Auxílio-Doença</v>
          </cell>
          <cell r="H108">
            <v>45140</v>
          </cell>
          <cell r="I108">
            <v>36677</v>
          </cell>
          <cell r="J108" t="str">
            <v>491.829.218-65</v>
          </cell>
          <cell r="K108" t="str">
            <v>161.44617.04.4</v>
          </cell>
          <cell r="L108" t="str">
            <v>Salário Mensal</v>
          </cell>
          <cell r="M108" t="str">
            <v>Empregado (CLT)</v>
          </cell>
          <cell r="N108" t="str">
            <v>5142-25</v>
          </cell>
          <cell r="O108">
            <v>66</v>
          </cell>
          <cell r="P108" t="str">
            <v>SEGUNDA A SABADO - 06:00 AS 14:20 / INTERVALO DE 01 HORA</v>
          </cell>
          <cell r="Q108" t="str">
            <v>220 Horas</v>
          </cell>
          <cell r="R108" t="str">
            <v>75.01.014</v>
          </cell>
          <cell r="S108" t="str">
            <v>SCK - Pintura de Meio-Fio e Remoção Faixas e Propagandas</v>
          </cell>
          <cell r="T108">
            <v>2</v>
          </cell>
          <cell r="U108" t="str">
            <v>SIEMACO SAO PAULO LIMP URBANA</v>
          </cell>
          <cell r="V108" t="str">
            <v>Brasileira</v>
          </cell>
          <cell r="W108" t="str">
            <v>São Paulo</v>
          </cell>
          <cell r="X108" t="str">
            <v>LETICIA FERREIRA DOS SANTOS</v>
          </cell>
          <cell r="Y108" t="str">
            <v>AILTON DE MELO MACEDO</v>
          </cell>
          <cell r="Z108" t="str">
            <v>Solteiro</v>
          </cell>
          <cell r="AA108" t="str">
            <v>Ensino Fundamental Incompleto</v>
          </cell>
          <cell r="AB108" t="str">
            <v>M</v>
          </cell>
          <cell r="AC108" t="str">
            <v>Rua</v>
          </cell>
          <cell r="AD108" t="str">
            <v>DIOGO DIAS</v>
          </cell>
          <cell r="AE108" t="str">
            <v>36</v>
          </cell>
          <cell r="AG108" t="str">
            <v>05861-270</v>
          </cell>
          <cell r="AH108" t="str">
            <v>JARDIM MONICA</v>
          </cell>
          <cell r="AI108" t="str">
            <v>São Paulo</v>
          </cell>
          <cell r="AJ108" t="str">
            <v>São Paulo</v>
          </cell>
          <cell r="AM108" t="str">
            <v>11</v>
          </cell>
          <cell r="AN108" t="str">
            <v>98778.2740</v>
          </cell>
          <cell r="AP108">
            <v>9106</v>
          </cell>
          <cell r="AQ108" t="str">
            <v>34678</v>
          </cell>
          <cell r="AR108" t="str">
            <v>7</v>
          </cell>
          <cell r="AS108" t="str">
            <v>549272240</v>
          </cell>
          <cell r="AT108" t="str">
            <v>448611930175</v>
          </cell>
          <cell r="AU108" t="str">
            <v>0536</v>
          </cell>
          <cell r="AV108" t="str">
            <v>373</v>
          </cell>
          <cell r="AW108" t="str">
            <v>095176</v>
          </cell>
          <cell r="AX108" t="str">
            <v>00414</v>
          </cell>
          <cell r="AY108">
            <v>3</v>
          </cell>
          <cell r="AZ108">
            <v>11</v>
          </cell>
          <cell r="BA108">
            <v>11</v>
          </cell>
        </row>
        <row r="109">
          <cell r="A109">
            <v>121508</v>
          </cell>
          <cell r="B109" t="str">
            <v>ALEX MESSIAS ALMEIDA OLIVIO</v>
          </cell>
          <cell r="C109" t="str">
            <v>AJUDANTE EQ SERVICOS DIVERSOS</v>
          </cell>
          <cell r="D109" t="str">
            <v>ECOSAMPA Operação Geral</v>
          </cell>
          <cell r="E109">
            <v>44972</v>
          </cell>
          <cell r="F109">
            <v>1603.99</v>
          </cell>
          <cell r="G109" t="str">
            <v>Demitido em Meses Anteriores</v>
          </cell>
          <cell r="H109">
            <v>44986</v>
          </cell>
          <cell r="I109">
            <v>35825</v>
          </cell>
          <cell r="J109" t="str">
            <v>453.667.878-66</v>
          </cell>
          <cell r="K109" t="str">
            <v>267.94370.01.6</v>
          </cell>
          <cell r="L109" t="str">
            <v>Salário Mensal</v>
          </cell>
          <cell r="M109" t="str">
            <v>Empregado (CLT)</v>
          </cell>
          <cell r="N109" t="str">
            <v>5142-25</v>
          </cell>
          <cell r="O109">
            <v>339</v>
          </cell>
          <cell r="P109" t="str">
            <v>SEGUNDA A SABADO - 13:20 AS 21:40 / INTERVALO DE 01 HORA</v>
          </cell>
          <cell r="Q109" t="str">
            <v>220 Horas</v>
          </cell>
          <cell r="R109" t="str">
            <v>75.01.011</v>
          </cell>
          <cell r="S109" t="str">
            <v>SCK - Lavagem - Feiras, Vias e Logradouros</v>
          </cell>
          <cell r="T109">
            <v>2</v>
          </cell>
          <cell r="U109" t="str">
            <v>SIEMACO SAO PAULO LIMP URBANA</v>
          </cell>
          <cell r="V109" t="str">
            <v>Brasileira</v>
          </cell>
          <cell r="W109" t="str">
            <v>São Paulo</v>
          </cell>
          <cell r="X109" t="str">
            <v>ELISA DE ALMEIDA</v>
          </cell>
          <cell r="Y109" t="str">
            <v>GERSON URACI OLIVIO</v>
          </cell>
          <cell r="Z109" t="str">
            <v>Solteiro</v>
          </cell>
          <cell r="AA109" t="str">
            <v>Ensino Fundamental Incompleto</v>
          </cell>
          <cell r="AB109" t="str">
            <v>M</v>
          </cell>
          <cell r="AC109" t="str">
            <v>Rua</v>
          </cell>
          <cell r="AD109" t="str">
            <v>ANTONIO RIBEIRO PINA</v>
          </cell>
          <cell r="AE109" t="str">
            <v>130</v>
          </cell>
          <cell r="AF109" t="str">
            <v>CASA 6</v>
          </cell>
          <cell r="AG109" t="str">
            <v>05862-150</v>
          </cell>
          <cell r="AH109" t="str">
            <v>JARDIM LIDIA</v>
          </cell>
          <cell r="AI109" t="str">
            <v>São Paulo</v>
          </cell>
          <cell r="AJ109" t="str">
            <v>São Paulo</v>
          </cell>
          <cell r="AK109" t="str">
            <v>11</v>
          </cell>
          <cell r="AL109" t="str">
            <v>98566.5435</v>
          </cell>
          <cell r="AP109">
            <v>7283</v>
          </cell>
          <cell r="AQ109" t="str">
            <v>06323</v>
          </cell>
          <cell r="AR109" t="str">
            <v>3</v>
          </cell>
          <cell r="AS109" t="str">
            <v>393248380</v>
          </cell>
          <cell r="AT109" t="str">
            <v>436933430141</v>
          </cell>
          <cell r="AU109" t="str">
            <v>0390</v>
          </cell>
          <cell r="AV109" t="str">
            <v>341</v>
          </cell>
          <cell r="AW109" t="str">
            <v>45366787</v>
          </cell>
          <cell r="AX109" t="str">
            <v>866</v>
          </cell>
          <cell r="AY109">
            <v>0</v>
          </cell>
          <cell r="AZ109">
            <v>0</v>
          </cell>
          <cell r="BA109">
            <v>16</v>
          </cell>
        </row>
        <row r="110">
          <cell r="A110">
            <v>122437</v>
          </cell>
          <cell r="B110" t="str">
            <v>ALEX MESSIAS ALMEIDA OLIVIO</v>
          </cell>
          <cell r="C110" t="str">
            <v>AJUDANTE EQ SERVICOS DIVERSOS</v>
          </cell>
          <cell r="D110" t="str">
            <v>ECOSAMPA Operação Geral</v>
          </cell>
          <cell r="E110">
            <v>45117</v>
          </cell>
          <cell r="F110">
            <v>1603.99</v>
          </cell>
          <cell r="G110" t="str">
            <v>Em Atividade Normal</v>
          </cell>
          <cell r="H110">
            <v>45117</v>
          </cell>
          <cell r="I110">
            <v>35825</v>
          </cell>
          <cell r="J110" t="str">
            <v>453.667.878-66</v>
          </cell>
          <cell r="K110" t="str">
            <v>267.94370.01.6</v>
          </cell>
          <cell r="L110" t="str">
            <v>Salário Mensal</v>
          </cell>
          <cell r="M110" t="str">
            <v>Empregado (CLT)</v>
          </cell>
          <cell r="N110" t="str">
            <v>5142-25</v>
          </cell>
          <cell r="O110">
            <v>339</v>
          </cell>
          <cell r="P110" t="str">
            <v>SEGUNDA A SABADO - 13:20 AS 21:40 / INTERVALO DE 01 HORA</v>
          </cell>
          <cell r="Q110" t="str">
            <v>220 Horas</v>
          </cell>
          <cell r="R110" t="str">
            <v>75.01.013</v>
          </cell>
          <cell r="S110" t="str">
            <v>SCK - Capinação e Roçada de Vias</v>
          </cell>
          <cell r="T110">
            <v>2</v>
          </cell>
          <cell r="U110" t="str">
            <v>SIEMACO SAO PAULO LIMP URBANA</v>
          </cell>
          <cell r="V110" t="str">
            <v>Brasileira</v>
          </cell>
          <cell r="W110" t="str">
            <v>São Paulo</v>
          </cell>
          <cell r="X110" t="str">
            <v>ELISA DE ALMEIDA</v>
          </cell>
          <cell r="Y110" t="str">
            <v>GERSON URACI OLIVIO</v>
          </cell>
          <cell r="Z110" t="str">
            <v>Solteiro</v>
          </cell>
          <cell r="AA110" t="str">
            <v>Ensino Médio Incompleto</v>
          </cell>
          <cell r="AB110" t="str">
            <v>M</v>
          </cell>
          <cell r="AC110" t="str">
            <v>Rua</v>
          </cell>
          <cell r="AD110" t="str">
            <v>ANTONIO RIBEIRO DE PINA</v>
          </cell>
          <cell r="AE110" t="str">
            <v>130</v>
          </cell>
          <cell r="AF110" t="str">
            <v>CASA 5</v>
          </cell>
          <cell r="AG110" t="str">
            <v>05862-150</v>
          </cell>
          <cell r="AH110" t="str">
            <v>JARDIM LIDIA</v>
          </cell>
          <cell r="AI110" t="str">
            <v>São Paulo</v>
          </cell>
          <cell r="AJ110" t="str">
            <v>São Paulo</v>
          </cell>
          <cell r="AM110" t="str">
            <v>11</v>
          </cell>
          <cell r="AN110" t="str">
            <v>98566-5435</v>
          </cell>
          <cell r="AP110">
            <v>7283</v>
          </cell>
          <cell r="AQ110" t="str">
            <v>06323</v>
          </cell>
          <cell r="AR110" t="str">
            <v>3</v>
          </cell>
          <cell r="AS110" t="str">
            <v>393248380</v>
          </cell>
          <cell r="AT110" t="str">
            <v>435933430141</v>
          </cell>
          <cell r="AU110" t="str">
            <v>0390</v>
          </cell>
          <cell r="AV110" t="str">
            <v>341</v>
          </cell>
          <cell r="AW110" t="str">
            <v>45366787</v>
          </cell>
          <cell r="AX110" t="str">
            <v>866</v>
          </cell>
          <cell r="AY110">
            <v>0</v>
          </cell>
          <cell r="AZ110">
            <v>1</v>
          </cell>
          <cell r="BA110">
            <v>21</v>
          </cell>
        </row>
        <row r="111">
          <cell r="A111">
            <v>116753</v>
          </cell>
          <cell r="B111" t="str">
            <v>ALEX PEREIRA DOS SANTOS</v>
          </cell>
          <cell r="C111" t="str">
            <v>TECNICO EM EDIFICACOES</v>
          </cell>
          <cell r="D111" t="str">
            <v>ECOSAMPA Operação Geral</v>
          </cell>
          <cell r="E111">
            <v>44372</v>
          </cell>
          <cell r="F111">
            <v>3000</v>
          </cell>
          <cell r="G111" t="str">
            <v>Demitido em Meses Anteriores</v>
          </cell>
          <cell r="H111">
            <v>44470</v>
          </cell>
          <cell r="I111">
            <v>30339</v>
          </cell>
          <cell r="J111" t="str">
            <v>315.212.628-02</v>
          </cell>
          <cell r="K111" t="str">
            <v>130.60601.93.2</v>
          </cell>
          <cell r="L111" t="str">
            <v>Salário Mensal</v>
          </cell>
          <cell r="M111" t="str">
            <v>Empregado (CLT)</v>
          </cell>
          <cell r="N111" t="str">
            <v>3121-05</v>
          </cell>
          <cell r="O111">
            <v>61</v>
          </cell>
          <cell r="P111" t="str">
            <v>SEGUNDA A SEXTA - 07:00 AS 16:48 / INTERVALO DE 01 HORA</v>
          </cell>
          <cell r="Q111" t="str">
            <v>220 Horas</v>
          </cell>
          <cell r="R111" t="str">
            <v>75.02.003</v>
          </cell>
          <cell r="S111" t="str">
            <v>Apoio Op C.Direto</v>
          </cell>
          <cell r="T111">
            <v>2</v>
          </cell>
          <cell r="U111" t="str">
            <v>SIEMACO SAO PAULO LIMP URBANA</v>
          </cell>
          <cell r="V111" t="str">
            <v>Brasileira</v>
          </cell>
          <cell r="W111" t="str">
            <v>São Paulo</v>
          </cell>
          <cell r="X111" t="str">
            <v>ZULEIDE MARIA DE FRANCA</v>
          </cell>
          <cell r="Y111" t="str">
            <v>MANOEL PEREIRA DOS SANTOS</v>
          </cell>
          <cell r="Z111" t="str">
            <v>Casado</v>
          </cell>
          <cell r="AA111" t="str">
            <v>Ensino Superior Completo</v>
          </cell>
          <cell r="AB111" t="str">
            <v>M</v>
          </cell>
          <cell r="AC111" t="str">
            <v>Rua</v>
          </cell>
          <cell r="AD111" t="str">
            <v>THOMAS ORSOLIN</v>
          </cell>
          <cell r="AE111" t="str">
            <v>214</v>
          </cell>
          <cell r="AG111" t="str">
            <v>08441-105</v>
          </cell>
          <cell r="AH111" t="str">
            <v>JARDIM LAJEADO</v>
          </cell>
          <cell r="AI111" t="str">
            <v>São Paulo</v>
          </cell>
          <cell r="AJ111" t="str">
            <v>São Paulo</v>
          </cell>
          <cell r="AM111" t="str">
            <v>11</v>
          </cell>
          <cell r="AN111" t="str">
            <v>96776.6553</v>
          </cell>
          <cell r="AP111">
            <v>6208</v>
          </cell>
          <cell r="AQ111" t="str">
            <v>01078</v>
          </cell>
          <cell r="AR111" t="str">
            <v>2</v>
          </cell>
          <cell r="AS111" t="str">
            <v>4259649917</v>
          </cell>
          <cell r="AT111" t="str">
            <v>306319620141</v>
          </cell>
          <cell r="AU111" t="str">
            <v>0609</v>
          </cell>
          <cell r="AV111" t="str">
            <v>353</v>
          </cell>
          <cell r="AW111" t="str">
            <v>31521262</v>
          </cell>
          <cell r="AX111" t="str">
            <v>802</v>
          </cell>
          <cell r="AY111">
            <v>0</v>
          </cell>
          <cell r="AZ111">
            <v>3</v>
          </cell>
          <cell r="BA111">
            <v>6</v>
          </cell>
        </row>
        <row r="112">
          <cell r="A112">
            <v>114969</v>
          </cell>
          <cell r="B112" t="str">
            <v>ALEX RODRIGUES DE LIMA</v>
          </cell>
          <cell r="C112" t="str">
            <v>AJUDANTE EQ SERVICOS DIVERSOS</v>
          </cell>
          <cell r="D112" t="str">
            <v>ECOSAMPA Operação Geral</v>
          </cell>
          <cell r="E112">
            <v>43917</v>
          </cell>
          <cell r="F112">
            <v>1281.23</v>
          </cell>
          <cell r="G112" t="str">
            <v>Demitido em Meses Anteriores</v>
          </cell>
          <cell r="H112">
            <v>43976</v>
          </cell>
          <cell r="I112">
            <v>31237</v>
          </cell>
          <cell r="J112" t="str">
            <v>332.271.678-32</v>
          </cell>
          <cell r="K112" t="str">
            <v>131.41563.77.1</v>
          </cell>
          <cell r="L112" t="str">
            <v>Salário Mensal</v>
          </cell>
          <cell r="M112" t="str">
            <v>Empregado (CLT)</v>
          </cell>
          <cell r="N112" t="str">
            <v>5142-25</v>
          </cell>
          <cell r="O112">
            <v>297</v>
          </cell>
          <cell r="P112" t="str">
            <v>SEGUNDA A SABADO - 05:40 AS 14:00 / INTERVALO DE 01 HORA</v>
          </cell>
          <cell r="Q112" t="str">
            <v>220 Horas</v>
          </cell>
          <cell r="R112" t="str">
            <v>75.01.022</v>
          </cell>
          <cell r="S112" t="str">
            <v>SCK - Limpeza Habitacional - Dificil Acesso</v>
          </cell>
          <cell r="T112">
            <v>2</v>
          </cell>
          <cell r="U112" t="str">
            <v>SIEMACO SAO PAULO LIMP URBANA</v>
          </cell>
          <cell r="V112" t="str">
            <v>Brasileira</v>
          </cell>
          <cell r="W112" t="str">
            <v>São Paulo</v>
          </cell>
          <cell r="X112" t="str">
            <v>MARIA CREUZA PEREIRA COIMBRA</v>
          </cell>
          <cell r="Y112" t="str">
            <v>BENTO RODRIGUES DE LIMA</v>
          </cell>
          <cell r="Z112" t="str">
            <v>Solteiro</v>
          </cell>
          <cell r="AA112" t="str">
            <v>Ensino Médio Incompleto</v>
          </cell>
          <cell r="AB112" t="str">
            <v>M</v>
          </cell>
          <cell r="AC112" t="str">
            <v>Rua</v>
          </cell>
          <cell r="AD112" t="str">
            <v>SUZANA RODRIGUES</v>
          </cell>
          <cell r="AE112" t="str">
            <v>135</v>
          </cell>
          <cell r="AG112" t="str">
            <v>04746-030</v>
          </cell>
          <cell r="AH112" t="str">
            <v>SANTO AMARO</v>
          </cell>
          <cell r="AI112" t="str">
            <v>São Paulo</v>
          </cell>
          <cell r="AJ112" t="str">
            <v>São Paulo</v>
          </cell>
          <cell r="AP112">
            <v>7660</v>
          </cell>
          <cell r="AQ112" t="str">
            <v>32537</v>
          </cell>
          <cell r="AR112" t="str">
            <v>9</v>
          </cell>
          <cell r="AS112" t="str">
            <v>42250108</v>
          </cell>
          <cell r="AW112" t="str">
            <v>33227167</v>
          </cell>
          <cell r="AX112" t="str">
            <v>832</v>
          </cell>
          <cell r="AY112">
            <v>0</v>
          </cell>
          <cell r="AZ112">
            <v>1</v>
          </cell>
          <cell r="BA112">
            <v>28</v>
          </cell>
        </row>
        <row r="113">
          <cell r="A113">
            <v>114273</v>
          </cell>
          <cell r="B113" t="str">
            <v>ALEX SANDRO DA SILVA XAVIER</v>
          </cell>
          <cell r="C113" t="str">
            <v>AJUDANTE EQ SERVICOS DIVERSOS</v>
          </cell>
          <cell r="D113" t="str">
            <v>ECOSAMPA Santo Amaro</v>
          </cell>
          <cell r="E113">
            <v>43804</v>
          </cell>
          <cell r="F113">
            <v>1603.99</v>
          </cell>
          <cell r="G113" t="str">
            <v>Em Atividade Normal</v>
          </cell>
          <cell r="H113">
            <v>45143</v>
          </cell>
          <cell r="I113">
            <v>29465</v>
          </cell>
          <cell r="J113" t="str">
            <v>224.586.798-03</v>
          </cell>
          <cell r="K113" t="str">
            <v>131.83613.93.9</v>
          </cell>
          <cell r="L113" t="str">
            <v>Salário Mensal</v>
          </cell>
          <cell r="M113" t="str">
            <v>Empregado (CLT)</v>
          </cell>
          <cell r="N113" t="str">
            <v>5142-25</v>
          </cell>
          <cell r="O113">
            <v>300</v>
          </cell>
          <cell r="P113" t="str">
            <v>SEGUNDA A SABADO - 21:00 AS 04:33 / INTERVALO DE 01 HORA</v>
          </cell>
          <cell r="Q113" t="str">
            <v>220 Horas</v>
          </cell>
          <cell r="R113" t="str">
            <v>75.01.014</v>
          </cell>
          <cell r="S113" t="str">
            <v>SCK - Pintura de Meio-Fio e Remoção Faixas e Propagandas</v>
          </cell>
          <cell r="T113">
            <v>2</v>
          </cell>
          <cell r="U113" t="str">
            <v>SIEMACO SAO PAULO LIMP URBANA</v>
          </cell>
          <cell r="V113" t="str">
            <v>Brasileira</v>
          </cell>
          <cell r="W113" t="str">
            <v>Recife</v>
          </cell>
          <cell r="X113" t="str">
            <v>ALINA LOPES DA SILVA</v>
          </cell>
          <cell r="Y113" t="str">
            <v>ANIZIO FERREIRA XAVIER</v>
          </cell>
          <cell r="Z113" t="str">
            <v>Solteiro</v>
          </cell>
          <cell r="AA113" t="str">
            <v>Ensino Médio Completo</v>
          </cell>
          <cell r="AB113" t="str">
            <v>M</v>
          </cell>
          <cell r="AC113" t="str">
            <v>Rua</v>
          </cell>
          <cell r="AD113" t="str">
            <v>RUA ANGELO ANTONELLI</v>
          </cell>
          <cell r="AE113" t="str">
            <v>72</v>
          </cell>
          <cell r="AG113" t="str">
            <v>04857-560</v>
          </cell>
          <cell r="AH113" t="str">
            <v>JARDIM VARGINHA</v>
          </cell>
          <cell r="AI113" t="str">
            <v>São Paulo</v>
          </cell>
          <cell r="AJ113" t="str">
            <v>São Paulo</v>
          </cell>
          <cell r="AK113" t="str">
            <v>11</v>
          </cell>
          <cell r="AL113" t="str">
            <v>97120.8940</v>
          </cell>
          <cell r="AP113">
            <v>9106</v>
          </cell>
          <cell r="AQ113" t="str">
            <v>36132</v>
          </cell>
          <cell r="AR113" t="str">
            <v>3</v>
          </cell>
          <cell r="AS113" t="str">
            <v>331839593</v>
          </cell>
          <cell r="AT113" t="str">
            <v>285939880124</v>
          </cell>
          <cell r="AU113" t="str">
            <v>317</v>
          </cell>
          <cell r="AV113" t="str">
            <v>371</v>
          </cell>
          <cell r="AW113" t="str">
            <v>22458679</v>
          </cell>
          <cell r="AX113" t="str">
            <v>803</v>
          </cell>
          <cell r="AY113">
            <v>3</v>
          </cell>
          <cell r="AZ113">
            <v>8</v>
          </cell>
          <cell r="BA113">
            <v>26</v>
          </cell>
        </row>
        <row r="114">
          <cell r="A114">
            <v>112763</v>
          </cell>
          <cell r="B114" t="str">
            <v>ALEX SANDRO PEREIRA DOS SANTOS</v>
          </cell>
          <cell r="C114" t="str">
            <v>MOTORISTA CAMINHAO</v>
          </cell>
          <cell r="D114" t="str">
            <v>ECOSAMPA Operação Geral</v>
          </cell>
          <cell r="E114">
            <v>43627</v>
          </cell>
          <cell r="F114">
            <v>3050.22</v>
          </cell>
          <cell r="G114" t="str">
            <v>Em Atividade Normal</v>
          </cell>
          <cell r="H114">
            <v>44930</v>
          </cell>
          <cell r="I114">
            <v>29305</v>
          </cell>
          <cell r="J114" t="str">
            <v>285.498.548-67</v>
          </cell>
          <cell r="K114" t="str">
            <v>129.45713.89.8</v>
          </cell>
          <cell r="L114" t="str">
            <v>Salário Mensal</v>
          </cell>
          <cell r="M114" t="str">
            <v>Empregado (CLT)</v>
          </cell>
          <cell r="N114" t="str">
            <v>7825-10</v>
          </cell>
          <cell r="O114">
            <v>339</v>
          </cell>
          <cell r="P114" t="str">
            <v>SEGUNDA A SABADO - 13:20 AS 21:40 / INTERVALO DE 01 HORA</v>
          </cell>
          <cell r="Q114" t="str">
            <v>220 Horas</v>
          </cell>
          <cell r="R114" t="str">
            <v>75.01.024</v>
          </cell>
          <cell r="S114" t="str">
            <v>SCK - Coleta Manual Residuos - Compactador</v>
          </cell>
          <cell r="T114">
            <v>2</v>
          </cell>
          <cell r="U114" t="str">
            <v>SIND TRAB EMP DE ONIBUS RODOV INTEREST INTERM SET DIF SAO PAULO</v>
          </cell>
          <cell r="V114" t="str">
            <v>Brasileira</v>
          </cell>
          <cell r="W114" t="str">
            <v>São Paulo</v>
          </cell>
          <cell r="X114" t="str">
            <v>CRISTINA OLIVEIRA PEREIRA DOS SANTO</v>
          </cell>
          <cell r="Y114" t="str">
            <v>ANTONIO CARLOS PEREIRA DOS SANTOS</v>
          </cell>
          <cell r="Z114" t="str">
            <v>Solteiro</v>
          </cell>
          <cell r="AA114" t="str">
            <v>Ensino Médio Completo</v>
          </cell>
          <cell r="AB114" t="str">
            <v>M</v>
          </cell>
          <cell r="AC114" t="str">
            <v>Rua</v>
          </cell>
          <cell r="AD114" t="str">
            <v>LOUIS CARAVAQUE</v>
          </cell>
          <cell r="AE114" t="str">
            <v>109</v>
          </cell>
          <cell r="AG114" t="str">
            <v>05857-350</v>
          </cell>
          <cell r="AH114" t="str">
            <v>JARDIM AURELIO</v>
          </cell>
          <cell r="AI114" t="str">
            <v>São Paulo</v>
          </cell>
          <cell r="AJ114" t="str">
            <v>São Paulo</v>
          </cell>
          <cell r="AP114">
            <v>6429</v>
          </cell>
          <cell r="AQ114" t="str">
            <v>20541</v>
          </cell>
          <cell r="AR114" t="str">
            <v>9</v>
          </cell>
          <cell r="AS114" t="str">
            <v>322295282</v>
          </cell>
          <cell r="AT114" t="str">
            <v>275636730191</v>
          </cell>
          <cell r="AU114" t="str">
            <v>196</v>
          </cell>
          <cell r="AV114" t="str">
            <v>373</v>
          </cell>
          <cell r="AW114" t="str">
            <v>3442</v>
          </cell>
          <cell r="AX114" t="str">
            <v>211</v>
          </cell>
          <cell r="AY114">
            <v>4</v>
          </cell>
          <cell r="AZ114">
            <v>2</v>
          </cell>
          <cell r="BA114">
            <v>20</v>
          </cell>
          <cell r="BB114" t="str">
            <v>00.768.769.462</v>
          </cell>
          <cell r="BC114">
            <v>48014</v>
          </cell>
          <cell r="BE114" t="str">
            <v>A</v>
          </cell>
          <cell r="BF114" t="str">
            <v>D</v>
          </cell>
          <cell r="BG114">
            <v>43619</v>
          </cell>
        </row>
        <row r="115">
          <cell r="A115">
            <v>121453</v>
          </cell>
          <cell r="B115" t="str">
            <v>ALEX SANDRO TAVARES DOS SANTOS</v>
          </cell>
          <cell r="C115" t="str">
            <v>AJUDANTE EQ SERVICOS DIVERSOS</v>
          </cell>
          <cell r="D115" t="str">
            <v>ECOSAMPA Operação Geral</v>
          </cell>
          <cell r="E115">
            <v>44967</v>
          </cell>
          <cell r="F115">
            <v>1603.99</v>
          </cell>
          <cell r="G115" t="str">
            <v>Demitido em Meses Anteriores</v>
          </cell>
          <cell r="H115">
            <v>44981</v>
          </cell>
          <cell r="I115">
            <v>29832</v>
          </cell>
          <cell r="J115" t="str">
            <v>224.155.658-06</v>
          </cell>
          <cell r="K115" t="str">
            <v>127.33918.26.7</v>
          </cell>
          <cell r="L115" t="str">
            <v>Salário Mensal</v>
          </cell>
          <cell r="M115" t="str">
            <v>Empregado (CLT)</v>
          </cell>
          <cell r="N115" t="str">
            <v>5142-25</v>
          </cell>
          <cell r="O115">
            <v>339</v>
          </cell>
          <cell r="P115" t="str">
            <v>SEGUNDA A SABADO - 13:20 AS 21:40 / INTERVALO DE 01 HORA</v>
          </cell>
          <cell r="Q115" t="str">
            <v>220 Horas</v>
          </cell>
          <cell r="R115" t="str">
            <v>75.01.011</v>
          </cell>
          <cell r="S115" t="str">
            <v>SCK - Lavagem - Feiras, Vias e Logradouros</v>
          </cell>
          <cell r="T115">
            <v>2</v>
          </cell>
          <cell r="U115" t="str">
            <v>SIEMACO SAO PAULO LIMP URBANA</v>
          </cell>
          <cell r="V115" t="str">
            <v>Brasileira</v>
          </cell>
          <cell r="W115" t="str">
            <v>São Paulo</v>
          </cell>
          <cell r="X115" t="str">
            <v>MARIA DO SOCORRO TAVARES SANTOS</v>
          </cell>
          <cell r="Y115" t="str">
            <v>JOSE ONOFRE DOS SANTOS</v>
          </cell>
          <cell r="Z115" t="str">
            <v>Solteiro</v>
          </cell>
          <cell r="AA115" t="str">
            <v>Ensino Fundamental Incompleto</v>
          </cell>
          <cell r="AB115" t="str">
            <v>M</v>
          </cell>
          <cell r="AC115" t="str">
            <v>Rua</v>
          </cell>
          <cell r="AD115" t="str">
            <v>CIPOTUBA</v>
          </cell>
          <cell r="AE115" t="str">
            <v>80</v>
          </cell>
          <cell r="AF115" t="str">
            <v>CASA 4</v>
          </cell>
          <cell r="AG115" t="str">
            <v>05873-190</v>
          </cell>
          <cell r="AH115" t="str">
            <v>MORRO DO INDIO</v>
          </cell>
          <cell r="AI115" t="str">
            <v>São Paulo</v>
          </cell>
          <cell r="AJ115" t="str">
            <v>São Paulo</v>
          </cell>
          <cell r="AK115" t="str">
            <v>11</v>
          </cell>
          <cell r="AL115" t="str">
            <v>5835.1338</v>
          </cell>
          <cell r="AM115" t="str">
            <v>11</v>
          </cell>
          <cell r="AN115" t="str">
            <v>98941-1258</v>
          </cell>
          <cell r="AP115">
            <v>160</v>
          </cell>
          <cell r="AQ115" t="str">
            <v>88969</v>
          </cell>
          <cell r="AR115" t="str">
            <v>7</v>
          </cell>
          <cell r="AS115" t="str">
            <v>346208208</v>
          </cell>
          <cell r="AT115" t="str">
            <v>288289440175</v>
          </cell>
          <cell r="AU115" t="str">
            <v>0117</v>
          </cell>
          <cell r="AV115" t="str">
            <v>0020</v>
          </cell>
          <cell r="AW115" t="str">
            <v>22415565</v>
          </cell>
          <cell r="AX115" t="str">
            <v>806</v>
          </cell>
          <cell r="AY115">
            <v>0</v>
          </cell>
          <cell r="AZ115">
            <v>0</v>
          </cell>
          <cell r="BA115">
            <v>14</v>
          </cell>
        </row>
        <row r="116">
          <cell r="A116">
            <v>114681</v>
          </cell>
          <cell r="B116" t="str">
            <v>ALEXANDER CAMPOS DOS SANTOS</v>
          </cell>
          <cell r="C116" t="str">
            <v>AJUDANTE EQ SERVICOS DIVERSOS</v>
          </cell>
          <cell r="D116" t="str">
            <v>ECOSAMPA Santo Amaro</v>
          </cell>
          <cell r="E116">
            <v>43874</v>
          </cell>
          <cell r="F116">
            <v>1603.99</v>
          </cell>
          <cell r="G116" t="str">
            <v>Demitido em Meses Anteriores</v>
          </cell>
          <cell r="H116">
            <v>45026</v>
          </cell>
          <cell r="I116">
            <v>29922</v>
          </cell>
          <cell r="J116" t="str">
            <v>357.683.948-85</v>
          </cell>
          <cell r="K116" t="str">
            <v>209.79527.44.3</v>
          </cell>
          <cell r="L116" t="str">
            <v>Salário Mensal</v>
          </cell>
          <cell r="M116" t="str">
            <v>Empregado (CLT)</v>
          </cell>
          <cell r="N116" t="str">
            <v>5142-25</v>
          </cell>
          <cell r="O116">
            <v>300</v>
          </cell>
          <cell r="P116" t="str">
            <v>SEGUNDA A SABADO - 21:00 AS 04:33 / INTERVALO DE 01 HORA</v>
          </cell>
          <cell r="Q116" t="str">
            <v>220 Horas</v>
          </cell>
          <cell r="R116" t="str">
            <v>75.01.014</v>
          </cell>
          <cell r="S116" t="str">
            <v>SCK - Pintura de Meio-Fio e Remoção Faixas e Propagandas</v>
          </cell>
          <cell r="T116">
            <v>2</v>
          </cell>
          <cell r="U116" t="str">
            <v>SIEMACO SAO PAULO LIMP URBANA</v>
          </cell>
          <cell r="V116" t="str">
            <v>Brasileira</v>
          </cell>
          <cell r="W116" t="str">
            <v>São Paulo</v>
          </cell>
          <cell r="X116" t="str">
            <v>BRASILINA APARECIDA CAMPOS</v>
          </cell>
          <cell r="Y116" t="str">
            <v>IVONILDO BERNARDINO DOS SANTOS</v>
          </cell>
          <cell r="Z116" t="str">
            <v>Solteiro</v>
          </cell>
          <cell r="AA116" t="str">
            <v>Ensino Fundamental Completo</v>
          </cell>
          <cell r="AB116" t="str">
            <v>M</v>
          </cell>
          <cell r="AC116" t="str">
            <v>Avenida</v>
          </cell>
          <cell r="AD116" t="str">
            <v>AVENIDA MATEUS DE ALBUQUERQUE</v>
          </cell>
          <cell r="AE116" t="str">
            <v>40</v>
          </cell>
          <cell r="AG116" t="str">
            <v>05859-230</v>
          </cell>
          <cell r="AH116" t="str">
            <v>JARDIM JOSMAR</v>
          </cell>
          <cell r="AI116" t="str">
            <v>São Paulo</v>
          </cell>
          <cell r="AJ116" t="str">
            <v>São Paulo</v>
          </cell>
          <cell r="AK116" t="str">
            <v>11</v>
          </cell>
          <cell r="AL116" t="str">
            <v>98217.2380</v>
          </cell>
          <cell r="AM116" t="str">
            <v>11</v>
          </cell>
          <cell r="AN116" t="str">
            <v>93200.9064</v>
          </cell>
          <cell r="AP116">
            <v>7245</v>
          </cell>
          <cell r="AQ116" t="str">
            <v>03931</v>
          </cell>
          <cell r="AR116" t="str">
            <v>3</v>
          </cell>
          <cell r="AS116" t="str">
            <v>436794652</v>
          </cell>
          <cell r="AT116" t="str">
            <v>298528570157</v>
          </cell>
          <cell r="AU116" t="str">
            <v>313</v>
          </cell>
          <cell r="AV116" t="str">
            <v>373</v>
          </cell>
          <cell r="AW116" t="str">
            <v>35768394</v>
          </cell>
          <cell r="AX116" t="str">
            <v>885</v>
          </cell>
          <cell r="AY116">
            <v>3</v>
          </cell>
          <cell r="AZ116">
            <v>1</v>
          </cell>
          <cell r="BA116">
            <v>27</v>
          </cell>
        </row>
        <row r="117">
          <cell r="A117">
            <v>112770</v>
          </cell>
          <cell r="B117" t="str">
            <v>ALEXANDRE AUGUSTO GOMES DA SILVA</v>
          </cell>
          <cell r="C117" t="str">
            <v>AJUDANTE EQ SERVICOS DIVERSOS</v>
          </cell>
          <cell r="D117" t="str">
            <v>ECOSAMPA Santo Amaro</v>
          </cell>
          <cell r="E117">
            <v>43617</v>
          </cell>
          <cell r="F117">
            <v>1281.23</v>
          </cell>
          <cell r="G117" t="str">
            <v>Demitido em Meses Anteriores</v>
          </cell>
          <cell r="H117">
            <v>43882</v>
          </cell>
          <cell r="I117">
            <v>36302</v>
          </cell>
          <cell r="J117" t="str">
            <v>471.099.098-08</v>
          </cell>
          <cell r="K117" t="str">
            <v>203.66074.23.1</v>
          </cell>
          <cell r="L117" t="str">
            <v>Salário Mensal</v>
          </cell>
          <cell r="M117" t="str">
            <v>Empregado (CLT)</v>
          </cell>
          <cell r="N117" t="str">
            <v>5142-25</v>
          </cell>
          <cell r="O117">
            <v>66</v>
          </cell>
          <cell r="P117" t="str">
            <v>SEGUNDA A SABADO - 06:00 AS 14:20 / INTERVALO DE 01 HORA</v>
          </cell>
          <cell r="Q117" t="str">
            <v>220 Horas</v>
          </cell>
          <cell r="R117" t="str">
            <v>75.01.014</v>
          </cell>
          <cell r="S117" t="str">
            <v>SCK - Pintura de Meio-Fio e Remoção Faixas e Propagandas</v>
          </cell>
          <cell r="T117">
            <v>2</v>
          </cell>
          <cell r="U117" t="str">
            <v>SIEMACO SAO PAULO LIMP URBANA</v>
          </cell>
          <cell r="V117" t="str">
            <v>Brasileira</v>
          </cell>
          <cell r="W117" t="str">
            <v>São Paulo</v>
          </cell>
          <cell r="X117" t="str">
            <v>SIMONE ALEXANDRINO GOMES</v>
          </cell>
          <cell r="Y117" t="str">
            <v>JOSE EMERSON LOPES DA SILVA</v>
          </cell>
          <cell r="Z117" t="str">
            <v>Casado</v>
          </cell>
          <cell r="AA117" t="str">
            <v>Ensino Fundamental Incompleto</v>
          </cell>
          <cell r="AB117" t="str">
            <v>M</v>
          </cell>
          <cell r="AC117" t="str">
            <v>Rua</v>
          </cell>
          <cell r="AD117" t="str">
            <v>GLAUCO FARIA DE ALMEIDA</v>
          </cell>
          <cell r="AE117" t="str">
            <v>92</v>
          </cell>
          <cell r="AG117" t="str">
            <v>04467-200</v>
          </cell>
          <cell r="AH117" t="str">
            <v>PARQUE PRIMAVERA</v>
          </cell>
          <cell r="AI117" t="str">
            <v>São Paulo</v>
          </cell>
          <cell r="AJ117" t="str">
            <v>São Paulo</v>
          </cell>
          <cell r="AP117">
            <v>9106</v>
          </cell>
          <cell r="AQ117" t="str">
            <v>33937</v>
          </cell>
          <cell r="AR117" t="str">
            <v>8</v>
          </cell>
          <cell r="AS117" t="str">
            <v>38.877.268-2</v>
          </cell>
          <cell r="AT117" t="str">
            <v>428453990167</v>
          </cell>
          <cell r="AU117" t="str">
            <v>54</v>
          </cell>
          <cell r="AV117" t="str">
            <v>418</v>
          </cell>
          <cell r="AW117" t="str">
            <v>068853</v>
          </cell>
          <cell r="AX117" t="str">
            <v>410</v>
          </cell>
          <cell r="AY117">
            <v>0</v>
          </cell>
          <cell r="AZ117">
            <v>8</v>
          </cell>
          <cell r="BA117">
            <v>20</v>
          </cell>
        </row>
        <row r="118">
          <cell r="A118">
            <v>114755</v>
          </cell>
          <cell r="B118" t="str">
            <v>ALEXANDRE DA SILVA</v>
          </cell>
          <cell r="C118" t="str">
            <v>MOTORISTA CAMINHAO</v>
          </cell>
          <cell r="D118" t="str">
            <v>ECOSAMPA Operação Geral</v>
          </cell>
          <cell r="E118">
            <v>43874</v>
          </cell>
          <cell r="F118">
            <v>3050.22</v>
          </cell>
          <cell r="G118" t="str">
            <v>Demitido em Meses Anteriores</v>
          </cell>
          <cell r="H118">
            <v>45062</v>
          </cell>
          <cell r="I118">
            <v>26839</v>
          </cell>
          <cell r="J118" t="str">
            <v>279.225.898-59</v>
          </cell>
          <cell r="K118" t="str">
            <v>123.13985.64.6</v>
          </cell>
          <cell r="L118" t="str">
            <v>Salário Mensal</v>
          </cell>
          <cell r="M118" t="str">
            <v>Empregado (CLT)</v>
          </cell>
          <cell r="N118" t="str">
            <v>7825-10</v>
          </cell>
          <cell r="O118">
            <v>339</v>
          </cell>
          <cell r="P118" t="str">
            <v>SEGUNDA A SABADO - 13:20 AS 21:40 / INTERVALO DE 01 HORA</v>
          </cell>
          <cell r="Q118" t="str">
            <v>220 Horas</v>
          </cell>
          <cell r="R118" t="str">
            <v>75.01.024</v>
          </cell>
          <cell r="S118" t="str">
            <v>SCK - Coleta Manual Residuos - Compactador</v>
          </cell>
          <cell r="T118">
            <v>2</v>
          </cell>
          <cell r="U118" t="str">
            <v>SIND TRAB EMP DE ONIBUS RODOV INTEREST INTERM SET DIF SAO PAULO</v>
          </cell>
          <cell r="V118" t="str">
            <v>Brasileira</v>
          </cell>
          <cell r="W118" t="str">
            <v>São Paulo</v>
          </cell>
          <cell r="X118" t="str">
            <v>SONIA REGINA DA SILVA</v>
          </cell>
          <cell r="Y118" t="str">
            <v>NAO DECLARADO</v>
          </cell>
          <cell r="Z118" t="str">
            <v>Casado</v>
          </cell>
          <cell r="AA118" t="str">
            <v>Ensino Médio Completo</v>
          </cell>
          <cell r="AB118" t="str">
            <v>M</v>
          </cell>
          <cell r="AC118" t="str">
            <v>Rua</v>
          </cell>
          <cell r="AD118" t="str">
            <v>RUA VITORIA</v>
          </cell>
          <cell r="AE118" t="str">
            <v>105</v>
          </cell>
          <cell r="AF118" t="str">
            <v>RUA VITORIA 105</v>
          </cell>
          <cell r="AG118" t="str">
            <v>05780-410</v>
          </cell>
          <cell r="AH118" t="str">
            <v>VILA PREL</v>
          </cell>
          <cell r="AI118" t="str">
            <v>São Paulo</v>
          </cell>
          <cell r="AJ118" t="str">
            <v>São Paulo</v>
          </cell>
          <cell r="AK118" t="str">
            <v>11</v>
          </cell>
          <cell r="AL118" t="str">
            <v>97398.8492</v>
          </cell>
          <cell r="AM118" t="str">
            <v>11</v>
          </cell>
          <cell r="AN118" t="str">
            <v>99554.5371</v>
          </cell>
          <cell r="AP118">
            <v>5589</v>
          </cell>
          <cell r="AQ118" t="str">
            <v>16645</v>
          </cell>
          <cell r="AR118" t="str">
            <v>2</v>
          </cell>
          <cell r="AS118" t="str">
            <v>245163207</v>
          </cell>
          <cell r="AT118" t="str">
            <v>205502370175</v>
          </cell>
          <cell r="AU118" t="str">
            <v>0122</v>
          </cell>
          <cell r="AV118" t="str">
            <v>408</v>
          </cell>
          <cell r="AW118" t="str">
            <v>27922589</v>
          </cell>
          <cell r="AX118" t="str">
            <v>859</v>
          </cell>
          <cell r="AY118">
            <v>3</v>
          </cell>
          <cell r="AZ118">
            <v>3</v>
          </cell>
          <cell r="BA118">
            <v>3</v>
          </cell>
          <cell r="BB118" t="str">
            <v>03.291.696.946</v>
          </cell>
          <cell r="BC118">
            <v>47952</v>
          </cell>
          <cell r="BD118">
            <v>43683</v>
          </cell>
          <cell r="BE118" t="str">
            <v>D</v>
          </cell>
          <cell r="BG118">
            <v>43861</v>
          </cell>
        </row>
        <row r="119">
          <cell r="A119">
            <v>112777</v>
          </cell>
          <cell r="B119" t="str">
            <v>ALEXANDRE DANTAS DOS SANTOS</v>
          </cell>
          <cell r="C119" t="str">
            <v>MOTORISTA CAMINHAO</v>
          </cell>
          <cell r="D119" t="str">
            <v>ECOSAMPA Operação Geral</v>
          </cell>
          <cell r="E119">
            <v>43617</v>
          </cell>
          <cell r="F119">
            <v>2509.54</v>
          </cell>
          <cell r="G119" t="str">
            <v>Demitido em Meses Anteriores</v>
          </cell>
          <cell r="H119">
            <v>44361</v>
          </cell>
          <cell r="I119">
            <v>26332</v>
          </cell>
          <cell r="J119" t="str">
            <v>048.712.468-50</v>
          </cell>
          <cell r="K119" t="str">
            <v>123.36248.54.0</v>
          </cell>
          <cell r="L119" t="str">
            <v>Salário Mensal</v>
          </cell>
          <cell r="M119" t="str">
            <v>Empregado (CLT)</v>
          </cell>
          <cell r="N119" t="str">
            <v>7825-10</v>
          </cell>
          <cell r="O119">
            <v>300</v>
          </cell>
          <cell r="P119" t="str">
            <v>SEGUNDA A SABADO - 21:00 AS 04:33 / INTERVALO DE 01 HORA</v>
          </cell>
          <cell r="Q119" t="str">
            <v>220 Horas</v>
          </cell>
          <cell r="R119" t="str">
            <v>75.01.017</v>
          </cell>
          <cell r="S119" t="str">
            <v>SCK - Coleta Manual - Entulho e Materiais Diversos</v>
          </cell>
          <cell r="T119">
            <v>2</v>
          </cell>
          <cell r="U119" t="str">
            <v>SIND TRAB EMP DE ONIBUS RODOV INTEREST INTERM SET DIF SAO PAULO</v>
          </cell>
          <cell r="V119" t="str">
            <v>Brasileira</v>
          </cell>
          <cell r="W119" t="str">
            <v>São Paulo</v>
          </cell>
          <cell r="X119" t="str">
            <v>MARIA AUGUSTA LEONARDO DOS SANTOS</v>
          </cell>
          <cell r="Y119" t="str">
            <v>JOSE DANTAS DOS SANTOS</v>
          </cell>
          <cell r="Z119" t="str">
            <v>Solteiro</v>
          </cell>
          <cell r="AA119" t="str">
            <v>Ensino Fundamental Completo</v>
          </cell>
          <cell r="AB119" t="str">
            <v>M</v>
          </cell>
          <cell r="AC119" t="str">
            <v>Rua</v>
          </cell>
          <cell r="AD119" t="str">
            <v>PEDRO LEITE</v>
          </cell>
          <cell r="AE119" t="str">
            <v>97</v>
          </cell>
          <cell r="AG119" t="str">
            <v>05862-260</v>
          </cell>
          <cell r="AH119" t="str">
            <v>JARDIM LIDIA</v>
          </cell>
          <cell r="AI119" t="str">
            <v>São Paulo</v>
          </cell>
          <cell r="AJ119" t="str">
            <v>São Paulo</v>
          </cell>
          <cell r="AP119">
            <v>1003</v>
          </cell>
          <cell r="AQ119" t="str">
            <v>81715</v>
          </cell>
          <cell r="AR119" t="str">
            <v>0</v>
          </cell>
          <cell r="AS119" t="str">
            <v>21954623X</v>
          </cell>
          <cell r="AT119" t="str">
            <v>187791880116</v>
          </cell>
          <cell r="AU119" t="str">
            <v>240</v>
          </cell>
          <cell r="AV119" t="str">
            <v>373</v>
          </cell>
          <cell r="AW119" t="str">
            <v>06255</v>
          </cell>
          <cell r="AX119" t="str">
            <v>101</v>
          </cell>
          <cell r="AY119">
            <v>2</v>
          </cell>
          <cell r="AZ119">
            <v>0</v>
          </cell>
          <cell r="BA119">
            <v>13</v>
          </cell>
          <cell r="BB119" t="str">
            <v>02.459.538.658</v>
          </cell>
          <cell r="BC119">
            <v>44194</v>
          </cell>
          <cell r="BE119" t="str">
            <v>A</v>
          </cell>
          <cell r="BF119" t="str">
            <v>D</v>
          </cell>
          <cell r="BG119">
            <v>44348</v>
          </cell>
        </row>
        <row r="120">
          <cell r="A120">
            <v>113000</v>
          </cell>
          <cell r="B120" t="str">
            <v>ALEXANDRE DAS NEVES NETO</v>
          </cell>
          <cell r="C120" t="str">
            <v>MOTORISTA CAMINHAO</v>
          </cell>
          <cell r="D120" t="str">
            <v>ECOSAMPA Operação Geral</v>
          </cell>
          <cell r="E120">
            <v>43617</v>
          </cell>
          <cell r="F120">
            <v>3050.22</v>
          </cell>
          <cell r="G120" t="str">
            <v>Em Atividade Normal</v>
          </cell>
          <cell r="H120">
            <v>44898</v>
          </cell>
          <cell r="I120">
            <v>31215</v>
          </cell>
          <cell r="J120" t="str">
            <v>319.484.118-14</v>
          </cell>
          <cell r="K120" t="str">
            <v>133.37127.93.1</v>
          </cell>
          <cell r="L120" t="str">
            <v>Salário Mensal</v>
          </cell>
          <cell r="M120" t="str">
            <v>Empregado (CLT)</v>
          </cell>
          <cell r="N120" t="str">
            <v>7825-10</v>
          </cell>
          <cell r="O120">
            <v>258</v>
          </cell>
          <cell r="P120" t="str">
            <v>SEGUNDA A SABADO - 05:00 AS 13:20 / INTERVALO DE 01 HORA</v>
          </cell>
          <cell r="Q120" t="str">
            <v>220 Horas</v>
          </cell>
          <cell r="R120" t="str">
            <v>75.01.013</v>
          </cell>
          <cell r="S120" t="str">
            <v>SCK - Capinação e Roçada de Vias</v>
          </cell>
          <cell r="T120">
            <v>2</v>
          </cell>
          <cell r="U120" t="str">
            <v>SIND TRAB EMP DE ONIBUS RODOV INTEREST INTERM SET DIF SAO PAULO</v>
          </cell>
          <cell r="V120" t="str">
            <v>Brasileira</v>
          </cell>
          <cell r="W120" t="str">
            <v>São Paulo</v>
          </cell>
          <cell r="X120" t="str">
            <v>EVA NEUZA ILDEFONSO DAS NEVES</v>
          </cell>
          <cell r="Y120" t="str">
            <v>NELSON DAS NEVES</v>
          </cell>
          <cell r="Z120" t="str">
            <v>Casado</v>
          </cell>
          <cell r="AA120" t="str">
            <v>Ensino Médio Completo</v>
          </cell>
          <cell r="AB120" t="str">
            <v>M</v>
          </cell>
          <cell r="AC120" t="str">
            <v>Rua</v>
          </cell>
          <cell r="AD120" t="str">
            <v>CONSTELACAO DO ERIDANO</v>
          </cell>
          <cell r="AE120" t="str">
            <v>4</v>
          </cell>
          <cell r="AG120" t="str">
            <v>04858-580</v>
          </cell>
          <cell r="AH120" t="str">
            <v>JARDIM CAMPINAS</v>
          </cell>
          <cell r="AI120" t="str">
            <v>São Paulo</v>
          </cell>
          <cell r="AJ120" t="str">
            <v>São Paulo</v>
          </cell>
          <cell r="AP120">
            <v>736</v>
          </cell>
          <cell r="AQ120" t="str">
            <v>37949</v>
          </cell>
          <cell r="AR120" t="str">
            <v>6</v>
          </cell>
          <cell r="AS120" t="str">
            <v>352058948</v>
          </cell>
          <cell r="AT120" t="str">
            <v>310015440183</v>
          </cell>
          <cell r="AU120" t="str">
            <v>385</v>
          </cell>
          <cell r="AV120" t="str">
            <v>371</v>
          </cell>
          <cell r="AW120" t="str">
            <v>86295</v>
          </cell>
          <cell r="AX120" t="str">
            <v>284</v>
          </cell>
          <cell r="AY120">
            <v>4</v>
          </cell>
          <cell r="AZ120">
            <v>3</v>
          </cell>
          <cell r="BA120">
            <v>0</v>
          </cell>
          <cell r="BB120" t="str">
            <v>03.919.238.612</v>
          </cell>
          <cell r="BC120">
            <v>45679</v>
          </cell>
          <cell r="BE120" t="str">
            <v>A</v>
          </cell>
          <cell r="BF120" t="str">
            <v>D</v>
          </cell>
          <cell r="BG120">
            <v>43609</v>
          </cell>
        </row>
        <row r="121">
          <cell r="A121">
            <v>112784</v>
          </cell>
          <cell r="B121" t="str">
            <v>ALEXANDRE DOS SANTOS OLIVEIRA</v>
          </cell>
          <cell r="C121" t="str">
            <v>AJUDANTE EQ SERVICOS DIVERSOS</v>
          </cell>
          <cell r="D121" t="str">
            <v>ECOSAMPA Campo Limpo</v>
          </cell>
          <cell r="E121">
            <v>43617</v>
          </cell>
          <cell r="F121">
            <v>1231.95</v>
          </cell>
          <cell r="G121" t="str">
            <v>Demitido em Meses Anteriores</v>
          </cell>
          <cell r="H121">
            <v>43703</v>
          </cell>
          <cell r="I121">
            <v>31865</v>
          </cell>
          <cell r="J121" t="str">
            <v>365.511.838-40</v>
          </cell>
          <cell r="K121" t="str">
            <v>135.34208.81.0</v>
          </cell>
          <cell r="L121" t="str">
            <v>Salário Mensal</v>
          </cell>
          <cell r="M121" t="str">
            <v>Empregado (CLT)</v>
          </cell>
          <cell r="N121" t="str">
            <v>5142-25</v>
          </cell>
          <cell r="O121">
            <v>66</v>
          </cell>
          <cell r="P121" t="str">
            <v>SEGUNDA A SABADO - 06:00 AS 14:20 / INTERVALO DE 01 HORA</v>
          </cell>
          <cell r="Q121" t="str">
            <v>220 Horas</v>
          </cell>
          <cell r="R121" t="str">
            <v>75.01.013</v>
          </cell>
          <cell r="S121" t="str">
            <v>SCK - Capinação e Roçada de Vias</v>
          </cell>
          <cell r="T121">
            <v>2</v>
          </cell>
          <cell r="U121" t="str">
            <v>SIEMACO SAO PAULO LIMP URBANA</v>
          </cell>
          <cell r="V121" t="str">
            <v>Brasileira</v>
          </cell>
          <cell r="W121" t="str">
            <v>São Paulo</v>
          </cell>
          <cell r="X121" t="str">
            <v>DILMA MARIA DOS SANTOS DE OLIVEIRA</v>
          </cell>
          <cell r="Y121" t="str">
            <v>JACI DE JESUS OLIVEIRA</v>
          </cell>
          <cell r="Z121" t="str">
            <v>Solteiro</v>
          </cell>
          <cell r="AA121" t="str">
            <v>Ensino Fundamental Incompleto</v>
          </cell>
          <cell r="AB121" t="str">
            <v>M</v>
          </cell>
          <cell r="AC121" t="str">
            <v>Rua</v>
          </cell>
          <cell r="AD121" t="str">
            <v>MENINA DENGOSA</v>
          </cell>
          <cell r="AE121" t="str">
            <v>112</v>
          </cell>
          <cell r="AG121" t="str">
            <v>04860-280</v>
          </cell>
          <cell r="AH121" t="str">
            <v>JARDIM GUANABARA</v>
          </cell>
          <cell r="AI121" t="str">
            <v>São Paulo</v>
          </cell>
          <cell r="AJ121" t="str">
            <v>São Paulo</v>
          </cell>
          <cell r="AP121">
            <v>2921</v>
          </cell>
          <cell r="AQ121" t="str">
            <v>24372</v>
          </cell>
          <cell r="AR121" t="str">
            <v>7</v>
          </cell>
          <cell r="AS121" t="str">
            <v>341512655</v>
          </cell>
          <cell r="AT121" t="str">
            <v>353313760191</v>
          </cell>
          <cell r="AU121" t="str">
            <v>301</v>
          </cell>
          <cell r="AV121" t="str">
            <v>381</v>
          </cell>
          <cell r="AW121" t="str">
            <v>025777</v>
          </cell>
          <cell r="AX121" t="str">
            <v>312</v>
          </cell>
          <cell r="AY121">
            <v>0</v>
          </cell>
          <cell r="AZ121">
            <v>2</v>
          </cell>
          <cell r="BA121">
            <v>25</v>
          </cell>
        </row>
        <row r="122">
          <cell r="A122">
            <v>113010</v>
          </cell>
          <cell r="B122" t="str">
            <v>ALEXANDRE FEITOZA DA SILVA</v>
          </cell>
          <cell r="C122" t="str">
            <v>AJUDANTE EQ SERVICOS DIVERSOS</v>
          </cell>
          <cell r="D122" t="str">
            <v>ECOSAMPA Campo Limpo</v>
          </cell>
          <cell r="E122">
            <v>43617</v>
          </cell>
          <cell r="F122">
            <v>1281.23</v>
          </cell>
          <cell r="G122" t="str">
            <v>Demitido em Meses Anteriores</v>
          </cell>
          <cell r="H122">
            <v>44029</v>
          </cell>
          <cell r="I122">
            <v>34357</v>
          </cell>
          <cell r="J122" t="str">
            <v>432.820.958-21</v>
          </cell>
          <cell r="K122" t="str">
            <v>207.27589.61.4</v>
          </cell>
          <cell r="L122" t="str">
            <v>Salário Mensal</v>
          </cell>
          <cell r="M122" t="str">
            <v>Empregado (CLT)</v>
          </cell>
          <cell r="N122" t="str">
            <v>5142-25</v>
          </cell>
          <cell r="O122">
            <v>66</v>
          </cell>
          <cell r="P122" t="str">
            <v>SEGUNDA A SABADO - 06:00 AS 14:20 / INTERVALO DE 01 HORA</v>
          </cell>
          <cell r="Q122" t="str">
            <v>220 Horas</v>
          </cell>
          <cell r="R122" t="str">
            <v>75.01.011</v>
          </cell>
          <cell r="S122" t="str">
            <v>SCK - Lavagem - Feiras, Vias e Logradouros</v>
          </cell>
          <cell r="T122">
            <v>2</v>
          </cell>
          <cell r="U122" t="str">
            <v>SIEMACO SAO PAULO LIMP URBANA</v>
          </cell>
          <cell r="V122" t="str">
            <v>Brasileira</v>
          </cell>
          <cell r="W122" t="str">
            <v>Roteiro</v>
          </cell>
          <cell r="X122" t="str">
            <v>MARIA DAS GRACAS DA SILVA</v>
          </cell>
          <cell r="Y122" t="str">
            <v>LUIZ FEITOZA DA SILVA</v>
          </cell>
          <cell r="Z122" t="str">
            <v>Solteiro</v>
          </cell>
          <cell r="AA122" t="str">
            <v>Ensino Fundamental Incompleto</v>
          </cell>
          <cell r="AB122" t="str">
            <v>M</v>
          </cell>
          <cell r="AC122" t="str">
            <v>Rua</v>
          </cell>
          <cell r="AD122" t="str">
            <v>SEBASTIAO FRANCISCO</v>
          </cell>
          <cell r="AE122" t="str">
            <v>117</v>
          </cell>
          <cell r="AG122" t="str">
            <v>05662-070</v>
          </cell>
          <cell r="AH122" t="str">
            <v>PARAISOPOLIS</v>
          </cell>
          <cell r="AI122" t="str">
            <v>São Paulo</v>
          </cell>
          <cell r="AJ122" t="str">
            <v>São Paulo</v>
          </cell>
          <cell r="AP122">
            <v>6429</v>
          </cell>
          <cell r="AQ122" t="str">
            <v>20542</v>
          </cell>
          <cell r="AR122" t="str">
            <v>7</v>
          </cell>
          <cell r="AS122" t="str">
            <v>45217675X</v>
          </cell>
          <cell r="AT122" t="str">
            <v>400067470116</v>
          </cell>
          <cell r="AU122" t="str">
            <v>581</v>
          </cell>
          <cell r="AV122" t="str">
            <v>346</v>
          </cell>
          <cell r="AW122" t="str">
            <v>077863</v>
          </cell>
          <cell r="AX122" t="str">
            <v>351</v>
          </cell>
          <cell r="AY122">
            <v>1</v>
          </cell>
          <cell r="AZ122">
            <v>1</v>
          </cell>
          <cell r="BA122">
            <v>16</v>
          </cell>
        </row>
        <row r="123">
          <cell r="A123">
            <v>112793</v>
          </cell>
          <cell r="B123" t="str">
            <v>ALEXANDRE FERREIRA DA SILVA</v>
          </cell>
          <cell r="C123" t="str">
            <v>VARREDOR</v>
          </cell>
          <cell r="D123" t="str">
            <v>ECOSAMPA Campo Limpo</v>
          </cell>
          <cell r="E123">
            <v>43617</v>
          </cell>
          <cell r="F123">
            <v>1603.99</v>
          </cell>
          <cell r="G123" t="str">
            <v>Em Atividade Normal</v>
          </cell>
          <cell r="H123">
            <v>45023</v>
          </cell>
          <cell r="I123">
            <v>29996</v>
          </cell>
          <cell r="J123" t="str">
            <v>355.173.268-03</v>
          </cell>
          <cell r="K123" t="str">
            <v>132.91124.85.4</v>
          </cell>
          <cell r="L123" t="str">
            <v>Salário Mensal</v>
          </cell>
          <cell r="M123" t="str">
            <v>Empregado (CLT)</v>
          </cell>
          <cell r="N123" t="str">
            <v>5142-15</v>
          </cell>
          <cell r="O123">
            <v>71</v>
          </cell>
          <cell r="P123" t="str">
            <v>SEGUNDA A SABADO - 07:00 AS 15:20 / INTERVALO DE 01 HORA</v>
          </cell>
          <cell r="Q123" t="str">
            <v>220 Horas</v>
          </cell>
          <cell r="R123" t="str">
            <v>75.01.007</v>
          </cell>
          <cell r="S123" t="str">
            <v>SCK - Varrição de Sarjetas e Calçadas</v>
          </cell>
          <cell r="T123">
            <v>2</v>
          </cell>
          <cell r="U123" t="str">
            <v>SIEMACO SAO PAULO LIMP URBANA</v>
          </cell>
          <cell r="V123" t="str">
            <v>Brasileira</v>
          </cell>
          <cell r="W123" t="str">
            <v>São Paulo</v>
          </cell>
          <cell r="X123" t="str">
            <v>CICERA ALVES DA SILVA</v>
          </cell>
          <cell r="Y123" t="str">
            <v>GERALDO FERREIRA DA SILVA</v>
          </cell>
          <cell r="Z123" t="str">
            <v>União Est/Marit</v>
          </cell>
          <cell r="AA123" t="str">
            <v>Ensino Fundamental Incompleto</v>
          </cell>
          <cell r="AB123" t="str">
            <v>M</v>
          </cell>
          <cell r="AC123" t="str">
            <v>Avenida</v>
          </cell>
          <cell r="AD123" t="str">
            <v>FIM DE SEMANA</v>
          </cell>
          <cell r="AE123" t="str">
            <v>167</v>
          </cell>
          <cell r="AG123" t="str">
            <v>05846-270</v>
          </cell>
          <cell r="AH123" t="str">
            <v>JARDIM CASABLANCA</v>
          </cell>
          <cell r="AI123" t="str">
            <v>São Paulo</v>
          </cell>
          <cell r="AJ123" t="str">
            <v>São Paulo</v>
          </cell>
          <cell r="AM123" t="str">
            <v>11</v>
          </cell>
          <cell r="AN123" t="str">
            <v>96033.1562</v>
          </cell>
          <cell r="AP123">
            <v>6429</v>
          </cell>
          <cell r="AQ123" t="str">
            <v>21394</v>
          </cell>
          <cell r="AR123" t="str">
            <v>2</v>
          </cell>
          <cell r="AS123" t="str">
            <v>43.873.512-2</v>
          </cell>
          <cell r="AT123" t="str">
            <v>338793960183</v>
          </cell>
          <cell r="AU123" t="str">
            <v>199</v>
          </cell>
          <cell r="AV123" t="str">
            <v>408</v>
          </cell>
          <cell r="AW123" t="str">
            <v>058189</v>
          </cell>
          <cell r="AX123" t="str">
            <v>0225</v>
          </cell>
          <cell r="AY123">
            <v>4</v>
          </cell>
          <cell r="AZ123">
            <v>3</v>
          </cell>
          <cell r="BA123">
            <v>0</v>
          </cell>
        </row>
        <row r="124">
          <cell r="A124">
            <v>117410</v>
          </cell>
          <cell r="B124" t="str">
            <v>ALEXANDRE GEAN DA SILVA SANTOS</v>
          </cell>
          <cell r="C124" t="str">
            <v>AUXILIAR DE ALMOXARIFADO PLENO</v>
          </cell>
          <cell r="D124" t="str">
            <v>ECOSAMPA Operação Geral</v>
          </cell>
          <cell r="E124">
            <v>44522</v>
          </cell>
          <cell r="F124">
            <v>2610.2399999999998</v>
          </cell>
          <cell r="G124" t="str">
            <v>Em Atividade Normal</v>
          </cell>
          <cell r="H124">
            <v>45147</v>
          </cell>
          <cell r="I124">
            <v>32891</v>
          </cell>
          <cell r="J124" t="str">
            <v>230.065.928-08</v>
          </cell>
          <cell r="K124" t="str">
            <v>201.15465.30.2</v>
          </cell>
          <cell r="L124" t="str">
            <v>Salário Mensal</v>
          </cell>
          <cell r="M124" t="str">
            <v>Empregado (CLT)</v>
          </cell>
          <cell r="N124" t="str">
            <v>4141-05</v>
          </cell>
          <cell r="O124">
            <v>258</v>
          </cell>
          <cell r="P124" t="str">
            <v>SEGUNDA A SABADO - 05:00 AS 13:20 / INTERVALO DE 01 HORA</v>
          </cell>
          <cell r="Q124" t="str">
            <v>220 Horas</v>
          </cell>
          <cell r="R124" t="str">
            <v>75.02.001</v>
          </cell>
          <cell r="S124" t="str">
            <v>Apoio Op C.Indireto</v>
          </cell>
          <cell r="T124">
            <v>3</v>
          </cell>
          <cell r="U124" t="str">
            <v>SIEMACO SAO PAULO LIMP URBANA</v>
          </cell>
          <cell r="V124" t="str">
            <v>Brasileira</v>
          </cell>
          <cell r="W124" t="str">
            <v>São Paulo</v>
          </cell>
          <cell r="X124" t="str">
            <v>GIRLANE DOS SANTOS DA SILVA</v>
          </cell>
          <cell r="Y124" t="str">
            <v>MANOEL JESUS DOS SANTOS</v>
          </cell>
          <cell r="Z124" t="str">
            <v>Casado</v>
          </cell>
          <cell r="AA124" t="str">
            <v>Ensino Médio Completo</v>
          </cell>
          <cell r="AB124" t="str">
            <v>M</v>
          </cell>
          <cell r="AC124" t="str">
            <v>Rua</v>
          </cell>
          <cell r="AD124" t="str">
            <v>RUA FLOR DE MARACUJA</v>
          </cell>
          <cell r="AE124" t="str">
            <v>35</v>
          </cell>
          <cell r="AF124" t="str">
            <v>CASA 02</v>
          </cell>
          <cell r="AG124" t="str">
            <v>04895-140</v>
          </cell>
          <cell r="AH124" t="str">
            <v>VARGEM GRANDE</v>
          </cell>
          <cell r="AI124" t="str">
            <v>São Paulo</v>
          </cell>
          <cell r="AJ124" t="str">
            <v>São Paulo</v>
          </cell>
          <cell r="AK124" t="str">
            <v>11</v>
          </cell>
          <cell r="AL124" t="str">
            <v>96708.4683</v>
          </cell>
          <cell r="AM124" t="str">
            <v>11</v>
          </cell>
          <cell r="AN124" t="str">
            <v>96970.8623</v>
          </cell>
          <cell r="AP124">
            <v>2926</v>
          </cell>
          <cell r="AQ124" t="str">
            <v>29874</v>
          </cell>
          <cell r="AR124" t="str">
            <v>2</v>
          </cell>
          <cell r="AS124" t="str">
            <v>472153365</v>
          </cell>
          <cell r="AT124" t="str">
            <v>370849740141</v>
          </cell>
          <cell r="AU124" t="str">
            <v>0311</v>
          </cell>
          <cell r="AV124" t="str">
            <v>416</v>
          </cell>
          <cell r="AW124" t="str">
            <v>23006592</v>
          </cell>
          <cell r="AX124" t="str">
            <v>808</v>
          </cell>
          <cell r="AY124">
            <v>1</v>
          </cell>
          <cell r="AZ124">
            <v>9</v>
          </cell>
          <cell r="BA124">
            <v>9</v>
          </cell>
        </row>
        <row r="125">
          <cell r="A125">
            <v>113019</v>
          </cell>
          <cell r="B125" t="str">
            <v>ALEXANDRE LINO FERRAO</v>
          </cell>
          <cell r="C125" t="str">
            <v>MOTORISTA CAMINHAO</v>
          </cell>
          <cell r="D125" t="str">
            <v>ECOSAMPA Operação Geral</v>
          </cell>
          <cell r="E125">
            <v>43617</v>
          </cell>
          <cell r="F125">
            <v>3050.22</v>
          </cell>
          <cell r="G125" t="str">
            <v>Demitido em Meses Anteriores</v>
          </cell>
          <cell r="H125">
            <v>45091</v>
          </cell>
          <cell r="I125">
            <v>27587</v>
          </cell>
          <cell r="J125" t="str">
            <v>250.356.268-06</v>
          </cell>
          <cell r="K125" t="str">
            <v>127.59042.60.1</v>
          </cell>
          <cell r="L125" t="str">
            <v>Salário Mensal</v>
          </cell>
          <cell r="M125" t="str">
            <v>Empregado (CLT)</v>
          </cell>
          <cell r="N125" t="str">
            <v>7825-10</v>
          </cell>
          <cell r="O125">
            <v>297</v>
          </cell>
          <cell r="P125" t="str">
            <v>SEGUNDA A SABADO - 05:40 AS 14:00 / INTERVALO DE 01 HORA</v>
          </cell>
          <cell r="Q125" t="str">
            <v>220 Horas</v>
          </cell>
          <cell r="R125" t="str">
            <v>75.01.001</v>
          </cell>
          <cell r="S125" t="str">
            <v>SCK - Lavagem Especial Equip.</v>
          </cell>
          <cell r="T125">
            <v>2</v>
          </cell>
          <cell r="U125" t="str">
            <v>SIND TRAB EMP DE ONIBUS RODOV INTEREST INTERM SET DIF SAO PAULO</v>
          </cell>
          <cell r="V125" t="str">
            <v>Brasileira</v>
          </cell>
          <cell r="W125" t="str">
            <v>São Paulo</v>
          </cell>
          <cell r="X125" t="str">
            <v>CECILIA LINO</v>
          </cell>
          <cell r="Y125" t="str">
            <v>RENE FERNANDES FERRAO</v>
          </cell>
          <cell r="Z125" t="str">
            <v>Casado</v>
          </cell>
          <cell r="AA125" t="str">
            <v>Ensino Médio Incompleto</v>
          </cell>
          <cell r="AB125" t="str">
            <v>M</v>
          </cell>
          <cell r="AC125" t="str">
            <v>Rua</v>
          </cell>
          <cell r="AD125" t="str">
            <v>CAETANO DIAS PEREIRA</v>
          </cell>
          <cell r="AE125" t="str">
            <v>24</v>
          </cell>
          <cell r="AG125" t="str">
            <v>05845-280</v>
          </cell>
          <cell r="AH125" t="str">
            <v>BRASILIA</v>
          </cell>
          <cell r="AI125" t="str">
            <v>São Paulo</v>
          </cell>
          <cell r="AJ125" t="str">
            <v>São Paulo</v>
          </cell>
          <cell r="AP125">
            <v>6429</v>
          </cell>
          <cell r="AQ125" t="str">
            <v>20543</v>
          </cell>
          <cell r="AR125" t="str">
            <v>5</v>
          </cell>
          <cell r="AS125" t="str">
            <v>259842618</v>
          </cell>
          <cell r="AT125" t="str">
            <v>268854770175</v>
          </cell>
          <cell r="AU125" t="str">
            <v>319</v>
          </cell>
          <cell r="AV125" t="str">
            <v>408</v>
          </cell>
          <cell r="AW125" t="str">
            <v>081087</v>
          </cell>
          <cell r="AX125" t="str">
            <v>125</v>
          </cell>
          <cell r="AY125">
            <v>4</v>
          </cell>
          <cell r="AZ125">
            <v>0</v>
          </cell>
          <cell r="BA125">
            <v>13</v>
          </cell>
          <cell r="BB125" t="str">
            <v>01.194.969.295</v>
          </cell>
          <cell r="BC125">
            <v>45718</v>
          </cell>
          <cell r="BE125" t="str">
            <v>A</v>
          </cell>
          <cell r="BF125" t="str">
            <v>D</v>
          </cell>
          <cell r="BG125">
            <v>43609</v>
          </cell>
        </row>
        <row r="126">
          <cell r="A126">
            <v>112798</v>
          </cell>
          <cell r="B126" t="str">
            <v>ALEXANDRE PEREIRA DA SILVA</v>
          </cell>
          <cell r="C126" t="str">
            <v>VARREDOR</v>
          </cell>
          <cell r="D126" t="str">
            <v>ECOSAMPA Capela do Socorro</v>
          </cell>
          <cell r="E126">
            <v>43617</v>
          </cell>
          <cell r="F126">
            <v>1603.99</v>
          </cell>
          <cell r="G126" t="str">
            <v>Em Atividade Normal</v>
          </cell>
          <cell r="H126">
            <v>45056</v>
          </cell>
          <cell r="I126">
            <v>28679</v>
          </cell>
          <cell r="J126" t="str">
            <v>223.553.828-24</v>
          </cell>
          <cell r="K126" t="str">
            <v>129.09082.85.9</v>
          </cell>
          <cell r="L126" t="str">
            <v>Salário Mensal</v>
          </cell>
          <cell r="M126" t="str">
            <v>Empregado (CLT)</v>
          </cell>
          <cell r="N126" t="str">
            <v>5142-15</v>
          </cell>
          <cell r="O126">
            <v>233</v>
          </cell>
          <cell r="P126" t="str">
            <v>SEGUNDA A SABADO - 09:00 AS 17:20 / INTERVALO DE 01 HORA</v>
          </cell>
          <cell r="Q126" t="str">
            <v>220 Horas</v>
          </cell>
          <cell r="R126" t="str">
            <v>75.01.007</v>
          </cell>
          <cell r="S126" t="str">
            <v>SCK - Varrição de Sarjetas e Calçadas</v>
          </cell>
          <cell r="T126">
            <v>2</v>
          </cell>
          <cell r="U126" t="str">
            <v>SIEMACO SAO PAULO LIMP URBANA</v>
          </cell>
          <cell r="V126" t="str">
            <v>Brasileira</v>
          </cell>
          <cell r="W126" t="str">
            <v>São Paulo</v>
          </cell>
          <cell r="X126" t="str">
            <v>JOANA PEREIRA DA SILVA</v>
          </cell>
          <cell r="Y126" t="str">
            <v>ESPERDIAO COELHO DA SILVA</v>
          </cell>
          <cell r="Z126" t="str">
            <v>Solteiro</v>
          </cell>
          <cell r="AA126" t="str">
            <v>Ensino Fundamental Incompleto</v>
          </cell>
          <cell r="AB126" t="str">
            <v>M</v>
          </cell>
          <cell r="AC126" t="str">
            <v>Rua</v>
          </cell>
          <cell r="AD126" t="str">
            <v>MACIEIRA DO SUL</v>
          </cell>
          <cell r="AE126" t="str">
            <v>29</v>
          </cell>
          <cell r="AG126" t="str">
            <v>04943-100</v>
          </cell>
          <cell r="AH126" t="str">
            <v>CHACARA NANI</v>
          </cell>
          <cell r="AI126" t="str">
            <v>São Paulo</v>
          </cell>
          <cell r="AJ126" t="str">
            <v>São Paulo</v>
          </cell>
          <cell r="AP126">
            <v>7245</v>
          </cell>
          <cell r="AQ126" t="str">
            <v>1770</v>
          </cell>
          <cell r="AR126" t="str">
            <v>7</v>
          </cell>
          <cell r="AS126" t="str">
            <v>361057064</v>
          </cell>
          <cell r="AT126" t="str">
            <v>276168980141</v>
          </cell>
          <cell r="AU126" t="str">
            <v>7</v>
          </cell>
          <cell r="AV126" t="str">
            <v>56</v>
          </cell>
          <cell r="AW126" t="str">
            <v>072385</v>
          </cell>
          <cell r="AX126" t="str">
            <v>0242</v>
          </cell>
          <cell r="AY126">
            <v>4</v>
          </cell>
          <cell r="AZ126">
            <v>3</v>
          </cell>
          <cell r="BA126">
            <v>0</v>
          </cell>
        </row>
        <row r="127">
          <cell r="A127">
            <v>113028</v>
          </cell>
          <cell r="B127" t="str">
            <v>ALEXANDRE REINALDO DE SOUZA</v>
          </cell>
          <cell r="C127" t="str">
            <v>ENCARREGADO DE TURMA</v>
          </cell>
          <cell r="D127" t="str">
            <v>ECOSAMPA M'Boi Mirim</v>
          </cell>
          <cell r="E127">
            <v>43617</v>
          </cell>
          <cell r="F127">
            <v>6154.04</v>
          </cell>
          <cell r="G127" t="str">
            <v>Em Atividade Normal</v>
          </cell>
          <cell r="H127">
            <v>45177</v>
          </cell>
          <cell r="I127">
            <v>26770</v>
          </cell>
          <cell r="J127" t="str">
            <v>163.027.178-09</v>
          </cell>
          <cell r="K127" t="str">
            <v>125.01073.52.7</v>
          </cell>
          <cell r="L127" t="str">
            <v>Salário Mensal</v>
          </cell>
          <cell r="M127" t="str">
            <v>Empregado (CLT)</v>
          </cell>
          <cell r="N127" t="str">
            <v>9922-05</v>
          </cell>
          <cell r="O127">
            <v>71</v>
          </cell>
          <cell r="P127" t="str">
            <v>SEGUNDA A SABADO - 07:00 AS 15:20 / INTERVALO DE 01 HORA</v>
          </cell>
          <cell r="Q127" t="str">
            <v>220 Horas</v>
          </cell>
          <cell r="R127" t="str">
            <v>75.02.003</v>
          </cell>
          <cell r="S127" t="str">
            <v>Apoio Op C.Direto</v>
          </cell>
          <cell r="T127">
            <v>2</v>
          </cell>
          <cell r="U127" t="str">
            <v>SIEMACO SAO PAULO LIMP URBANA</v>
          </cell>
          <cell r="V127" t="str">
            <v>Brasileira</v>
          </cell>
          <cell r="W127" t="str">
            <v>Osasco</v>
          </cell>
          <cell r="X127" t="str">
            <v>MARIA LIMA DE SOUZA</v>
          </cell>
          <cell r="Y127" t="str">
            <v>MARIO REINALDO DE SOUZA</v>
          </cell>
          <cell r="Z127" t="str">
            <v>Solteiro</v>
          </cell>
          <cell r="AA127" t="str">
            <v>Ensino Médio Completo</v>
          </cell>
          <cell r="AB127" t="str">
            <v>M</v>
          </cell>
          <cell r="AC127" t="str">
            <v>Rua</v>
          </cell>
          <cell r="AD127" t="str">
            <v>JOAQUIM IVAL DE JESUS</v>
          </cell>
          <cell r="AE127" t="str">
            <v>34</v>
          </cell>
          <cell r="AG127" t="str">
            <v>06786-250</v>
          </cell>
          <cell r="AH127" t="str">
            <v>VILA INDIANA</v>
          </cell>
          <cell r="AI127" t="str">
            <v>Taboão da Serra</v>
          </cell>
          <cell r="AJ127" t="str">
            <v>São Paulo</v>
          </cell>
          <cell r="AK127" t="str">
            <v>11</v>
          </cell>
          <cell r="AL127" t="str">
            <v>4685.2283</v>
          </cell>
          <cell r="AM127" t="str">
            <v>11</v>
          </cell>
          <cell r="AN127" t="str">
            <v>7796.0701</v>
          </cell>
          <cell r="AP127">
            <v>390</v>
          </cell>
          <cell r="AQ127" t="str">
            <v>12140</v>
          </cell>
          <cell r="AR127" t="str">
            <v>8</v>
          </cell>
          <cell r="AS127" t="str">
            <v>24.803.464.9</v>
          </cell>
          <cell r="AT127" t="str">
            <v>198648370159</v>
          </cell>
          <cell r="AU127" t="str">
            <v>533</v>
          </cell>
          <cell r="AV127" t="str">
            <v>328</v>
          </cell>
          <cell r="AW127" t="str">
            <v>083001</v>
          </cell>
          <cell r="AX127" t="str">
            <v>139</v>
          </cell>
          <cell r="AY127">
            <v>4</v>
          </cell>
          <cell r="AZ127">
            <v>3</v>
          </cell>
          <cell r="BA127">
            <v>0</v>
          </cell>
          <cell r="BB127" t="str">
            <v>01.755.037.583</v>
          </cell>
          <cell r="BC127">
            <v>44327</v>
          </cell>
          <cell r="BE127" t="str">
            <v>A</v>
          </cell>
          <cell r="BF127" t="str">
            <v>B</v>
          </cell>
          <cell r="BG127">
            <v>43608</v>
          </cell>
        </row>
        <row r="128">
          <cell r="A128">
            <v>112804</v>
          </cell>
          <cell r="B128" t="str">
            <v>ALEXANDRE SILVA RAMOS</v>
          </cell>
          <cell r="C128" t="str">
            <v>VARREDOR</v>
          </cell>
          <cell r="D128" t="str">
            <v>ECOSAMPA Parelheiros</v>
          </cell>
          <cell r="E128">
            <v>43617</v>
          </cell>
          <cell r="F128">
            <v>1603.99</v>
          </cell>
          <cell r="G128" t="str">
            <v>Gozando Férias</v>
          </cell>
          <cell r="H128">
            <v>45180</v>
          </cell>
          <cell r="I128">
            <v>29864</v>
          </cell>
          <cell r="J128" t="str">
            <v>225.201.218-82</v>
          </cell>
          <cell r="K128" t="str">
            <v>130.35661.81.1</v>
          </cell>
          <cell r="L128" t="str">
            <v>Salário Mensal</v>
          </cell>
          <cell r="M128" t="str">
            <v>Empregado (CLT)</v>
          </cell>
          <cell r="N128" t="str">
            <v>5142-15</v>
          </cell>
          <cell r="O128">
            <v>233</v>
          </cell>
          <cell r="P128" t="str">
            <v>SEGUNDA A SABADO - 09:00 AS 17:20 / INTERVALO DE 01 HORA</v>
          </cell>
          <cell r="Q128" t="str">
            <v>220 Horas</v>
          </cell>
          <cell r="R128" t="str">
            <v>75.01.006</v>
          </cell>
          <cell r="S128" t="str">
            <v>SCK - Varrição de Vias e Logradouros</v>
          </cell>
          <cell r="T128">
            <v>2</v>
          </cell>
          <cell r="U128" t="str">
            <v>SIEMACO SAO PAULO LIMP URBANA</v>
          </cell>
          <cell r="V128" t="str">
            <v>Brasileira</v>
          </cell>
          <cell r="W128" t="str">
            <v>São Paulo</v>
          </cell>
          <cell r="X128" t="str">
            <v>MARIA BENEDITA DA SILVA</v>
          </cell>
          <cell r="Y128" t="str">
            <v>EDISON BATISTA RAMOS</v>
          </cell>
          <cell r="Z128" t="str">
            <v>Outros</v>
          </cell>
          <cell r="AA128" t="str">
            <v>Ensino Médio Completo</v>
          </cell>
          <cell r="AB128" t="str">
            <v>M</v>
          </cell>
          <cell r="AC128" t="str">
            <v>Rua</v>
          </cell>
          <cell r="AD128" t="str">
            <v>SANTA CATARINA</v>
          </cell>
          <cell r="AE128" t="str">
            <v>59</v>
          </cell>
          <cell r="AG128" t="str">
            <v>04877-200</v>
          </cell>
          <cell r="AH128" t="str">
            <v>CIDADE LUZ</v>
          </cell>
          <cell r="AI128" t="str">
            <v>São Paulo</v>
          </cell>
          <cell r="AJ128" t="str">
            <v>São Paulo</v>
          </cell>
          <cell r="AP128">
            <v>5917</v>
          </cell>
          <cell r="AQ128" t="str">
            <v>03862</v>
          </cell>
          <cell r="AR128" t="str">
            <v>1</v>
          </cell>
          <cell r="AS128" t="str">
            <v>437895956</v>
          </cell>
          <cell r="AT128" t="str">
            <v>302122990116</v>
          </cell>
          <cell r="AU128" t="str">
            <v>487</v>
          </cell>
          <cell r="AV128" t="str">
            <v>381</v>
          </cell>
          <cell r="AW128" t="str">
            <v>0053527</v>
          </cell>
          <cell r="AX128" t="str">
            <v>252</v>
          </cell>
          <cell r="AY128">
            <v>4</v>
          </cell>
          <cell r="AZ128">
            <v>3</v>
          </cell>
          <cell r="BA128">
            <v>0</v>
          </cell>
        </row>
        <row r="129">
          <cell r="A129">
            <v>121421</v>
          </cell>
          <cell r="B129" t="str">
            <v>ALEXANDRE SOARES OLIVEIRA</v>
          </cell>
          <cell r="C129" t="str">
            <v>AJUDANTE EQ SERVICOS DIVERSOS</v>
          </cell>
          <cell r="D129" t="str">
            <v>ECOSAMPA Operação Geral</v>
          </cell>
          <cell r="E129">
            <v>44967</v>
          </cell>
          <cell r="F129">
            <v>1603.99</v>
          </cell>
          <cell r="G129" t="str">
            <v>Demitido em Meses Anteriores</v>
          </cell>
          <cell r="H129">
            <v>44981</v>
          </cell>
          <cell r="I129">
            <v>30448</v>
          </cell>
          <cell r="J129" t="str">
            <v>224.584.858-63</v>
          </cell>
          <cell r="K129" t="str">
            <v>132.83810.93.0</v>
          </cell>
          <cell r="L129" t="str">
            <v>Salário Mensal</v>
          </cell>
          <cell r="M129" t="str">
            <v>Empregado (CLT)</v>
          </cell>
          <cell r="N129" t="str">
            <v>5142-25</v>
          </cell>
          <cell r="O129">
            <v>339</v>
          </cell>
          <cell r="P129" t="str">
            <v>SEGUNDA A SABADO - 13:20 AS 21:40 / INTERVALO DE 01 HORA</v>
          </cell>
          <cell r="Q129" t="str">
            <v>220 Horas</v>
          </cell>
          <cell r="R129" t="str">
            <v>75.01.011</v>
          </cell>
          <cell r="S129" t="str">
            <v>SCK - Lavagem - Feiras, Vias e Logradouros</v>
          </cell>
          <cell r="T129">
            <v>2</v>
          </cell>
          <cell r="U129" t="str">
            <v>SIEMACO SAO PAULO LIMP URBANA</v>
          </cell>
          <cell r="V129" t="str">
            <v>Brasileira</v>
          </cell>
          <cell r="W129" t="str">
            <v>São Paulo</v>
          </cell>
          <cell r="X129" t="str">
            <v>MARILENE SOARES OLIVEIRA</v>
          </cell>
          <cell r="Z129" t="str">
            <v>Solteiro</v>
          </cell>
          <cell r="AA129" t="str">
            <v>Ensino Médio Completo</v>
          </cell>
          <cell r="AB129" t="str">
            <v>M</v>
          </cell>
          <cell r="AC129" t="str">
            <v>Rua</v>
          </cell>
          <cell r="AD129" t="str">
            <v>Luiz Gonzaga</v>
          </cell>
          <cell r="AE129" t="str">
            <v>36</v>
          </cell>
          <cell r="AG129" t="str">
            <v>04849-537</v>
          </cell>
          <cell r="AH129" t="str">
            <v>Cantinho do Ceu</v>
          </cell>
          <cell r="AI129" t="str">
            <v>São Paulo</v>
          </cell>
          <cell r="AJ129" t="str">
            <v>São Paulo</v>
          </cell>
          <cell r="AK129" t="str">
            <v>11</v>
          </cell>
          <cell r="AL129" t="str">
            <v>5932.6063</v>
          </cell>
          <cell r="AM129" t="str">
            <v>11</v>
          </cell>
          <cell r="AN129" t="str">
            <v>99806-6486</v>
          </cell>
          <cell r="AP129">
            <v>609</v>
          </cell>
          <cell r="AQ129" t="str">
            <v>46350</v>
          </cell>
          <cell r="AR129" t="str">
            <v>0</v>
          </cell>
          <cell r="AS129" t="str">
            <v>478134058</v>
          </cell>
          <cell r="AT129" t="str">
            <v>297392250159</v>
          </cell>
          <cell r="AU129" t="str">
            <v>0793</v>
          </cell>
          <cell r="AV129" t="str">
            <v>371</v>
          </cell>
          <cell r="AW129" t="str">
            <v>22458485</v>
          </cell>
          <cell r="AX129" t="str">
            <v>863</v>
          </cell>
          <cell r="AY129">
            <v>0</v>
          </cell>
          <cell r="AZ129">
            <v>0</v>
          </cell>
          <cell r="BA129">
            <v>14</v>
          </cell>
        </row>
        <row r="130">
          <cell r="A130">
            <v>113043</v>
          </cell>
          <cell r="B130" t="str">
            <v>ALEXANDRE XAVIER DA SILVA</v>
          </cell>
          <cell r="C130" t="str">
            <v>AJUDANTE EQ SERVICOS DIVERSOS</v>
          </cell>
          <cell r="D130" t="str">
            <v>ECOSAMPA Campo Limpo</v>
          </cell>
          <cell r="E130">
            <v>43617</v>
          </cell>
          <cell r="F130">
            <v>1603.99</v>
          </cell>
          <cell r="G130" t="str">
            <v>Em Atividade Normal</v>
          </cell>
          <cell r="H130">
            <v>45000</v>
          </cell>
          <cell r="I130">
            <v>32766</v>
          </cell>
          <cell r="J130" t="str">
            <v>445.872.118-69</v>
          </cell>
          <cell r="K130" t="str">
            <v>153.26624.64.1</v>
          </cell>
          <cell r="L130" t="str">
            <v>Salário Mensal</v>
          </cell>
          <cell r="M130" t="str">
            <v>Empregado (CLT)</v>
          </cell>
          <cell r="N130" t="str">
            <v>5142-25</v>
          </cell>
          <cell r="O130">
            <v>167</v>
          </cell>
          <cell r="P130" t="str">
            <v>SEGUNDA A SABADO - 13:40 AS 22:00 / INTERVALO DE 01 HORA</v>
          </cell>
          <cell r="Q130" t="str">
            <v>220 Horas</v>
          </cell>
          <cell r="R130" t="str">
            <v>75.01.019</v>
          </cell>
          <cell r="S130" t="str">
            <v>SCK - Operação dos Ecopontos</v>
          </cell>
          <cell r="T130">
            <v>2</v>
          </cell>
          <cell r="U130" t="str">
            <v>SIEMACO SAO PAULO LIMP URBANA</v>
          </cell>
          <cell r="V130" t="str">
            <v>Brasileira</v>
          </cell>
          <cell r="W130" t="str">
            <v>São Paulo</v>
          </cell>
          <cell r="X130" t="str">
            <v>MARIA DAS GRACAS MARQUES NEVES</v>
          </cell>
          <cell r="Y130" t="str">
            <v>MANOEL XAVIER DA SILVA</v>
          </cell>
          <cell r="Z130" t="str">
            <v>Solteiro</v>
          </cell>
          <cell r="AA130" t="str">
            <v>Ensino Fundamental Incompleto</v>
          </cell>
          <cell r="AB130" t="str">
            <v>M</v>
          </cell>
          <cell r="AC130" t="str">
            <v>Rua</v>
          </cell>
          <cell r="AD130" t="str">
            <v xml:space="preserve">LUIZ DELFINO DOS SANTOS  </v>
          </cell>
          <cell r="AE130" t="str">
            <v>126</v>
          </cell>
          <cell r="AG130" t="str">
            <v>05893-130</v>
          </cell>
          <cell r="AH130" t="str">
            <v xml:space="preserve">JARDIM DAS ROSAS </v>
          </cell>
          <cell r="AI130" t="str">
            <v>São Paulo</v>
          </cell>
          <cell r="AJ130" t="str">
            <v>São Paulo</v>
          </cell>
          <cell r="AP130">
            <v>7921</v>
          </cell>
          <cell r="AQ130" t="str">
            <v>06667</v>
          </cell>
          <cell r="AR130" t="str">
            <v>1</v>
          </cell>
          <cell r="AS130" t="str">
            <v>373329374</v>
          </cell>
          <cell r="AT130" t="str">
            <v>385273710116</v>
          </cell>
          <cell r="AU130" t="str">
            <v>691</v>
          </cell>
          <cell r="AV130" t="str">
            <v>259</v>
          </cell>
          <cell r="AW130" t="str">
            <v>0038911</v>
          </cell>
          <cell r="AX130" t="str">
            <v>0352</v>
          </cell>
          <cell r="AY130">
            <v>4</v>
          </cell>
          <cell r="AZ130">
            <v>3</v>
          </cell>
          <cell r="BA130">
            <v>0</v>
          </cell>
        </row>
        <row r="131">
          <cell r="A131">
            <v>121482</v>
          </cell>
          <cell r="B131" t="str">
            <v>ALEXSANDRO AUGUSTO RIBEIRO RUFINO</v>
          </cell>
          <cell r="C131" t="str">
            <v>MOTORISTA CAMINHAO</v>
          </cell>
          <cell r="D131" t="str">
            <v>ECOSAMPA Operação Geral</v>
          </cell>
          <cell r="E131">
            <v>44967</v>
          </cell>
          <cell r="F131">
            <v>3050.22</v>
          </cell>
          <cell r="G131" t="str">
            <v>Em Atividade Normal</v>
          </cell>
          <cell r="H131">
            <v>44967</v>
          </cell>
          <cell r="I131">
            <v>31364</v>
          </cell>
          <cell r="J131" t="str">
            <v>369.170.758-09</v>
          </cell>
          <cell r="K131" t="str">
            <v>206.86168.48.2</v>
          </cell>
          <cell r="L131" t="str">
            <v>Salário Mensal</v>
          </cell>
          <cell r="M131" t="str">
            <v>Empregado (CLT)</v>
          </cell>
          <cell r="N131" t="str">
            <v>7825-10</v>
          </cell>
          <cell r="O131">
            <v>339</v>
          </cell>
          <cell r="P131" t="str">
            <v>SEGUNDA A SABADO - 13:20 AS 21:40 / INTERVALO DE 01 HORA</v>
          </cell>
          <cell r="Q131" t="str">
            <v>220 Horas</v>
          </cell>
          <cell r="R131" t="str">
            <v>75.01.011</v>
          </cell>
          <cell r="S131" t="str">
            <v>SCK - Lavagem - Feiras, Vias e Logradouros</v>
          </cell>
          <cell r="T131">
            <v>2</v>
          </cell>
          <cell r="U131" t="str">
            <v>SIND TRAB EMP DE ONIBUS RODOV INTEREST INTERM SET DIF SAO PAULO</v>
          </cell>
          <cell r="V131" t="str">
            <v>Brasileira</v>
          </cell>
          <cell r="W131" t="str">
            <v>São Paulo</v>
          </cell>
          <cell r="X131" t="str">
            <v>HELENA MARIA RIBEIRO</v>
          </cell>
          <cell r="Y131" t="str">
            <v>GERALDO AUGUSTO RUFINO</v>
          </cell>
          <cell r="Z131" t="str">
            <v>Solteiro</v>
          </cell>
          <cell r="AA131" t="str">
            <v>Ensino Médio Completo</v>
          </cell>
          <cell r="AB131" t="str">
            <v>M</v>
          </cell>
          <cell r="AC131" t="str">
            <v>Rua</v>
          </cell>
          <cell r="AD131" t="str">
            <v>ANECY ROCHA</v>
          </cell>
          <cell r="AE131" t="str">
            <v>469</v>
          </cell>
          <cell r="AG131" t="str">
            <v>08372-209</v>
          </cell>
          <cell r="AH131" t="str">
            <v>JARDIM DAS ROSAS IGUATEMI</v>
          </cell>
          <cell r="AI131" t="str">
            <v>São Paulo</v>
          </cell>
          <cell r="AJ131" t="str">
            <v>São Paulo</v>
          </cell>
          <cell r="AK131" t="str">
            <v>11</v>
          </cell>
          <cell r="AL131" t="str">
            <v>2735.8636</v>
          </cell>
          <cell r="AM131" t="str">
            <v>11</v>
          </cell>
          <cell r="AN131" t="str">
            <v>97849-9622</v>
          </cell>
          <cell r="AP131">
            <v>6611</v>
          </cell>
          <cell r="AQ131" t="str">
            <v>18307</v>
          </cell>
          <cell r="AR131" t="str">
            <v>7</v>
          </cell>
          <cell r="AS131" t="str">
            <v>429104911</v>
          </cell>
          <cell r="AT131" t="str">
            <v>339029950116</v>
          </cell>
          <cell r="AU131" t="str">
            <v>420</v>
          </cell>
          <cell r="AV131" t="str">
            <v>375</v>
          </cell>
          <cell r="AW131" t="str">
            <v>36917075</v>
          </cell>
          <cell r="AX131" t="str">
            <v>809</v>
          </cell>
          <cell r="AY131">
            <v>0</v>
          </cell>
          <cell r="AZ131">
            <v>6</v>
          </cell>
          <cell r="BA131">
            <v>21</v>
          </cell>
          <cell r="BB131" t="str">
            <v>05.834.873.401</v>
          </cell>
          <cell r="BC131">
            <v>45998</v>
          </cell>
          <cell r="BD131">
            <v>44180</v>
          </cell>
          <cell r="BE131" t="str">
            <v>A</v>
          </cell>
          <cell r="BF131" t="str">
            <v>D</v>
          </cell>
          <cell r="BG131">
            <v>44960</v>
          </cell>
        </row>
        <row r="132">
          <cell r="A132">
            <v>112812</v>
          </cell>
          <cell r="B132" t="str">
            <v>ALEXSANDRO NOGUEIRA DE SANTANA</v>
          </cell>
          <cell r="C132" t="str">
            <v>FISCAL DE TURMA PLENO</v>
          </cell>
          <cell r="D132" t="str">
            <v>ECOSAMPA M'Boi Mirim</v>
          </cell>
          <cell r="E132">
            <v>43617</v>
          </cell>
          <cell r="F132">
            <v>3222.08</v>
          </cell>
          <cell r="G132" t="str">
            <v>Em Atividade Normal</v>
          </cell>
          <cell r="H132">
            <v>45119</v>
          </cell>
          <cell r="I132">
            <v>28713</v>
          </cell>
          <cell r="J132" t="str">
            <v>973.162.455-49</v>
          </cell>
          <cell r="K132" t="str">
            <v>131.86055.93.7</v>
          </cell>
          <cell r="L132" t="str">
            <v>Salário Mensal</v>
          </cell>
          <cell r="M132" t="str">
            <v>Empregado (CLT)</v>
          </cell>
          <cell r="N132" t="str">
            <v>9922-05</v>
          </cell>
          <cell r="O132">
            <v>167</v>
          </cell>
          <cell r="P132" t="str">
            <v>SEGUNDA A SABADO - 13:40 AS 22:00 / INTERVALO DE 01 HORA</v>
          </cell>
          <cell r="Q132" t="str">
            <v>220 Horas</v>
          </cell>
          <cell r="R132" t="str">
            <v>75.02.003</v>
          </cell>
          <cell r="S132" t="str">
            <v>Apoio Op C.Direto</v>
          </cell>
          <cell r="T132">
            <v>2</v>
          </cell>
          <cell r="U132" t="str">
            <v>SIEMACO SAO PAULO LIMP URBANA</v>
          </cell>
          <cell r="V132" t="str">
            <v>Brasileira</v>
          </cell>
          <cell r="W132" t="str">
            <v>Itapitanga</v>
          </cell>
          <cell r="X132" t="str">
            <v>MARIA ISABEL ALVES SILVA NOGUEIRA</v>
          </cell>
          <cell r="Y132" t="str">
            <v>RAILTON LEAL DE SANTANA</v>
          </cell>
          <cell r="Z132" t="str">
            <v>Solteiro</v>
          </cell>
          <cell r="AA132" t="str">
            <v>Ensino Fundamental Completo</v>
          </cell>
          <cell r="AB132" t="str">
            <v>M</v>
          </cell>
          <cell r="AC132" t="str">
            <v>Alameda</v>
          </cell>
          <cell r="AD132" t="str">
            <v>TOMAS JUSTINO RODRIGUES</v>
          </cell>
          <cell r="AE132" t="str">
            <v>117</v>
          </cell>
          <cell r="AG132" t="str">
            <v>04829-000</v>
          </cell>
          <cell r="AH132" t="str">
            <v>JARDIM BELA VISTA</v>
          </cell>
          <cell r="AI132" t="str">
            <v>São Paulo</v>
          </cell>
          <cell r="AJ132" t="str">
            <v>São Paulo</v>
          </cell>
          <cell r="AP132">
            <v>7660</v>
          </cell>
          <cell r="AQ132" t="str">
            <v>02510</v>
          </cell>
          <cell r="AR132" t="str">
            <v>2</v>
          </cell>
          <cell r="AS132" t="str">
            <v>07.721.735-75</v>
          </cell>
          <cell r="AT132" t="str">
            <v>2027080507</v>
          </cell>
          <cell r="AU132" t="str">
            <v>94</v>
          </cell>
          <cell r="AV132" t="str">
            <v>135</v>
          </cell>
          <cell r="AW132" t="str">
            <v>19290</v>
          </cell>
          <cell r="AX132" t="str">
            <v>00297</v>
          </cell>
          <cell r="AY132">
            <v>4</v>
          </cell>
          <cell r="AZ132">
            <v>3</v>
          </cell>
          <cell r="BA132">
            <v>0</v>
          </cell>
        </row>
        <row r="133">
          <cell r="A133">
            <v>113052</v>
          </cell>
          <cell r="B133" t="str">
            <v>ALEXSANDRO PEREIRA DE SOUZA</v>
          </cell>
          <cell r="C133" t="str">
            <v>COLETOR</v>
          </cell>
          <cell r="D133" t="str">
            <v>ECOSAMPA Operação Geral</v>
          </cell>
          <cell r="E133">
            <v>43617</v>
          </cell>
          <cell r="F133">
            <v>1523.89</v>
          </cell>
          <cell r="G133" t="str">
            <v>Demitido em Meses Anteriores</v>
          </cell>
          <cell r="H133">
            <v>43991</v>
          </cell>
          <cell r="I133">
            <v>31265</v>
          </cell>
          <cell r="J133" t="str">
            <v>345.157.028-90</v>
          </cell>
          <cell r="K133" t="str">
            <v>200.08732.31.5</v>
          </cell>
          <cell r="L133" t="str">
            <v>Salário Mensal</v>
          </cell>
          <cell r="M133" t="str">
            <v>Empregado (CLT)</v>
          </cell>
          <cell r="N133" t="str">
            <v>5142-05</v>
          </cell>
          <cell r="O133">
            <v>167</v>
          </cell>
          <cell r="P133" t="str">
            <v>SEGUNDA A SABADO - 13:40 AS 22:00 / INTERVALO DE 01 HORA</v>
          </cell>
          <cell r="Q133" t="str">
            <v>220 Horas</v>
          </cell>
          <cell r="R133" t="str">
            <v>75.01.017</v>
          </cell>
          <cell r="S133" t="str">
            <v>SCK - Coleta Manual - Entulho e Materiais Diversos</v>
          </cell>
          <cell r="T133">
            <v>2</v>
          </cell>
          <cell r="U133" t="str">
            <v>SIEMACO SAO PAULO LIMP URBANA</v>
          </cell>
          <cell r="V133" t="str">
            <v>Brasileira</v>
          </cell>
          <cell r="W133" t="str">
            <v>Salvador</v>
          </cell>
          <cell r="X133" t="str">
            <v>CELICE SILVA PEREIRA</v>
          </cell>
          <cell r="Y133" t="str">
            <v>RODOLFO IRENIO DE SOUZA</v>
          </cell>
          <cell r="Z133" t="str">
            <v>Solteiro</v>
          </cell>
          <cell r="AA133" t="str">
            <v>Ensino Fundamental Incompleto</v>
          </cell>
          <cell r="AB133" t="str">
            <v>M</v>
          </cell>
          <cell r="AC133" t="str">
            <v>Rua</v>
          </cell>
          <cell r="AD133" t="str">
            <v>CIRO AROUCA RAMALHO</v>
          </cell>
          <cell r="AE133" t="str">
            <v>122</v>
          </cell>
          <cell r="AG133" t="str">
            <v>05795-170</v>
          </cell>
          <cell r="AH133" t="str">
            <v>JARDIM ROSANA</v>
          </cell>
          <cell r="AI133" t="str">
            <v>São Paulo</v>
          </cell>
          <cell r="AJ133" t="str">
            <v>São Paulo</v>
          </cell>
          <cell r="AP133">
            <v>2921</v>
          </cell>
          <cell r="AQ133" t="str">
            <v>52708</v>
          </cell>
          <cell r="AR133" t="str">
            <v>7</v>
          </cell>
          <cell r="AS133" t="str">
            <v>380165181</v>
          </cell>
          <cell r="AT133" t="str">
            <v>110985030566</v>
          </cell>
          <cell r="AU133" t="str">
            <v>95</v>
          </cell>
          <cell r="AV133" t="str">
            <v>11</v>
          </cell>
          <cell r="AW133" t="str">
            <v>037577</v>
          </cell>
          <cell r="AX133" t="str">
            <v>297</v>
          </cell>
          <cell r="AY133">
            <v>1</v>
          </cell>
          <cell r="AZ133">
            <v>0</v>
          </cell>
          <cell r="BA133">
            <v>8</v>
          </cell>
        </row>
        <row r="134">
          <cell r="A134">
            <v>112815</v>
          </cell>
          <cell r="B134" t="str">
            <v>ALEXSANDRO SOARES CORREA</v>
          </cell>
          <cell r="C134" t="str">
            <v>AJUDANTE EQ SERVICOS DIVERSOS</v>
          </cell>
          <cell r="D134" t="str">
            <v>ECOSAMPA Campo Limpo</v>
          </cell>
          <cell r="E134">
            <v>43617</v>
          </cell>
          <cell r="F134">
            <v>1603.99</v>
          </cell>
          <cell r="G134" t="str">
            <v>Em Atividade Normal</v>
          </cell>
          <cell r="H134">
            <v>44960</v>
          </cell>
          <cell r="I134">
            <v>29227</v>
          </cell>
          <cell r="J134" t="str">
            <v>225.216.418-20</v>
          </cell>
          <cell r="K134" t="str">
            <v>130.65753.93.5</v>
          </cell>
          <cell r="L134" t="str">
            <v>Salário Mensal</v>
          </cell>
          <cell r="M134" t="str">
            <v>Empregado (CLT)</v>
          </cell>
          <cell r="N134" t="str">
            <v>5142-25</v>
          </cell>
          <cell r="O134">
            <v>66</v>
          </cell>
          <cell r="P134" t="str">
            <v>SEGUNDA A SABADO - 06:00 AS 14:20 / INTERVALO DE 01 HORA</v>
          </cell>
          <cell r="Q134" t="str">
            <v>220 Horas</v>
          </cell>
          <cell r="R134" t="str">
            <v>75.01.016</v>
          </cell>
          <cell r="S134" t="str">
            <v>SCK - Coleta - Catabagulho e Entulho</v>
          </cell>
          <cell r="T134">
            <v>2</v>
          </cell>
          <cell r="U134" t="str">
            <v>SIEMACO SAO PAULO LIMP URBANA</v>
          </cell>
          <cell r="V134" t="str">
            <v>Brasileira</v>
          </cell>
          <cell r="W134" t="str">
            <v>São Paulo</v>
          </cell>
          <cell r="X134" t="str">
            <v>MARIA ANGELA SOARES</v>
          </cell>
          <cell r="Y134" t="str">
            <v>JOSE ADAO CORREA</v>
          </cell>
          <cell r="Z134" t="str">
            <v>Solteiro</v>
          </cell>
          <cell r="AA134" t="str">
            <v>Ensino Médio Completo</v>
          </cell>
          <cell r="AB134" t="str">
            <v>M</v>
          </cell>
          <cell r="AC134" t="str">
            <v>Rua</v>
          </cell>
          <cell r="AD134" t="str">
            <v>ANTONIO RIBEIRO PINA</v>
          </cell>
          <cell r="AE134" t="str">
            <v>127</v>
          </cell>
          <cell r="AG134" t="str">
            <v>05862-150</v>
          </cell>
          <cell r="AH134" t="str">
            <v>JARDIM LIDIA</v>
          </cell>
          <cell r="AI134" t="str">
            <v>São Paulo</v>
          </cell>
          <cell r="AJ134" t="str">
            <v>São Paulo</v>
          </cell>
          <cell r="AP134">
            <v>390</v>
          </cell>
          <cell r="AQ134" t="str">
            <v>15348</v>
          </cell>
          <cell r="AR134" t="str">
            <v>4</v>
          </cell>
          <cell r="AS134" t="str">
            <v>357141088</v>
          </cell>
          <cell r="AT134" t="str">
            <v>302926840141</v>
          </cell>
          <cell r="AU134" t="str">
            <v>235</v>
          </cell>
          <cell r="AV134" t="str">
            <v>373</v>
          </cell>
          <cell r="AW134" t="str">
            <v>81389</v>
          </cell>
          <cell r="AX134" t="str">
            <v>250</v>
          </cell>
          <cell r="AY134">
            <v>4</v>
          </cell>
          <cell r="AZ134">
            <v>3</v>
          </cell>
          <cell r="BA134">
            <v>0</v>
          </cell>
        </row>
        <row r="135">
          <cell r="A135">
            <v>118049</v>
          </cell>
          <cell r="B135" t="str">
            <v>ALEXSSANDRO MORAES DO NASCIMENTO</v>
          </cell>
          <cell r="C135" t="str">
            <v>AJUDANTE EQ SERVICOS DIVERSOS</v>
          </cell>
          <cell r="D135" t="str">
            <v>ECOSAMPA Santo Amaro</v>
          </cell>
          <cell r="E135">
            <v>44567</v>
          </cell>
          <cell r="F135">
            <v>1603.99</v>
          </cell>
          <cell r="G135" t="str">
            <v>Em Atividade Normal</v>
          </cell>
          <cell r="H135">
            <v>45119</v>
          </cell>
          <cell r="I135">
            <v>37522</v>
          </cell>
          <cell r="J135" t="str">
            <v>528.626.098-54</v>
          </cell>
          <cell r="K135" t="str">
            <v>236.35888.12.1</v>
          </cell>
          <cell r="L135" t="str">
            <v>Salário Mensal</v>
          </cell>
          <cell r="M135" t="str">
            <v>Empregado (CLT)</v>
          </cell>
          <cell r="N135" t="str">
            <v>5142-25</v>
          </cell>
          <cell r="O135">
            <v>167</v>
          </cell>
          <cell r="P135" t="str">
            <v>SEGUNDA A SABADO - 13:40 AS 22:00 / INTERVALO DE 01 HORA</v>
          </cell>
          <cell r="Q135" t="str">
            <v>220 Horas</v>
          </cell>
          <cell r="R135" t="str">
            <v>75.01.013</v>
          </cell>
          <cell r="S135" t="str">
            <v>SCK - Capinação e Roçada de Vias</v>
          </cell>
          <cell r="T135">
            <v>2</v>
          </cell>
          <cell r="U135" t="str">
            <v>SIEMACO SAO PAULO LIMP URBANA</v>
          </cell>
          <cell r="V135" t="str">
            <v>Brasileira</v>
          </cell>
          <cell r="W135" t="str">
            <v>São Paulo</v>
          </cell>
          <cell r="X135" t="str">
            <v>SIMONE MORAES SILVA</v>
          </cell>
          <cell r="Y135" t="str">
            <v>ALEXANDRE SOUZA NASCIMENTO</v>
          </cell>
          <cell r="Z135" t="str">
            <v>Solteiro</v>
          </cell>
          <cell r="AA135" t="str">
            <v>Ensino Médio Incompleto</v>
          </cell>
          <cell r="AB135" t="str">
            <v>M</v>
          </cell>
          <cell r="AC135" t="str">
            <v>Rua</v>
          </cell>
          <cell r="AD135" t="str">
            <v>RUA VASCO FERNANDES</v>
          </cell>
          <cell r="AE135" t="str">
            <v>41</v>
          </cell>
          <cell r="AG135" t="str">
            <v>05892-500</v>
          </cell>
          <cell r="AH135" t="str">
            <v>JARDIM AMALIA</v>
          </cell>
          <cell r="AI135" t="str">
            <v>São Paulo</v>
          </cell>
          <cell r="AJ135" t="str">
            <v>São Paulo</v>
          </cell>
          <cell r="AK135" t="str">
            <v>11</v>
          </cell>
          <cell r="AL135" t="str">
            <v>95365.5236</v>
          </cell>
          <cell r="AM135" t="str">
            <v>11</v>
          </cell>
          <cell r="AN135" t="str">
            <v>96466.8631</v>
          </cell>
          <cell r="AP135">
            <v>7283</v>
          </cell>
          <cell r="AQ135" t="str">
            <v>05113</v>
          </cell>
          <cell r="AR135" t="str">
            <v>9</v>
          </cell>
          <cell r="AS135" t="str">
            <v>563060050</v>
          </cell>
          <cell r="AT135" t="str">
            <v>464546840124</v>
          </cell>
          <cell r="AU135" t="str">
            <v>150</v>
          </cell>
          <cell r="AV135" t="str">
            <v>020</v>
          </cell>
          <cell r="AW135" t="str">
            <v>52862609</v>
          </cell>
          <cell r="AX135" t="str">
            <v>854</v>
          </cell>
          <cell r="AY135">
            <v>1</v>
          </cell>
          <cell r="AZ135">
            <v>7</v>
          </cell>
          <cell r="BA135">
            <v>25</v>
          </cell>
        </row>
        <row r="136">
          <cell r="A136">
            <v>114908</v>
          </cell>
          <cell r="B136" t="str">
            <v>ALEXSSANDRO SATO DE LIMA</v>
          </cell>
          <cell r="C136" t="str">
            <v>AJUDANTE EQ SERVICOS DIVERSOS</v>
          </cell>
          <cell r="D136" t="str">
            <v>ECOSAMPA Operação Geral</v>
          </cell>
          <cell r="E136">
            <v>43916</v>
          </cell>
          <cell r="F136">
            <v>1319.67</v>
          </cell>
          <cell r="G136" t="str">
            <v>Demitido em Meses Anteriores</v>
          </cell>
          <cell r="H136">
            <v>44361</v>
          </cell>
          <cell r="I136">
            <v>29521</v>
          </cell>
          <cell r="J136" t="str">
            <v>313.557.808-96</v>
          </cell>
          <cell r="K136" t="str">
            <v>134.85896.85.2</v>
          </cell>
          <cell r="L136" t="str">
            <v>Salário Mensal</v>
          </cell>
          <cell r="M136" t="str">
            <v>Empregado (CLT)</v>
          </cell>
          <cell r="N136" t="str">
            <v>5142-25</v>
          </cell>
          <cell r="O136">
            <v>297</v>
          </cell>
          <cell r="P136" t="str">
            <v>SEGUNDA A SABADO - 05:40 AS 14:00 / INTERVALO DE 01 HORA</v>
          </cell>
          <cell r="Q136" t="str">
            <v>220 Horas</v>
          </cell>
          <cell r="R136" t="str">
            <v>75.01.001</v>
          </cell>
          <cell r="S136" t="str">
            <v>SCK - Lavagem Especial Equip.</v>
          </cell>
          <cell r="T136">
            <v>2</v>
          </cell>
          <cell r="U136" t="str">
            <v>SIEMACO SAO PAULO LIMP URBANA</v>
          </cell>
          <cell r="V136" t="str">
            <v>Brasileira</v>
          </cell>
          <cell r="W136" t="str">
            <v>São Paulo</v>
          </cell>
          <cell r="X136" t="str">
            <v>SONIA DO NASCIMENTO SATO</v>
          </cell>
          <cell r="Y136" t="str">
            <v>MAURO DONIZETI DE LIMA</v>
          </cell>
          <cell r="Z136" t="str">
            <v>Solteiro</v>
          </cell>
          <cell r="AA136" t="str">
            <v>Ensino Médio Incompleto</v>
          </cell>
          <cell r="AB136" t="str">
            <v>M</v>
          </cell>
          <cell r="AC136" t="str">
            <v>Estrada</v>
          </cell>
          <cell r="AD136" t="str">
            <v>PAIOL</v>
          </cell>
          <cell r="AE136" t="str">
            <v>3935</v>
          </cell>
          <cell r="AG136" t="str">
            <v>04888-012</v>
          </cell>
          <cell r="AH136" t="str">
            <v>RECANTO CAMPO BELO</v>
          </cell>
          <cell r="AI136" t="str">
            <v>São Paulo</v>
          </cell>
          <cell r="AJ136" t="str">
            <v>São Paulo</v>
          </cell>
          <cell r="AK136" t="str">
            <v>11</v>
          </cell>
          <cell r="AL136" t="str">
            <v>94349.1982</v>
          </cell>
          <cell r="AP136">
            <v>6753</v>
          </cell>
          <cell r="AQ136" t="str">
            <v>24250</v>
          </cell>
          <cell r="AR136" t="str">
            <v>9</v>
          </cell>
          <cell r="AS136" t="str">
            <v>300015732</v>
          </cell>
          <cell r="AT136" t="str">
            <v>305073690191</v>
          </cell>
          <cell r="AU136" t="str">
            <v>616</v>
          </cell>
          <cell r="AV136" t="str">
            <v>381</v>
          </cell>
          <cell r="AW136" t="str">
            <v>31355780</v>
          </cell>
          <cell r="AX136" t="str">
            <v>896</v>
          </cell>
          <cell r="AY136">
            <v>1</v>
          </cell>
          <cell r="AZ136">
            <v>2</v>
          </cell>
          <cell r="BA136">
            <v>18</v>
          </cell>
        </row>
        <row r="137">
          <cell r="A137">
            <v>113058</v>
          </cell>
          <cell r="B137" t="str">
            <v>ALFREDO SEIFERT</v>
          </cell>
          <cell r="C137" t="str">
            <v>VARREDOR</v>
          </cell>
          <cell r="D137" t="str">
            <v>ECOSAMPA Capela do Socorro</v>
          </cell>
          <cell r="E137">
            <v>43617</v>
          </cell>
          <cell r="F137">
            <v>1603.99</v>
          </cell>
          <cell r="G137" t="str">
            <v>Em Atividade Normal</v>
          </cell>
          <cell r="H137">
            <v>45149</v>
          </cell>
          <cell r="I137">
            <v>26686</v>
          </cell>
          <cell r="J137" t="str">
            <v>225.389.168-10</v>
          </cell>
          <cell r="K137" t="str">
            <v>135.34475.85.1</v>
          </cell>
          <cell r="L137" t="str">
            <v>Salário Mensal</v>
          </cell>
          <cell r="M137" t="str">
            <v>Empregado (CLT)</v>
          </cell>
          <cell r="N137" t="str">
            <v>5142-15</v>
          </cell>
          <cell r="O137">
            <v>233</v>
          </cell>
          <cell r="P137" t="str">
            <v>SEGUNDA A SABADO - 09:00 AS 17:20 / INTERVALO DE 01 HORA</v>
          </cell>
          <cell r="Q137" t="str">
            <v>220 Horas</v>
          </cell>
          <cell r="R137" t="str">
            <v>75.01.006</v>
          </cell>
          <cell r="S137" t="str">
            <v>SCK - Varrição de Vias e Logradouros</v>
          </cell>
          <cell r="T137">
            <v>2</v>
          </cell>
          <cell r="U137" t="str">
            <v>SIEMACO SAO PAULO LIMP URBANA</v>
          </cell>
          <cell r="V137" t="str">
            <v>Brasileira</v>
          </cell>
          <cell r="W137" t="str">
            <v>São Paulo</v>
          </cell>
          <cell r="X137" t="str">
            <v>RITA DA CUNHA SEIFERT</v>
          </cell>
          <cell r="Y137" t="str">
            <v>ERNESTO HORST SEIFERT</v>
          </cell>
          <cell r="Z137" t="str">
            <v>Casado</v>
          </cell>
          <cell r="AA137" t="str">
            <v>Ensino Fundamental Incompleto</v>
          </cell>
          <cell r="AB137" t="str">
            <v>M</v>
          </cell>
          <cell r="AC137" t="str">
            <v>Rua</v>
          </cell>
          <cell r="AD137" t="str">
            <v>ALICE LEVY</v>
          </cell>
          <cell r="AE137" t="str">
            <v>19</v>
          </cell>
          <cell r="AG137" t="str">
            <v>04858-450</v>
          </cell>
          <cell r="AH137" t="str">
            <v>JD MARIA AMALIA</v>
          </cell>
          <cell r="AI137" t="str">
            <v>São Paulo</v>
          </cell>
          <cell r="AJ137" t="str">
            <v>São Paulo</v>
          </cell>
          <cell r="AP137">
            <v>5917</v>
          </cell>
          <cell r="AQ137" t="str">
            <v>03815</v>
          </cell>
          <cell r="AR137" t="str">
            <v>9</v>
          </cell>
          <cell r="AS137" t="str">
            <v>341025483</v>
          </cell>
          <cell r="AT137" t="str">
            <v>302160940191</v>
          </cell>
          <cell r="AU137" t="str">
            <v>222</v>
          </cell>
          <cell r="AV137" t="str">
            <v>381</v>
          </cell>
          <cell r="AW137" t="str">
            <v>4162</v>
          </cell>
          <cell r="AX137" t="str">
            <v>271</v>
          </cell>
          <cell r="AY137">
            <v>4</v>
          </cell>
          <cell r="AZ137">
            <v>3</v>
          </cell>
          <cell r="BA137">
            <v>0</v>
          </cell>
        </row>
        <row r="138">
          <cell r="A138">
            <v>112824</v>
          </cell>
          <cell r="B138" t="str">
            <v>ALICIO SILVA DE ADORNO</v>
          </cell>
          <cell r="C138" t="str">
            <v>VARREDOR</v>
          </cell>
          <cell r="D138" t="str">
            <v>ECOSAMPA Campo Limpo</v>
          </cell>
          <cell r="E138">
            <v>43617</v>
          </cell>
          <cell r="F138">
            <v>1603.99</v>
          </cell>
          <cell r="G138" t="str">
            <v>Em Atividade Normal</v>
          </cell>
          <cell r="H138">
            <v>45177</v>
          </cell>
          <cell r="I138">
            <v>24268</v>
          </cell>
          <cell r="J138" t="str">
            <v>085.549.128-02</v>
          </cell>
          <cell r="K138" t="str">
            <v>124.86113.65.9</v>
          </cell>
          <cell r="L138" t="str">
            <v>Salário Mensal</v>
          </cell>
          <cell r="M138" t="str">
            <v>Empregado (CLT)</v>
          </cell>
          <cell r="N138" t="str">
            <v>5142-15</v>
          </cell>
          <cell r="O138">
            <v>66</v>
          </cell>
          <cell r="P138" t="str">
            <v>SEGUNDA A SABADO - 06:00 AS 14:20 / INTERVALO DE 01 HORA</v>
          </cell>
          <cell r="Q138" t="str">
            <v>220 Horas</v>
          </cell>
          <cell r="R138" t="str">
            <v>75.01.006</v>
          </cell>
          <cell r="S138" t="str">
            <v>SCK - Varrição de Vias e Logradouros</v>
          </cell>
          <cell r="T138">
            <v>2</v>
          </cell>
          <cell r="U138" t="str">
            <v>SIEMACO SAO PAULO LIMP URBANA</v>
          </cell>
          <cell r="V138" t="str">
            <v>Brasileira</v>
          </cell>
          <cell r="W138" t="str">
            <v>São Paulo</v>
          </cell>
          <cell r="X138" t="str">
            <v>MARIA LAURENCA DA SILVA</v>
          </cell>
          <cell r="Y138" t="str">
            <v>ERNESTINO SILVA DE ADORNO</v>
          </cell>
          <cell r="Z138" t="str">
            <v>Casado</v>
          </cell>
          <cell r="AA138" t="str">
            <v>Ensino Fundamental Incompleto</v>
          </cell>
          <cell r="AB138" t="str">
            <v>M</v>
          </cell>
          <cell r="AC138" t="str">
            <v>Rua</v>
          </cell>
          <cell r="AD138" t="str">
            <v>ODEMIS</v>
          </cell>
          <cell r="AE138" t="str">
            <v>30</v>
          </cell>
          <cell r="AG138" t="str">
            <v>05783-180</v>
          </cell>
          <cell r="AH138" t="str">
            <v>JD UMUARAMA</v>
          </cell>
          <cell r="AI138" t="str">
            <v>São Paulo</v>
          </cell>
          <cell r="AJ138" t="str">
            <v>São Paulo</v>
          </cell>
          <cell r="AP138">
            <v>7867</v>
          </cell>
          <cell r="AQ138" t="str">
            <v>27340</v>
          </cell>
          <cell r="AR138" t="str">
            <v>6</v>
          </cell>
          <cell r="AS138" t="str">
            <v>19.398.541</v>
          </cell>
          <cell r="AT138" t="str">
            <v>176094340124</v>
          </cell>
          <cell r="AU138" t="str">
            <v>505</v>
          </cell>
          <cell r="AV138" t="str">
            <v>328</v>
          </cell>
          <cell r="AW138" t="str">
            <v>071351</v>
          </cell>
          <cell r="AX138" t="str">
            <v>73</v>
          </cell>
          <cell r="AY138">
            <v>4</v>
          </cell>
          <cell r="AZ138">
            <v>3</v>
          </cell>
          <cell r="BA138">
            <v>0</v>
          </cell>
        </row>
        <row r="139">
          <cell r="A139">
            <v>113062</v>
          </cell>
          <cell r="B139" t="str">
            <v>ALINE CRISTINA CASTRO ALVES</v>
          </cell>
          <cell r="C139" t="str">
            <v>AJUDANTE EQ SERVICOS DIVERSOS</v>
          </cell>
          <cell r="D139" t="str">
            <v>ECOSAMPA Santo Amaro</v>
          </cell>
          <cell r="E139">
            <v>43617</v>
          </cell>
          <cell r="F139">
            <v>1231.95</v>
          </cell>
          <cell r="G139" t="str">
            <v>Demitido em Meses Anteriores</v>
          </cell>
          <cell r="H139">
            <v>43703</v>
          </cell>
          <cell r="I139">
            <v>32458</v>
          </cell>
          <cell r="J139" t="str">
            <v>230.454.608-01</v>
          </cell>
          <cell r="K139" t="str">
            <v>207.11783.02.5</v>
          </cell>
          <cell r="L139" t="str">
            <v>Salário Mensal</v>
          </cell>
          <cell r="M139" t="str">
            <v>Empregado (CLT)</v>
          </cell>
          <cell r="N139" t="str">
            <v>5142-25</v>
          </cell>
          <cell r="O139">
            <v>66</v>
          </cell>
          <cell r="P139" t="str">
            <v>SEGUNDA A SABADO - 06:00 AS 14:20 / INTERVALO DE 01 HORA</v>
          </cell>
          <cell r="Q139" t="str">
            <v>220 Horas</v>
          </cell>
          <cell r="R139" t="str">
            <v>75.01.017</v>
          </cell>
          <cell r="S139" t="str">
            <v>SCK - Coleta Manual - Entulho e Materiais Diversos</v>
          </cell>
          <cell r="T139">
            <v>2</v>
          </cell>
          <cell r="U139" t="str">
            <v>SIEMACO SAO PAULO LIMP URBANA</v>
          </cell>
          <cell r="V139" t="str">
            <v>Brasileira</v>
          </cell>
          <cell r="W139" t="str">
            <v>São Paulo</v>
          </cell>
          <cell r="X139" t="str">
            <v>ANGELA MARIA DE CASTRO ALVES</v>
          </cell>
          <cell r="Y139" t="str">
            <v>MARCOS RAIMUNDO ALVES</v>
          </cell>
          <cell r="Z139" t="str">
            <v>Solteiro</v>
          </cell>
          <cell r="AA139" t="str">
            <v>Ensino Médio Incompleto</v>
          </cell>
          <cell r="AB139" t="str">
            <v>F</v>
          </cell>
          <cell r="AC139" t="str">
            <v>Rua</v>
          </cell>
          <cell r="AD139" t="str">
            <v xml:space="preserve">ABRICO NATAL </v>
          </cell>
          <cell r="AE139" t="str">
            <v>230</v>
          </cell>
          <cell r="AG139" t="str">
            <v>04863-110</v>
          </cell>
          <cell r="AH139" t="str">
            <v>VILA NATAL</v>
          </cell>
          <cell r="AI139" t="str">
            <v>São Paulo</v>
          </cell>
          <cell r="AJ139" t="str">
            <v>São Paulo</v>
          </cell>
          <cell r="AP139">
            <v>6753</v>
          </cell>
          <cell r="AQ139" t="str">
            <v>14835</v>
          </cell>
          <cell r="AR139" t="str">
            <v>9</v>
          </cell>
          <cell r="AS139" t="str">
            <v>365230947</v>
          </cell>
          <cell r="AT139" t="str">
            <v>366269460116</v>
          </cell>
          <cell r="AU139" t="str">
            <v>542</v>
          </cell>
          <cell r="AV139" t="str">
            <v>381</v>
          </cell>
          <cell r="AW139" t="str">
            <v>051461</v>
          </cell>
          <cell r="AX139" t="str">
            <v>357</v>
          </cell>
          <cell r="AY139">
            <v>0</v>
          </cell>
          <cell r="AZ139">
            <v>2</v>
          </cell>
          <cell r="BA139">
            <v>25</v>
          </cell>
        </row>
        <row r="140">
          <cell r="A140">
            <v>112857</v>
          </cell>
          <cell r="B140" t="str">
            <v>ALMERIL FERNANDES DA SILVA</v>
          </cell>
          <cell r="C140" t="str">
            <v>VARREDOR</v>
          </cell>
          <cell r="D140" t="str">
            <v>ECOSAMPA Santo Amaro</v>
          </cell>
          <cell r="E140">
            <v>43617</v>
          </cell>
          <cell r="F140">
            <v>1281.23</v>
          </cell>
          <cell r="G140" t="str">
            <v>Demitido em Meses Anteriores</v>
          </cell>
          <cell r="H140">
            <v>44019</v>
          </cell>
          <cell r="I140">
            <v>20952</v>
          </cell>
          <cell r="J140" t="str">
            <v>012.627.848-24</v>
          </cell>
          <cell r="K140" t="str">
            <v>107.21012.42.3</v>
          </cell>
          <cell r="L140" t="str">
            <v>Salário Mensal</v>
          </cell>
          <cell r="M140" t="str">
            <v>Empregado (CLT)</v>
          </cell>
          <cell r="N140" t="str">
            <v>5142-15</v>
          </cell>
          <cell r="O140">
            <v>66</v>
          </cell>
          <cell r="P140" t="str">
            <v>SEGUNDA A SABADO - 06:00 AS 14:20 / INTERVALO DE 01 HORA</v>
          </cell>
          <cell r="Q140" t="str">
            <v>220 Horas</v>
          </cell>
          <cell r="R140" t="str">
            <v>75.01.006</v>
          </cell>
          <cell r="S140" t="str">
            <v>SCK - Varrição de Vias e Logradouros</v>
          </cell>
          <cell r="T140">
            <v>2</v>
          </cell>
          <cell r="U140" t="str">
            <v>SIEMACO SAO PAULO LIMP URBANA</v>
          </cell>
          <cell r="V140" t="str">
            <v>Brasileira</v>
          </cell>
          <cell r="W140" t="str">
            <v>Brasilândia de Minas</v>
          </cell>
          <cell r="X140" t="str">
            <v>FELICIA FERNANDES DA SILVA</v>
          </cell>
          <cell r="Y140" t="str">
            <v>GERALDO FERNANDES DA SILVA</v>
          </cell>
          <cell r="Z140" t="str">
            <v>Casado</v>
          </cell>
          <cell r="AA140" t="str">
            <v>Ensino Fundamental Incompleto</v>
          </cell>
          <cell r="AB140" t="str">
            <v>M</v>
          </cell>
          <cell r="AC140" t="str">
            <v>Rua</v>
          </cell>
          <cell r="AD140" t="str">
            <v>MARTIN RUBERT</v>
          </cell>
          <cell r="AE140" t="str">
            <v>12</v>
          </cell>
          <cell r="AG140" t="str">
            <v>04857-350</v>
          </cell>
          <cell r="AH140" t="str">
            <v>JD VARGINHA</v>
          </cell>
          <cell r="AI140" t="str">
            <v>São Paulo</v>
          </cell>
          <cell r="AJ140" t="str">
            <v>São Paulo</v>
          </cell>
          <cell r="AP140">
            <v>9104</v>
          </cell>
          <cell r="AQ140" t="str">
            <v>20300</v>
          </cell>
          <cell r="AR140" t="str">
            <v>6</v>
          </cell>
          <cell r="AS140" t="str">
            <v>129916705</v>
          </cell>
          <cell r="AT140" t="str">
            <v>131950230116</v>
          </cell>
          <cell r="AU140" t="str">
            <v>1</v>
          </cell>
          <cell r="AV140" t="str">
            <v>371</v>
          </cell>
          <cell r="AW140" t="str">
            <v>13306</v>
          </cell>
          <cell r="AX140" t="str">
            <v>0097</v>
          </cell>
          <cell r="AY140">
            <v>1</v>
          </cell>
          <cell r="AZ140">
            <v>1</v>
          </cell>
          <cell r="BA140">
            <v>6</v>
          </cell>
        </row>
        <row r="141">
          <cell r="A141">
            <v>122364</v>
          </cell>
          <cell r="B141" t="str">
            <v>ALMIRA PACHECO ROCHA</v>
          </cell>
          <cell r="C141" t="str">
            <v>PENSIONISTAS</v>
          </cell>
          <cell r="D141" t="str">
            <v>ECOSAMPA Pensionistas</v>
          </cell>
          <cell r="E141">
            <v>45099</v>
          </cell>
          <cell r="F141">
            <v>0.01</v>
          </cell>
          <cell r="G141" t="str">
            <v>Em Atividade Normal</v>
          </cell>
          <cell r="H141">
            <v>45099</v>
          </cell>
          <cell r="J141" t="str">
            <v>075.107.716-09</v>
          </cell>
          <cell r="L141" t="str">
            <v>Nenhuma</v>
          </cell>
          <cell r="M141" t="str">
            <v>Pensionista</v>
          </cell>
          <cell r="N141" t="str">
            <v>1415-20</v>
          </cell>
          <cell r="O141">
            <v>0</v>
          </cell>
          <cell r="P141" t="str">
            <v>Nenhum</v>
          </cell>
          <cell r="Q141" t="str">
            <v>Nenhuma</v>
          </cell>
          <cell r="R141" t="str">
            <v>00.00.000</v>
          </cell>
          <cell r="S141" t="str">
            <v>Pensionistas</v>
          </cell>
          <cell r="T141">
            <v>2</v>
          </cell>
          <cell r="U141" t="str">
            <v>Nenhum</v>
          </cell>
          <cell r="V141" t="str">
            <v>Brasileira</v>
          </cell>
          <cell r="W141" t="str">
            <v>Nenhum</v>
          </cell>
          <cell r="Z141" t="str">
            <v>Outros</v>
          </cell>
          <cell r="AA141" t="str">
            <v>Nenhum</v>
          </cell>
          <cell r="AB141" t="str">
            <v>F</v>
          </cell>
          <cell r="AC141" t="str">
            <v>Nenhum</v>
          </cell>
          <cell r="AJ141" t="str">
            <v>Nenhum</v>
          </cell>
          <cell r="AP141">
            <v>23</v>
          </cell>
          <cell r="AQ141" t="str">
            <v>00024219</v>
          </cell>
          <cell r="AR141" t="str">
            <v>8</v>
          </cell>
          <cell r="AY141">
            <v>0</v>
          </cell>
          <cell r="AZ141">
            <v>2</v>
          </cell>
          <cell r="BA141">
            <v>9</v>
          </cell>
        </row>
        <row r="142">
          <cell r="A142">
            <v>113069</v>
          </cell>
          <cell r="B142" t="str">
            <v>ALOISIO FERNANDES DE NOVAIS</v>
          </cell>
          <cell r="C142" t="str">
            <v>VARREDOR</v>
          </cell>
          <cell r="D142" t="str">
            <v>ECOSAMPA M'Boi Mirim</v>
          </cell>
          <cell r="E142">
            <v>43617</v>
          </cell>
          <cell r="F142">
            <v>1281.23</v>
          </cell>
          <cell r="G142" t="str">
            <v>Demitido em Meses Anteriores</v>
          </cell>
          <cell r="H142">
            <v>43832</v>
          </cell>
          <cell r="I142">
            <v>26289</v>
          </cell>
          <cell r="J142" t="str">
            <v>326.333.618-54</v>
          </cell>
          <cell r="K142" t="str">
            <v>131.41254.81.7</v>
          </cell>
          <cell r="L142" t="str">
            <v>Salário Mensal</v>
          </cell>
          <cell r="M142" t="str">
            <v>Empregado (CLT)</v>
          </cell>
          <cell r="N142" t="str">
            <v>5142-15</v>
          </cell>
          <cell r="O142">
            <v>71</v>
          </cell>
          <cell r="P142" t="str">
            <v>SEGUNDA A SABADO - 07:00 AS 15:20 / INTERVALO DE 01 HORA</v>
          </cell>
          <cell r="Q142" t="str">
            <v>220 Horas</v>
          </cell>
          <cell r="R142" t="str">
            <v>75.01.006</v>
          </cell>
          <cell r="S142" t="str">
            <v>SCK - Varrição de Vias e Logradouros</v>
          </cell>
          <cell r="T142">
            <v>2</v>
          </cell>
          <cell r="U142" t="str">
            <v>SIEMACO SAO PAULO LIMP URBANA</v>
          </cell>
          <cell r="V142" t="str">
            <v>Brasileira</v>
          </cell>
          <cell r="W142" t="str">
            <v>Itiruçu</v>
          </cell>
          <cell r="X142" t="str">
            <v>IVONE DA CONCEICAO FERNANDES</v>
          </cell>
          <cell r="Y142" t="str">
            <v>ANTONIO PEREIRA DE NOVAIS FILHO</v>
          </cell>
          <cell r="Z142" t="str">
            <v>Casado</v>
          </cell>
          <cell r="AA142" t="str">
            <v>Ensino Fundamental Incompleto</v>
          </cell>
          <cell r="AB142" t="str">
            <v>M</v>
          </cell>
          <cell r="AC142" t="str">
            <v>Rua</v>
          </cell>
          <cell r="AD142" t="str">
            <v>REFORMA AGRARIA</v>
          </cell>
          <cell r="AE142" t="str">
            <v>17</v>
          </cell>
          <cell r="AG142" t="str">
            <v>05885-460</v>
          </cell>
          <cell r="AH142" t="str">
            <v>JARDIM SAO BENTO</v>
          </cell>
          <cell r="AI142" t="str">
            <v>São Paulo</v>
          </cell>
          <cell r="AJ142" t="str">
            <v>São Paulo</v>
          </cell>
          <cell r="AK142" t="str">
            <v>11</v>
          </cell>
          <cell r="AL142" t="str">
            <v>5829.5299</v>
          </cell>
          <cell r="AP142">
            <v>9106</v>
          </cell>
          <cell r="AQ142" t="str">
            <v>33431</v>
          </cell>
          <cell r="AR142" t="str">
            <v>2</v>
          </cell>
          <cell r="AS142" t="str">
            <v>378010219</v>
          </cell>
          <cell r="AT142" t="str">
            <v>59949620574</v>
          </cell>
          <cell r="AU142" t="str">
            <v>186</v>
          </cell>
          <cell r="AV142" t="str">
            <v>37</v>
          </cell>
          <cell r="AW142" t="str">
            <v>082940</v>
          </cell>
          <cell r="AX142" t="str">
            <v>063</v>
          </cell>
          <cell r="AY142">
            <v>0</v>
          </cell>
          <cell r="AZ142">
            <v>7</v>
          </cell>
          <cell r="BA142">
            <v>1</v>
          </cell>
        </row>
        <row r="143">
          <cell r="A143">
            <v>112889</v>
          </cell>
          <cell r="B143" t="str">
            <v>ALOISO OLIVEIRA SANTOS</v>
          </cell>
          <cell r="C143" t="str">
            <v>VARREDOR</v>
          </cell>
          <cell r="D143" t="str">
            <v>ECOSAMPA Santo Amaro</v>
          </cell>
          <cell r="E143">
            <v>43617</v>
          </cell>
          <cell r="F143">
            <v>1281.23</v>
          </cell>
          <cell r="G143" t="str">
            <v>Demitido em Meses Anteriores</v>
          </cell>
          <cell r="H143">
            <v>43808</v>
          </cell>
          <cell r="I143">
            <v>24467</v>
          </cell>
          <cell r="J143" t="str">
            <v>513.860.465-15</v>
          </cell>
          <cell r="K143" t="str">
            <v>123.87527.91.9</v>
          </cell>
          <cell r="L143" t="str">
            <v>Salário Mensal</v>
          </cell>
          <cell r="M143" t="str">
            <v>Empregado (CLT)</v>
          </cell>
          <cell r="N143" t="str">
            <v>5142-15</v>
          </cell>
          <cell r="O143">
            <v>297</v>
          </cell>
          <cell r="P143" t="str">
            <v>SEGUNDA A SABADO - 05:40 AS 14:00 / INTERVALO DE 01 HORA</v>
          </cell>
          <cell r="Q143" t="str">
            <v>220 Horas</v>
          </cell>
          <cell r="R143" t="str">
            <v>75.01.006</v>
          </cell>
          <cell r="S143" t="str">
            <v>SCK - Varrição de Vias e Logradouros</v>
          </cell>
          <cell r="T143">
            <v>2</v>
          </cell>
          <cell r="U143" t="str">
            <v>SIEMACO SAO PAULO LIMP URBANA</v>
          </cell>
          <cell r="V143" t="str">
            <v>Brasileira</v>
          </cell>
          <cell r="W143" t="str">
            <v>Ibicaraí</v>
          </cell>
          <cell r="X143" t="str">
            <v>MARIA LUIZA DE OLIVEIRA</v>
          </cell>
          <cell r="Y143" t="str">
            <v>MANOEL MESSIAS DOS SANTOS</v>
          </cell>
          <cell r="Z143" t="str">
            <v>Casado</v>
          </cell>
          <cell r="AA143" t="str">
            <v>Ensino Médio Incompleto</v>
          </cell>
          <cell r="AB143" t="str">
            <v>M</v>
          </cell>
          <cell r="AC143" t="str">
            <v>Rua</v>
          </cell>
          <cell r="AD143" t="str">
            <v>RIGEL</v>
          </cell>
          <cell r="AE143" t="str">
            <v>22</v>
          </cell>
          <cell r="AG143" t="str">
            <v>09973-046</v>
          </cell>
          <cell r="AH143" t="str">
            <v>JD INAMAR</v>
          </cell>
          <cell r="AI143" t="str">
            <v>Diadema</v>
          </cell>
          <cell r="AJ143" t="str">
            <v>São Paulo</v>
          </cell>
          <cell r="AP143">
            <v>9104</v>
          </cell>
          <cell r="AQ143" t="str">
            <v>20307</v>
          </cell>
          <cell r="AR143" t="str">
            <v>1</v>
          </cell>
          <cell r="AS143" t="str">
            <v>287213821</v>
          </cell>
          <cell r="AT143" t="str">
            <v>55584580566</v>
          </cell>
          <cell r="AU143" t="str">
            <v>220</v>
          </cell>
          <cell r="AV143" t="str">
            <v>222</v>
          </cell>
          <cell r="AW143" t="str">
            <v>042460</v>
          </cell>
          <cell r="AX143" t="str">
            <v>026</v>
          </cell>
          <cell r="AY143">
            <v>0</v>
          </cell>
          <cell r="AZ143">
            <v>6</v>
          </cell>
          <cell r="BA143">
            <v>8</v>
          </cell>
        </row>
        <row r="144">
          <cell r="A144">
            <v>113086</v>
          </cell>
          <cell r="B144" t="str">
            <v>ALTAMIR REIS LUIZ</v>
          </cell>
          <cell r="C144" t="str">
            <v>MOTORISTA CAMINHAO</v>
          </cell>
          <cell r="D144" t="str">
            <v>ECOSAMPA Operação Geral</v>
          </cell>
          <cell r="E144">
            <v>43617</v>
          </cell>
          <cell r="F144">
            <v>3050.22</v>
          </cell>
          <cell r="G144" t="str">
            <v>Em Atividade Normal</v>
          </cell>
          <cell r="H144">
            <v>45149</v>
          </cell>
          <cell r="I144">
            <v>25435</v>
          </cell>
          <cell r="J144" t="str">
            <v>947.399.517-20</v>
          </cell>
          <cell r="K144" t="str">
            <v>121.96156.19.3</v>
          </cell>
          <cell r="L144" t="str">
            <v>Salário Mensal</v>
          </cell>
          <cell r="M144" t="str">
            <v>Empregado (CLT)</v>
          </cell>
          <cell r="N144" t="str">
            <v>7825-10</v>
          </cell>
          <cell r="O144">
            <v>339</v>
          </cell>
          <cell r="P144" t="str">
            <v>SEGUNDA A SABADO - 13:20 AS 21:40 / INTERVALO DE 01 HORA</v>
          </cell>
          <cell r="Q144" t="str">
            <v>220 Horas</v>
          </cell>
          <cell r="R144" t="str">
            <v>75.01.017</v>
          </cell>
          <cell r="S144" t="str">
            <v>SCK - Coleta Manual - Entulho e Materiais Diversos</v>
          </cell>
          <cell r="T144">
            <v>2</v>
          </cell>
          <cell r="U144" t="str">
            <v>SIND TRAB EMP DE ONIBUS RODOV INTEREST INTERM SET DIF SAO PAULO</v>
          </cell>
          <cell r="V144" t="str">
            <v>Brasileira</v>
          </cell>
          <cell r="W144" t="str">
            <v>Belo Horizonte</v>
          </cell>
          <cell r="X144" t="str">
            <v>ESTER AUGUSTA REIS</v>
          </cell>
          <cell r="Y144" t="str">
            <v>ALBERTO LUIZ</v>
          </cell>
          <cell r="Z144" t="str">
            <v>Casado</v>
          </cell>
          <cell r="AA144" t="str">
            <v>Ensino Fundamental Incompleto</v>
          </cell>
          <cell r="AB144" t="str">
            <v>M</v>
          </cell>
          <cell r="AC144" t="str">
            <v>Rua</v>
          </cell>
          <cell r="AD144" t="str">
            <v>ODETE DE M CHAVES</v>
          </cell>
          <cell r="AE144" t="str">
            <v>27</v>
          </cell>
          <cell r="AG144" t="str">
            <v>06900-000</v>
          </cell>
          <cell r="AH144" t="str">
            <v>CHACARA FLORIDA II</v>
          </cell>
          <cell r="AI144" t="str">
            <v>Embu Guaçu</v>
          </cell>
          <cell r="AJ144" t="str">
            <v>São Paulo</v>
          </cell>
          <cell r="AK144" t="str">
            <v>11</v>
          </cell>
          <cell r="AL144" t="str">
            <v>4661.8770</v>
          </cell>
          <cell r="AM144" t="str">
            <v>11</v>
          </cell>
          <cell r="AN144" t="str">
            <v>9705.2603</v>
          </cell>
          <cell r="AP144">
            <v>390</v>
          </cell>
          <cell r="AQ144" t="str">
            <v>12504</v>
          </cell>
          <cell r="AR144" t="str">
            <v>5</v>
          </cell>
          <cell r="AS144" t="str">
            <v>30.976.597-3</v>
          </cell>
          <cell r="AT144" t="str">
            <v>82258640230</v>
          </cell>
          <cell r="AU144" t="str">
            <v>87</v>
          </cell>
          <cell r="AV144" t="str">
            <v>370</v>
          </cell>
          <cell r="AW144" t="str">
            <v>47636</v>
          </cell>
          <cell r="AX144" t="str">
            <v>223</v>
          </cell>
          <cell r="AY144">
            <v>4</v>
          </cell>
          <cell r="AZ144">
            <v>3</v>
          </cell>
          <cell r="BA144">
            <v>0</v>
          </cell>
          <cell r="BB144" t="str">
            <v>02.479.175.569</v>
          </cell>
          <cell r="BC144">
            <v>44818</v>
          </cell>
          <cell r="BE144" t="str">
            <v>D</v>
          </cell>
          <cell r="BG144">
            <v>43608</v>
          </cell>
        </row>
        <row r="145">
          <cell r="A145">
            <v>112995</v>
          </cell>
          <cell r="B145" t="str">
            <v>ALTINO COSTA</v>
          </cell>
          <cell r="C145" t="str">
            <v>VARREDOR</v>
          </cell>
          <cell r="D145" t="str">
            <v>ECOSAMPA M'Boi Mirim</v>
          </cell>
          <cell r="E145">
            <v>43617</v>
          </cell>
          <cell r="F145">
            <v>1603.99</v>
          </cell>
          <cell r="G145" t="str">
            <v>Em Atividade Normal</v>
          </cell>
          <cell r="H145">
            <v>45119</v>
          </cell>
          <cell r="I145">
            <v>21200</v>
          </cell>
          <cell r="J145" t="str">
            <v>038.171.048-39</v>
          </cell>
          <cell r="K145" t="str">
            <v>108.89567.32.5</v>
          </cell>
          <cell r="L145" t="str">
            <v>Salário Mensal</v>
          </cell>
          <cell r="M145" t="str">
            <v>Empregado (CLT)</v>
          </cell>
          <cell r="N145" t="str">
            <v>5142-15</v>
          </cell>
          <cell r="O145">
            <v>66</v>
          </cell>
          <cell r="P145" t="str">
            <v>SEGUNDA A SABADO - 06:00 AS 14:20 / INTERVALO DE 01 HORA</v>
          </cell>
          <cell r="Q145" t="str">
            <v>220 Horas</v>
          </cell>
          <cell r="R145" t="str">
            <v>75.01.006</v>
          </cell>
          <cell r="S145" t="str">
            <v>SCK - Varrição de Vias e Logradouros</v>
          </cell>
          <cell r="T145">
            <v>2</v>
          </cell>
          <cell r="U145" t="str">
            <v>SIEMACO SAO PAULO LIMP URBANA</v>
          </cell>
          <cell r="V145" t="str">
            <v>Brasileira</v>
          </cell>
          <cell r="W145" t="str">
            <v>São Paulo</v>
          </cell>
          <cell r="X145" t="str">
            <v>LEODILIA MARIA COSTA</v>
          </cell>
          <cell r="Z145" t="str">
            <v>Casado</v>
          </cell>
          <cell r="AA145" t="str">
            <v>Ensino Fundamental Incompleto</v>
          </cell>
          <cell r="AB145" t="str">
            <v>M</v>
          </cell>
          <cell r="AC145" t="str">
            <v>Rua</v>
          </cell>
          <cell r="AD145" t="str">
            <v>CORONEL EDGAR PEREIRA ARMOND</v>
          </cell>
          <cell r="AE145" t="str">
            <v>352</v>
          </cell>
          <cell r="AG145" t="str">
            <v>04856-110</v>
          </cell>
          <cell r="AH145" t="str">
            <v>JD MYRNA</v>
          </cell>
          <cell r="AI145" t="str">
            <v>São Paulo</v>
          </cell>
          <cell r="AJ145" t="str">
            <v>São Paulo</v>
          </cell>
          <cell r="AK145" t="str">
            <v>11</v>
          </cell>
          <cell r="AL145" t="str">
            <v>5526.7622</v>
          </cell>
          <cell r="AP145">
            <v>1667</v>
          </cell>
          <cell r="AQ145" t="str">
            <v>68372</v>
          </cell>
          <cell r="AR145" t="str">
            <v>4</v>
          </cell>
          <cell r="AS145" t="str">
            <v>16.638.866</v>
          </cell>
          <cell r="AT145" t="str">
            <v>266574170132</v>
          </cell>
          <cell r="AU145" t="str">
            <v>508</v>
          </cell>
          <cell r="AV145" t="str">
            <v>328</v>
          </cell>
          <cell r="AW145" t="str">
            <v>040486</v>
          </cell>
          <cell r="AX145" t="str">
            <v>066</v>
          </cell>
          <cell r="AY145">
            <v>4</v>
          </cell>
          <cell r="AZ145">
            <v>3</v>
          </cell>
          <cell r="BA145">
            <v>0</v>
          </cell>
        </row>
        <row r="146">
          <cell r="A146">
            <v>121522</v>
          </cell>
          <cell r="B146" t="str">
            <v>ALUISIO BERNARDINO DE SENA</v>
          </cell>
          <cell r="C146" t="str">
            <v>AJUDANTE EQ SERVICOS DIVERSOS</v>
          </cell>
          <cell r="D146" t="str">
            <v>ECOSAMPA Operação Geral</v>
          </cell>
          <cell r="E146">
            <v>44972</v>
          </cell>
          <cell r="F146">
            <v>1603.99</v>
          </cell>
          <cell r="G146" t="str">
            <v>Demitido em Meses Anteriores</v>
          </cell>
          <cell r="H146">
            <v>44986</v>
          </cell>
          <cell r="I146">
            <v>25954</v>
          </cell>
          <cell r="J146" t="str">
            <v>781.571.454-49</v>
          </cell>
          <cell r="K146" t="str">
            <v>124.12409.63.5</v>
          </cell>
          <cell r="L146" t="str">
            <v>Salário Mensal</v>
          </cell>
          <cell r="M146" t="str">
            <v>Empregado (CLT)</v>
          </cell>
          <cell r="N146" t="str">
            <v>5142-25</v>
          </cell>
          <cell r="O146">
            <v>339</v>
          </cell>
          <cell r="P146" t="str">
            <v>SEGUNDA A SABADO - 13:20 AS 21:40 / INTERVALO DE 01 HORA</v>
          </cell>
          <cell r="Q146" t="str">
            <v>220 Horas</v>
          </cell>
          <cell r="R146" t="str">
            <v>75.01.011</v>
          </cell>
          <cell r="S146" t="str">
            <v>SCK - Lavagem - Feiras, Vias e Logradouros</v>
          </cell>
          <cell r="T146">
            <v>2</v>
          </cell>
          <cell r="U146" t="str">
            <v>SIEMACO SAO PAULO LIMP URBANA</v>
          </cell>
          <cell r="V146" t="str">
            <v>Brasileira</v>
          </cell>
          <cell r="W146" t="str">
            <v>Gravatá</v>
          </cell>
          <cell r="X146" t="str">
            <v>RITA BARROS DE SENA</v>
          </cell>
          <cell r="Y146" t="str">
            <v>SEVERINO BERNARDINO DE SENA</v>
          </cell>
          <cell r="Z146" t="str">
            <v>Casado</v>
          </cell>
          <cell r="AA146" t="str">
            <v>Ensino Médio Completo</v>
          </cell>
          <cell r="AB146" t="str">
            <v>M</v>
          </cell>
          <cell r="AC146" t="str">
            <v>Rua</v>
          </cell>
          <cell r="AD146" t="str">
            <v>ASSURBANIPAL</v>
          </cell>
          <cell r="AE146" t="str">
            <v>3</v>
          </cell>
          <cell r="AF146" t="str">
            <v>A</v>
          </cell>
          <cell r="AG146" t="str">
            <v>04852-510</v>
          </cell>
          <cell r="AH146" t="str">
            <v>JARDIM NOVO JAU</v>
          </cell>
          <cell r="AI146" t="str">
            <v>São Paulo</v>
          </cell>
          <cell r="AJ146" t="str">
            <v>São Paulo</v>
          </cell>
          <cell r="AM146" t="str">
            <v>11</v>
          </cell>
          <cell r="AN146" t="str">
            <v>96256-6833</v>
          </cell>
          <cell r="AP146">
            <v>7245</v>
          </cell>
          <cell r="AQ146" t="str">
            <v>13205</v>
          </cell>
          <cell r="AR146" t="str">
            <v>0</v>
          </cell>
          <cell r="AS146" t="str">
            <v>349415961</v>
          </cell>
          <cell r="AW146" t="str">
            <v>78157145</v>
          </cell>
          <cell r="AX146" t="str">
            <v>449</v>
          </cell>
          <cell r="AY146">
            <v>0</v>
          </cell>
          <cell r="AZ146">
            <v>0</v>
          </cell>
          <cell r="BA146">
            <v>16</v>
          </cell>
        </row>
        <row r="147">
          <cell r="A147">
            <v>113096</v>
          </cell>
          <cell r="B147" t="str">
            <v>AMARILDO DOS SANTOS SILVA</v>
          </cell>
          <cell r="C147" t="str">
            <v>AJUDANTE EQ SERVICOS DIVERSOS</v>
          </cell>
          <cell r="D147" t="str">
            <v>ECOSAMPA M'Boi Mirim</v>
          </cell>
          <cell r="E147">
            <v>43617</v>
          </cell>
          <cell r="F147">
            <v>1603.99</v>
          </cell>
          <cell r="G147" t="str">
            <v>Demitido em Meses Anteriores</v>
          </cell>
          <cell r="H147">
            <v>45091</v>
          </cell>
          <cell r="I147">
            <v>33068</v>
          </cell>
          <cell r="J147" t="str">
            <v>410.839.728-20</v>
          </cell>
          <cell r="K147" t="str">
            <v>212.02569.55.4</v>
          </cell>
          <cell r="L147" t="str">
            <v>Salário Mensal</v>
          </cell>
          <cell r="M147" t="str">
            <v>Empregado (CLT)</v>
          </cell>
          <cell r="N147" t="str">
            <v>5142-25</v>
          </cell>
          <cell r="O147">
            <v>167</v>
          </cell>
          <cell r="P147" t="str">
            <v>SEGUNDA A SABADO - 13:40 AS 22:00 / INTERVALO DE 01 HORA</v>
          </cell>
          <cell r="Q147" t="str">
            <v>220 Horas</v>
          </cell>
          <cell r="R147" t="str">
            <v>75.01.019</v>
          </cell>
          <cell r="S147" t="str">
            <v>SCK - Operação dos Ecopontos</v>
          </cell>
          <cell r="T147">
            <v>2</v>
          </cell>
          <cell r="U147" t="str">
            <v>SIEMACO SAO PAULO LIMP URBANA</v>
          </cell>
          <cell r="V147" t="str">
            <v>Brasileira</v>
          </cell>
          <cell r="W147" t="str">
            <v>São Paulo</v>
          </cell>
          <cell r="X147" t="str">
            <v>SOLANGE BONFIM DOS SANTOS</v>
          </cell>
          <cell r="Y147" t="str">
            <v>AMARILDO CARDOSO DE ANDRADE SILVA</v>
          </cell>
          <cell r="Z147" t="str">
            <v>Solteiro</v>
          </cell>
          <cell r="AA147" t="str">
            <v>Ensino Fundamental Incompleto</v>
          </cell>
          <cell r="AB147" t="str">
            <v>M</v>
          </cell>
          <cell r="AC147" t="str">
            <v>Rua</v>
          </cell>
          <cell r="AD147" t="str">
            <v>EDUARDO PONDAL</v>
          </cell>
          <cell r="AE147" t="str">
            <v>79</v>
          </cell>
          <cell r="AG147" t="str">
            <v>05882-420</v>
          </cell>
          <cell r="AH147" t="str">
            <v>JARDIM SAO BENTO NOVO</v>
          </cell>
          <cell r="AI147" t="str">
            <v>São Paulo</v>
          </cell>
          <cell r="AJ147" t="str">
            <v>São Paulo</v>
          </cell>
          <cell r="AP147">
            <v>1003</v>
          </cell>
          <cell r="AQ147" t="str">
            <v>81605</v>
          </cell>
          <cell r="AR147" t="str">
            <v>3</v>
          </cell>
          <cell r="AS147" t="str">
            <v>473433291</v>
          </cell>
          <cell r="AT147" t="str">
            <v>402132150175</v>
          </cell>
          <cell r="AU147" t="str">
            <v>351</v>
          </cell>
          <cell r="AV147" t="str">
            <v>20</v>
          </cell>
          <cell r="AW147" t="str">
            <v>042927</v>
          </cell>
          <cell r="AX147" t="str">
            <v>0357</v>
          </cell>
          <cell r="AY147">
            <v>4</v>
          </cell>
          <cell r="AZ147">
            <v>0</v>
          </cell>
          <cell r="BA147">
            <v>13</v>
          </cell>
        </row>
        <row r="148">
          <cell r="A148">
            <v>116330</v>
          </cell>
          <cell r="B148" t="str">
            <v>AMARILDO LOPES SANTANA</v>
          </cell>
          <cell r="C148" t="str">
            <v>AJUDANTE EQ SERVICOS DIVERSOS</v>
          </cell>
          <cell r="D148" t="str">
            <v>ECOSAMPA Santo Amaro</v>
          </cell>
          <cell r="E148">
            <v>44308</v>
          </cell>
          <cell r="F148">
            <v>1603.99</v>
          </cell>
          <cell r="G148" t="str">
            <v>Em Atividade Normal</v>
          </cell>
          <cell r="H148">
            <v>45177</v>
          </cell>
          <cell r="I148">
            <v>29888</v>
          </cell>
          <cell r="J148" t="str">
            <v>325.247.758-01</v>
          </cell>
          <cell r="K148" t="str">
            <v>131.87689.81.6</v>
          </cell>
          <cell r="L148" t="str">
            <v>Salário Mensal</v>
          </cell>
          <cell r="M148" t="str">
            <v>Empregado (CLT)</v>
          </cell>
          <cell r="N148" t="str">
            <v>5142-25</v>
          </cell>
          <cell r="O148">
            <v>300</v>
          </cell>
          <cell r="P148" t="str">
            <v>SEGUNDA A SABADO - 21:00 AS 04:33 / INTERVALO DE 01 HORA</v>
          </cell>
          <cell r="Q148" t="str">
            <v>220 Horas</v>
          </cell>
          <cell r="R148" t="str">
            <v>75.01.019</v>
          </cell>
          <cell r="S148" t="str">
            <v>SCK - Operação dos Ecopontos</v>
          </cell>
          <cell r="T148">
            <v>2</v>
          </cell>
          <cell r="U148" t="str">
            <v>SIEMACO SAO PAULO LIMP URBANA</v>
          </cell>
          <cell r="V148" t="str">
            <v>Brasileira</v>
          </cell>
          <cell r="W148" t="str">
            <v>Raul Soares</v>
          </cell>
          <cell r="X148" t="str">
            <v>MARILENE DE OLIVEIRA LOPES SANTANA</v>
          </cell>
          <cell r="Y148" t="str">
            <v>GERALDO CHAVES SANTANA</v>
          </cell>
          <cell r="Z148" t="str">
            <v>Casado</v>
          </cell>
          <cell r="AA148" t="str">
            <v>Ensino Fundamental Completo</v>
          </cell>
          <cell r="AB148" t="str">
            <v>M</v>
          </cell>
          <cell r="AC148" t="str">
            <v>Rua</v>
          </cell>
          <cell r="AD148" t="str">
            <v>RUA ALFREDO CHAVES</v>
          </cell>
          <cell r="AE148" t="str">
            <v>220</v>
          </cell>
          <cell r="AG148" t="str">
            <v>04883-330</v>
          </cell>
          <cell r="AH148" t="str">
            <v>PARQUE AMAZONAS</v>
          </cell>
          <cell r="AI148" t="str">
            <v>São Paulo</v>
          </cell>
          <cell r="AJ148" t="str">
            <v>São Paulo</v>
          </cell>
          <cell r="AK148" t="str">
            <v>11</v>
          </cell>
          <cell r="AL148" t="str">
            <v>97679.7551</v>
          </cell>
          <cell r="AM148" t="str">
            <v>11</v>
          </cell>
          <cell r="AN148" t="str">
            <v>96323.1000</v>
          </cell>
          <cell r="AP148">
            <v>6733</v>
          </cell>
          <cell r="AQ148" t="str">
            <v>40244</v>
          </cell>
          <cell r="AR148" t="str">
            <v>7</v>
          </cell>
          <cell r="AS148" t="str">
            <v>357870554</v>
          </cell>
          <cell r="AT148" t="str">
            <v>285951020159</v>
          </cell>
          <cell r="AU148" t="str">
            <v>0478</v>
          </cell>
          <cell r="AV148" t="str">
            <v>381</v>
          </cell>
          <cell r="AW148" t="str">
            <v>32524775</v>
          </cell>
          <cell r="AX148" t="str">
            <v>801</v>
          </cell>
          <cell r="AY148">
            <v>2</v>
          </cell>
          <cell r="AZ148">
            <v>4</v>
          </cell>
          <cell r="BA148">
            <v>9</v>
          </cell>
        </row>
        <row r="149">
          <cell r="A149">
            <v>113103</v>
          </cell>
          <cell r="B149" t="str">
            <v>AMARILDO MAMEDE DA SILVA</v>
          </cell>
          <cell r="C149" t="str">
            <v>AJUDANTE EQ SERVICOS DIVERSOS</v>
          </cell>
          <cell r="D149" t="str">
            <v>ECOSAMPA Capela do Socorro</v>
          </cell>
          <cell r="E149">
            <v>43617</v>
          </cell>
          <cell r="F149">
            <v>1603.99</v>
          </cell>
          <cell r="G149" t="str">
            <v>Em Atividade Normal</v>
          </cell>
          <cell r="H149">
            <v>45177</v>
          </cell>
          <cell r="I149">
            <v>26429</v>
          </cell>
          <cell r="J149" t="str">
            <v>836.734.079-53</v>
          </cell>
          <cell r="K149" t="str">
            <v>126.02114.49.0</v>
          </cell>
          <cell r="L149" t="str">
            <v>Salário Mensal</v>
          </cell>
          <cell r="M149" t="str">
            <v>Empregado (CLT)</v>
          </cell>
          <cell r="N149" t="str">
            <v>5142-25</v>
          </cell>
          <cell r="O149">
            <v>66</v>
          </cell>
          <cell r="P149" t="str">
            <v>SEGUNDA A SABADO - 06:00 AS 14:20 / INTERVALO DE 01 HORA</v>
          </cell>
          <cell r="Q149" t="str">
            <v>220 Horas</v>
          </cell>
          <cell r="R149" t="str">
            <v>75.01.013</v>
          </cell>
          <cell r="S149" t="str">
            <v>SCK - Capinação e Roçada de Vias</v>
          </cell>
          <cell r="T149">
            <v>2</v>
          </cell>
          <cell r="U149" t="str">
            <v>SIEMACO SAO PAULO LIMP URBANA</v>
          </cell>
          <cell r="V149" t="str">
            <v>Brasileira</v>
          </cell>
          <cell r="W149" t="str">
            <v>São Paulo</v>
          </cell>
          <cell r="X149" t="str">
            <v>EVA PENTEADO DA SILVA</v>
          </cell>
          <cell r="Y149" t="str">
            <v>DURVALINO MAMEDE DA SILVA</v>
          </cell>
          <cell r="Z149" t="str">
            <v>Casado</v>
          </cell>
          <cell r="AA149" t="str">
            <v>Ensino Fundamental Incompleto</v>
          </cell>
          <cell r="AB149" t="str">
            <v>M</v>
          </cell>
          <cell r="AC149" t="str">
            <v>Rua</v>
          </cell>
          <cell r="AD149" t="str">
            <v>CAMPOS DOS AMIGOS</v>
          </cell>
          <cell r="AE149" t="str">
            <v>45</v>
          </cell>
          <cell r="AG149" t="str">
            <v>04860-125</v>
          </cell>
          <cell r="AH149" t="str">
            <v>GRANJA NOSSA SENHORA APARECIDA</v>
          </cell>
          <cell r="AI149" t="str">
            <v>São Paulo</v>
          </cell>
          <cell r="AJ149" t="str">
            <v>São Paulo</v>
          </cell>
          <cell r="AP149">
            <v>6733</v>
          </cell>
          <cell r="AQ149" t="str">
            <v>31162</v>
          </cell>
          <cell r="AR149" t="str">
            <v>2</v>
          </cell>
          <cell r="AS149" t="str">
            <v>50.054.512-1</v>
          </cell>
          <cell r="AT149" t="str">
            <v>52193130663</v>
          </cell>
          <cell r="AU149" t="str">
            <v>410</v>
          </cell>
          <cell r="AV149" t="str">
            <v>381</v>
          </cell>
          <cell r="AW149" t="str">
            <v>076649</v>
          </cell>
          <cell r="AX149" t="str">
            <v>0037</v>
          </cell>
          <cell r="AY149">
            <v>4</v>
          </cell>
          <cell r="AZ149">
            <v>3</v>
          </cell>
          <cell r="BA149">
            <v>0</v>
          </cell>
        </row>
        <row r="150">
          <cell r="A150">
            <v>113109</v>
          </cell>
          <cell r="B150" t="str">
            <v>AMARO NIVALDO PLINIO</v>
          </cell>
          <cell r="C150" t="str">
            <v>BUEIRISTA</v>
          </cell>
          <cell r="D150" t="str">
            <v>ECOSAMPA Capela do Socorro</v>
          </cell>
          <cell r="E150">
            <v>43617</v>
          </cell>
          <cell r="F150">
            <v>1907.79</v>
          </cell>
          <cell r="G150" t="str">
            <v>Em Atividade Normal</v>
          </cell>
          <cell r="H150">
            <v>45086</v>
          </cell>
          <cell r="I150">
            <v>18848</v>
          </cell>
          <cell r="J150" t="str">
            <v>344.737.504-34</v>
          </cell>
          <cell r="K150" t="str">
            <v>106.03038.22.8</v>
          </cell>
          <cell r="L150" t="str">
            <v>Salário Mensal</v>
          </cell>
          <cell r="M150" t="str">
            <v>Empregado (CLT)</v>
          </cell>
          <cell r="N150" t="str">
            <v>9922-25</v>
          </cell>
          <cell r="O150">
            <v>167</v>
          </cell>
          <cell r="P150" t="str">
            <v>SEGUNDA A SABADO - 13:40 AS 22:00 / INTERVALO DE 01 HORA</v>
          </cell>
          <cell r="Q150" t="str">
            <v>220 Horas</v>
          </cell>
          <cell r="R150" t="str">
            <v>75.01.012</v>
          </cell>
          <cell r="S150" t="str">
            <v>SCK - Limpeza de Bueiros</v>
          </cell>
          <cell r="T150">
            <v>2</v>
          </cell>
          <cell r="U150" t="str">
            <v>SIEMACO SAO PAULO LIMP URBANA</v>
          </cell>
          <cell r="V150" t="str">
            <v>Brasileira</v>
          </cell>
          <cell r="W150" t="str">
            <v>Maragogi</v>
          </cell>
          <cell r="X150" t="str">
            <v>ESTELITA MARI DA CONCEICAO PLINIO</v>
          </cell>
          <cell r="Y150" t="str">
            <v>NIVALDO PLINIO</v>
          </cell>
          <cell r="Z150" t="str">
            <v>Solteiro</v>
          </cell>
          <cell r="AA150" t="str">
            <v>Ensino Fundamental Completo</v>
          </cell>
          <cell r="AB150" t="str">
            <v>M</v>
          </cell>
          <cell r="AC150" t="str">
            <v>Rua</v>
          </cell>
          <cell r="AD150" t="str">
            <v>MANUEL PLA</v>
          </cell>
          <cell r="AE150" t="str">
            <v>50</v>
          </cell>
          <cell r="AG150" t="str">
            <v>04849-160</v>
          </cell>
          <cell r="AH150" t="str">
            <v>PARQUE RESIDENCIAL COCAIA</v>
          </cell>
          <cell r="AI150" t="str">
            <v>São Paulo</v>
          </cell>
          <cell r="AJ150" t="str">
            <v>São Paulo</v>
          </cell>
          <cell r="AP150">
            <v>9042</v>
          </cell>
          <cell r="AQ150" t="str">
            <v>03493</v>
          </cell>
          <cell r="AR150" t="str">
            <v>5</v>
          </cell>
          <cell r="AS150" t="str">
            <v>236325814</v>
          </cell>
          <cell r="AT150" t="str">
            <v>14606450833</v>
          </cell>
          <cell r="AU150" t="str">
            <v>68</v>
          </cell>
          <cell r="AV150" t="str">
            <v>42</v>
          </cell>
          <cell r="AW150" t="str">
            <v>08778</v>
          </cell>
          <cell r="AX150" t="str">
            <v>388</v>
          </cell>
          <cell r="AY150">
            <v>4</v>
          </cell>
          <cell r="AZ150">
            <v>3</v>
          </cell>
          <cell r="BA150">
            <v>0</v>
          </cell>
        </row>
        <row r="151">
          <cell r="A151">
            <v>113117</v>
          </cell>
          <cell r="B151" t="str">
            <v>AMAURI FERREIRA DA SILVA</v>
          </cell>
          <cell r="C151" t="str">
            <v>AJUDANTE EQ SERVICOS DIVERSOS</v>
          </cell>
          <cell r="D151" t="str">
            <v>ECOSAMPA Parelheiros</v>
          </cell>
          <cell r="E151">
            <v>43617</v>
          </cell>
          <cell r="F151">
            <v>1603.99</v>
          </cell>
          <cell r="G151" t="str">
            <v>Em Atividade Normal</v>
          </cell>
          <cell r="H151">
            <v>44867</v>
          </cell>
          <cell r="I151">
            <v>26650</v>
          </cell>
          <cell r="J151" t="str">
            <v>130.694.878-90</v>
          </cell>
          <cell r="K151" t="str">
            <v>123.78872.38.2</v>
          </cell>
          <cell r="L151" t="str">
            <v>Salário Mensal</v>
          </cell>
          <cell r="M151" t="str">
            <v>Empregado (CLT)</v>
          </cell>
          <cell r="N151" t="str">
            <v>5142-25</v>
          </cell>
          <cell r="O151">
            <v>167</v>
          </cell>
          <cell r="P151" t="str">
            <v>SEGUNDA A SABADO - 13:40 AS 22:00 / INTERVALO DE 01 HORA</v>
          </cell>
          <cell r="Q151" t="str">
            <v>220 Horas</v>
          </cell>
          <cell r="R151" t="str">
            <v>75.01.013</v>
          </cell>
          <cell r="S151" t="str">
            <v>SCK - Capinação e Roçada de Vias</v>
          </cell>
          <cell r="T151">
            <v>2</v>
          </cell>
          <cell r="U151" t="str">
            <v>SIEMACO SAO PAULO LIMP URBANA</v>
          </cell>
          <cell r="V151" t="str">
            <v>Brasileira</v>
          </cell>
          <cell r="W151" t="str">
            <v>São Paulo</v>
          </cell>
          <cell r="X151" t="str">
            <v>GENI ANGELICA DA SILVA</v>
          </cell>
          <cell r="Y151" t="str">
            <v>ALEXANDRE FERREIRA DA SILVA FILHO</v>
          </cell>
          <cell r="Z151" t="str">
            <v>Casado</v>
          </cell>
          <cell r="AA151" t="str">
            <v>Ensino Médio Incompleto</v>
          </cell>
          <cell r="AB151" t="str">
            <v>M</v>
          </cell>
          <cell r="AC151" t="str">
            <v>Rua</v>
          </cell>
          <cell r="AD151" t="str">
            <v>ANGELITO MELLO</v>
          </cell>
          <cell r="AE151" t="str">
            <v>55</v>
          </cell>
          <cell r="AG151" t="str">
            <v>04961-015</v>
          </cell>
          <cell r="AH151" t="str">
            <v>VILA CALU</v>
          </cell>
          <cell r="AI151" t="str">
            <v>São Paulo</v>
          </cell>
          <cell r="AJ151" t="str">
            <v>São Paulo</v>
          </cell>
          <cell r="AP151">
            <v>5917</v>
          </cell>
          <cell r="AQ151" t="str">
            <v>03884</v>
          </cell>
          <cell r="AR151" t="str">
            <v>5</v>
          </cell>
          <cell r="AS151" t="str">
            <v>226645964</v>
          </cell>
          <cell r="AT151" t="str">
            <v>213124820132</v>
          </cell>
          <cell r="AU151" t="str">
            <v>474</v>
          </cell>
          <cell r="AV151" t="str">
            <v>372</v>
          </cell>
          <cell r="AW151" t="str">
            <v>0047379</v>
          </cell>
          <cell r="AX151" t="str">
            <v>110</v>
          </cell>
          <cell r="AY151">
            <v>4</v>
          </cell>
          <cell r="AZ151">
            <v>3</v>
          </cell>
          <cell r="BA151">
            <v>0</v>
          </cell>
        </row>
        <row r="152">
          <cell r="A152">
            <v>122352</v>
          </cell>
          <cell r="B152" t="str">
            <v>AMBROSILENE MARIA DA SILVA SANTOS</v>
          </cell>
          <cell r="C152" t="str">
            <v>AUXILIAR DE CONTROLE OPERACIONAL</v>
          </cell>
          <cell r="D152" t="str">
            <v>ECOSAMPA Operação Geral</v>
          </cell>
          <cell r="E152">
            <v>45098</v>
          </cell>
          <cell r="F152">
            <v>1952.99</v>
          </cell>
          <cell r="G152" t="str">
            <v>Demitido em Meses Anteriores</v>
          </cell>
          <cell r="H152">
            <v>45141</v>
          </cell>
          <cell r="I152">
            <v>29631</v>
          </cell>
          <cell r="J152" t="str">
            <v>311.386.588-39</v>
          </cell>
          <cell r="K152" t="str">
            <v>130.30250.77.5</v>
          </cell>
          <cell r="L152" t="str">
            <v>Salário Mensal</v>
          </cell>
          <cell r="M152" t="str">
            <v>Empregado (CLT)</v>
          </cell>
          <cell r="N152" t="str">
            <v>3423-10</v>
          </cell>
          <cell r="O152">
            <v>301</v>
          </cell>
          <cell r="P152" t="str">
            <v>SEGUNDA A SABADO - 22:00 AS 05:25 / INTERVALO DE 01 HORA</v>
          </cell>
          <cell r="Q152" t="str">
            <v>220 Horas</v>
          </cell>
          <cell r="R152" t="str">
            <v>75.02.001</v>
          </cell>
          <cell r="S152" t="str">
            <v>Apoio Op C.Indireto</v>
          </cell>
          <cell r="T152">
            <v>3</v>
          </cell>
          <cell r="U152" t="str">
            <v>SIEMACO SAO PAULO LIMP URBANA</v>
          </cell>
          <cell r="V152" t="str">
            <v>Brasileira</v>
          </cell>
          <cell r="W152" t="str">
            <v>Medina</v>
          </cell>
          <cell r="X152" t="str">
            <v>IZABEL MARIA DE JESUS</v>
          </cell>
          <cell r="Y152" t="str">
            <v>MANOEL JOSE DA SILVA</v>
          </cell>
          <cell r="Z152" t="str">
            <v>Casado</v>
          </cell>
          <cell r="AA152" t="str">
            <v>Ensino Médio Completo</v>
          </cell>
          <cell r="AB152" t="str">
            <v>F</v>
          </cell>
          <cell r="AC152" t="str">
            <v>Rua</v>
          </cell>
          <cell r="AD152" t="str">
            <v>AMARO DE PONTES</v>
          </cell>
          <cell r="AE152" t="str">
            <v>895</v>
          </cell>
          <cell r="AG152" t="str">
            <v>04890-360</v>
          </cell>
          <cell r="AH152" t="str">
            <v>PARELHEIROS</v>
          </cell>
          <cell r="AI152" t="str">
            <v>São Paulo</v>
          </cell>
          <cell r="AJ152" t="str">
            <v>São Paulo</v>
          </cell>
          <cell r="AM152" t="str">
            <v>11</v>
          </cell>
          <cell r="AN152" t="str">
            <v>99935-4741</v>
          </cell>
          <cell r="AP152">
            <v>183</v>
          </cell>
          <cell r="AQ152" t="str">
            <v>49775</v>
          </cell>
          <cell r="AR152" t="str">
            <v>9</v>
          </cell>
          <cell r="AS152" t="str">
            <v>347756700</v>
          </cell>
          <cell r="AT152" t="str">
            <v>305673150175</v>
          </cell>
          <cell r="AU152" t="str">
            <v>0260</v>
          </cell>
          <cell r="AV152" t="str">
            <v>331</v>
          </cell>
          <cell r="AW152" t="str">
            <v>31138658</v>
          </cell>
          <cell r="AX152" t="str">
            <v>839</v>
          </cell>
          <cell r="AY152">
            <v>0</v>
          </cell>
          <cell r="AZ152">
            <v>1</v>
          </cell>
          <cell r="BA152">
            <v>12</v>
          </cell>
        </row>
        <row r="153">
          <cell r="A153">
            <v>113124</v>
          </cell>
          <cell r="B153" t="str">
            <v>AMILTON PEREIRA SANTOS</v>
          </cell>
          <cell r="C153" t="str">
            <v>COLETOR</v>
          </cell>
          <cell r="D153" t="str">
            <v>ECOSAMPA Operação Geral</v>
          </cell>
          <cell r="E153">
            <v>43617</v>
          </cell>
          <cell r="F153">
            <v>1907.79</v>
          </cell>
          <cell r="G153" t="str">
            <v>Em Atividade Normal</v>
          </cell>
          <cell r="H153">
            <v>44993</v>
          </cell>
          <cell r="I153">
            <v>25562</v>
          </cell>
          <cell r="J153" t="str">
            <v>125.542.178-90</v>
          </cell>
          <cell r="K153" t="str">
            <v>123.35098.61.8</v>
          </cell>
          <cell r="L153" t="str">
            <v>Salário Mensal</v>
          </cell>
          <cell r="M153" t="str">
            <v>Empregado (CLT)</v>
          </cell>
          <cell r="N153" t="str">
            <v>5142-05</v>
          </cell>
          <cell r="O153">
            <v>297</v>
          </cell>
          <cell r="P153" t="str">
            <v>SEGUNDA A SABADO - 05:40 AS 14:00 / INTERVALO DE 01 HORA</v>
          </cell>
          <cell r="Q153" t="str">
            <v>220 Horas</v>
          </cell>
          <cell r="R153" t="str">
            <v>75.01.024</v>
          </cell>
          <cell r="S153" t="str">
            <v>SCK - Coleta Manual Residuos - Compactador</v>
          </cell>
          <cell r="T153">
            <v>2</v>
          </cell>
          <cell r="U153" t="str">
            <v>SIEMACO SAO PAULO LIMP URBANA</v>
          </cell>
          <cell r="V153" t="str">
            <v>Brasileira</v>
          </cell>
          <cell r="W153" t="str">
            <v>Cafarnaum</v>
          </cell>
          <cell r="X153" t="str">
            <v>MARIA PEREIRA SANTOS</v>
          </cell>
          <cell r="Y153" t="str">
            <v>MILTON SOUZA SANTOS</v>
          </cell>
          <cell r="Z153" t="str">
            <v>Casado</v>
          </cell>
          <cell r="AA153" t="str">
            <v>Ensino Fundamental Incompleto</v>
          </cell>
          <cell r="AB153" t="str">
            <v>M</v>
          </cell>
          <cell r="AC153" t="str">
            <v>Rua</v>
          </cell>
          <cell r="AD153" t="str">
            <v>HELIO LOBO</v>
          </cell>
          <cell r="AE153" t="str">
            <v>17</v>
          </cell>
          <cell r="AG153" t="str">
            <v>04359-000</v>
          </cell>
          <cell r="AH153" t="str">
            <v>JABAQUARA</v>
          </cell>
          <cell r="AI153" t="str">
            <v>São Paulo</v>
          </cell>
          <cell r="AJ153" t="str">
            <v>São Paulo</v>
          </cell>
          <cell r="AM153" t="str">
            <v>11</v>
          </cell>
          <cell r="AN153" t="str">
            <v>96874.6315</v>
          </cell>
          <cell r="AP153">
            <v>390</v>
          </cell>
          <cell r="AQ153" t="str">
            <v>11405</v>
          </cell>
          <cell r="AR153" t="str">
            <v>6</v>
          </cell>
          <cell r="AS153" t="str">
            <v>225587488</v>
          </cell>
          <cell r="AT153" t="str">
            <v>187787210124</v>
          </cell>
          <cell r="AU153" t="str">
            <v>171</v>
          </cell>
          <cell r="AV153" t="str">
            <v>320</v>
          </cell>
          <cell r="AW153" t="str">
            <v>90402</v>
          </cell>
          <cell r="AX153" t="str">
            <v>102</v>
          </cell>
          <cell r="AY153">
            <v>4</v>
          </cell>
          <cell r="AZ153">
            <v>3</v>
          </cell>
          <cell r="BA153">
            <v>0</v>
          </cell>
        </row>
        <row r="154">
          <cell r="A154">
            <v>113130</v>
          </cell>
          <cell r="B154" t="str">
            <v>AMILTON SOUZA SANTOS</v>
          </cell>
          <cell r="C154" t="str">
            <v>VARREDOR</v>
          </cell>
          <cell r="D154" t="str">
            <v>ECOSAMPA Santo Amaro</v>
          </cell>
          <cell r="E154">
            <v>43617</v>
          </cell>
          <cell r="F154">
            <v>1281.23</v>
          </cell>
          <cell r="G154" t="str">
            <v>Demitido em Meses Anteriores</v>
          </cell>
          <cell r="H154">
            <v>43808</v>
          </cell>
          <cell r="I154">
            <v>22961</v>
          </cell>
          <cell r="J154" t="str">
            <v>518.399.625-34</v>
          </cell>
          <cell r="K154" t="str">
            <v>125.87051.81.0</v>
          </cell>
          <cell r="L154" t="str">
            <v>Salário Mensal</v>
          </cell>
          <cell r="M154" t="str">
            <v>Empregado (CLT)</v>
          </cell>
          <cell r="N154" t="str">
            <v>5142-15</v>
          </cell>
          <cell r="O154">
            <v>297</v>
          </cell>
          <cell r="P154" t="str">
            <v>SEGUNDA A SABADO - 05:40 AS 14:00 / INTERVALO DE 01 HORA</v>
          </cell>
          <cell r="Q154" t="str">
            <v>220 Horas</v>
          </cell>
          <cell r="R154" t="str">
            <v>75.01.006</v>
          </cell>
          <cell r="S154" t="str">
            <v>SCK - Varrição de Vias e Logradouros</v>
          </cell>
          <cell r="T154">
            <v>2</v>
          </cell>
          <cell r="U154" t="str">
            <v>SIEMACO SAO PAULO LIMP URBANA</v>
          </cell>
          <cell r="V154" t="str">
            <v>Brasileira</v>
          </cell>
          <cell r="W154" t="str">
            <v>Itacaré</v>
          </cell>
          <cell r="X154" t="str">
            <v>CLEMENTINA MOURA DOS SANTOS</v>
          </cell>
          <cell r="Z154" t="str">
            <v>Casado</v>
          </cell>
          <cell r="AA154" t="str">
            <v>Ensino Médio Incompleto</v>
          </cell>
          <cell r="AB154" t="str">
            <v>M</v>
          </cell>
          <cell r="AC154" t="str">
            <v>Rua</v>
          </cell>
          <cell r="AD154" t="str">
            <v>CELSO CUNHA</v>
          </cell>
          <cell r="AE154" t="str">
            <v>22</v>
          </cell>
          <cell r="AG154" t="str">
            <v>05783-171</v>
          </cell>
          <cell r="AH154" t="str">
            <v>UMUARAMA</v>
          </cell>
          <cell r="AI154" t="str">
            <v>São Paulo</v>
          </cell>
          <cell r="AJ154" t="str">
            <v>São Paulo</v>
          </cell>
          <cell r="AP154">
            <v>2949</v>
          </cell>
          <cell r="AQ154" t="str">
            <v>47344</v>
          </cell>
          <cell r="AR154" t="str">
            <v>7</v>
          </cell>
          <cell r="AS154" t="str">
            <v>4783804</v>
          </cell>
          <cell r="AT154" t="str">
            <v>19906130574</v>
          </cell>
          <cell r="AU154" t="str">
            <v>52</v>
          </cell>
          <cell r="AV154" t="str">
            <v>147</v>
          </cell>
          <cell r="AW154" t="str">
            <v>036645</v>
          </cell>
          <cell r="AX154" t="str">
            <v>223</v>
          </cell>
          <cell r="AY154">
            <v>0</v>
          </cell>
          <cell r="AZ154">
            <v>6</v>
          </cell>
          <cell r="BA154">
            <v>8</v>
          </cell>
        </row>
        <row r="155">
          <cell r="A155">
            <v>117422</v>
          </cell>
          <cell r="B155" t="str">
            <v>ANA CARLA SANTOS DA PAIXAO</v>
          </cell>
          <cell r="C155" t="str">
            <v>PENSIONISTAS</v>
          </cell>
          <cell r="D155" t="str">
            <v>ECOSAMPA Pensionistas</v>
          </cell>
          <cell r="E155">
            <v>44519</v>
          </cell>
          <cell r="F155">
            <v>0.01</v>
          </cell>
          <cell r="G155" t="str">
            <v>Em Atividade Normal</v>
          </cell>
          <cell r="H155">
            <v>44519</v>
          </cell>
          <cell r="J155" t="str">
            <v>304.356.388-31</v>
          </cell>
          <cell r="L155" t="str">
            <v>Nenhuma</v>
          </cell>
          <cell r="M155" t="str">
            <v>Pensionista</v>
          </cell>
          <cell r="N155" t="str">
            <v>1415-20</v>
          </cell>
          <cell r="O155">
            <v>0</v>
          </cell>
          <cell r="P155" t="str">
            <v>Nenhum</v>
          </cell>
          <cell r="Q155" t="str">
            <v>Nenhuma</v>
          </cell>
          <cell r="R155" t="str">
            <v>00.00.000</v>
          </cell>
          <cell r="S155" t="str">
            <v>Pensionistas</v>
          </cell>
          <cell r="T155">
            <v>2</v>
          </cell>
          <cell r="U155" t="str">
            <v>Nenhum</v>
          </cell>
          <cell r="V155" t="str">
            <v>Brasileira</v>
          </cell>
          <cell r="W155" t="str">
            <v>Nenhum</v>
          </cell>
          <cell r="Z155" t="str">
            <v>Nenhum</v>
          </cell>
          <cell r="AA155" t="str">
            <v>Nenhum</v>
          </cell>
          <cell r="AB155" t="str">
            <v>F</v>
          </cell>
          <cell r="AC155" t="str">
            <v>Nenhum</v>
          </cell>
          <cell r="AI155" t="str">
            <v>Nenhum</v>
          </cell>
          <cell r="AJ155" t="str">
            <v>Nenhum</v>
          </cell>
          <cell r="AP155">
            <v>269</v>
          </cell>
          <cell r="AQ155" t="str">
            <v>1288000761280603</v>
          </cell>
          <cell r="AR155" t="str">
            <v>8</v>
          </cell>
          <cell r="AS155" t="str">
            <v>438725943</v>
          </cell>
          <cell r="AY155">
            <v>1</v>
          </cell>
          <cell r="AZ155">
            <v>9</v>
          </cell>
          <cell r="BA155">
            <v>12</v>
          </cell>
        </row>
        <row r="156">
          <cell r="A156">
            <v>121817</v>
          </cell>
          <cell r="B156" t="str">
            <v>ANA CAROLINA MARINHO DA SILVA</v>
          </cell>
          <cell r="C156" t="str">
            <v>MENOR/JOVEM APRENDIZ</v>
          </cell>
          <cell r="D156" t="str">
            <v>ECOSAMPA Administração</v>
          </cell>
          <cell r="E156">
            <v>45019</v>
          </cell>
          <cell r="F156">
            <v>1320</v>
          </cell>
          <cell r="G156" t="str">
            <v>Em Atividade Normal</v>
          </cell>
          <cell r="H156">
            <v>45019</v>
          </cell>
          <cell r="I156">
            <v>38166</v>
          </cell>
          <cell r="J156" t="str">
            <v>511.308.018-70</v>
          </cell>
          <cell r="K156" t="str">
            <v>212.69453.46.9</v>
          </cell>
          <cell r="L156" t="str">
            <v>Salário Mensal</v>
          </cell>
          <cell r="M156" t="str">
            <v>Menor Aprendiz</v>
          </cell>
          <cell r="N156" t="str">
            <v>4110-05</v>
          </cell>
          <cell r="O156">
            <v>419</v>
          </cell>
          <cell r="P156" t="str">
            <v>SEGUNDA A SEXTA - 08:00 AS 14:15 - 15 Minutos de Intervalo</v>
          </cell>
          <cell r="Q156" t="str">
            <v>150 Horas</v>
          </cell>
          <cell r="R156" t="str">
            <v>02.02.001</v>
          </cell>
          <cell r="S156" t="str">
            <v>Depto Adm Pessoal</v>
          </cell>
          <cell r="T156">
            <v>1</v>
          </cell>
          <cell r="U156" t="str">
            <v>SIEMACO SAO PAULO LIMP URBANA</v>
          </cell>
          <cell r="V156" t="str">
            <v>Brasileira</v>
          </cell>
          <cell r="W156" t="str">
            <v>São Paulo</v>
          </cell>
          <cell r="X156" t="str">
            <v>LUCIENE MARINHO</v>
          </cell>
          <cell r="Y156" t="str">
            <v>EDUARDO LUIS DA SILVA</v>
          </cell>
          <cell r="Z156" t="str">
            <v>Solteiro</v>
          </cell>
          <cell r="AA156" t="str">
            <v>Ensino Médio Completo</v>
          </cell>
          <cell r="AB156" t="str">
            <v>F</v>
          </cell>
          <cell r="AC156" t="str">
            <v>Avenida</v>
          </cell>
          <cell r="AD156" t="str">
            <v>MANUEL DE SIQUEIRA</v>
          </cell>
          <cell r="AE156" t="str">
            <v>106</v>
          </cell>
          <cell r="AF156" t="str">
            <v>CASA 2</v>
          </cell>
          <cell r="AG156" t="str">
            <v>04913-010</v>
          </cell>
          <cell r="AH156" t="str">
            <v>JARDIM SANTA EDWIGES</v>
          </cell>
          <cell r="AI156" t="str">
            <v>São Paulo</v>
          </cell>
          <cell r="AJ156" t="str">
            <v>São Paulo</v>
          </cell>
          <cell r="AM156" t="str">
            <v>11</v>
          </cell>
          <cell r="AN156" t="str">
            <v>97761-6108</v>
          </cell>
          <cell r="AP156">
            <v>6734</v>
          </cell>
          <cell r="AQ156" t="str">
            <v>12247</v>
          </cell>
          <cell r="AR156" t="str">
            <v>3</v>
          </cell>
          <cell r="AS156" t="str">
            <v>621229647</v>
          </cell>
          <cell r="AT156" t="str">
            <v>477268170108</v>
          </cell>
          <cell r="AU156" t="str">
            <v>0742</v>
          </cell>
          <cell r="AV156" t="str">
            <v>372</v>
          </cell>
          <cell r="AW156" t="str">
            <v>51130801</v>
          </cell>
          <cell r="AX156" t="str">
            <v>870</v>
          </cell>
          <cell r="AY156">
            <v>0</v>
          </cell>
          <cell r="AZ156">
            <v>4</v>
          </cell>
          <cell r="BA156">
            <v>28</v>
          </cell>
        </row>
        <row r="157">
          <cell r="A157">
            <v>113907</v>
          </cell>
          <cell r="B157" t="str">
            <v>ANA CLARA APARECIDA SANT'ANA</v>
          </cell>
          <cell r="C157" t="str">
            <v>PENSIONISTAS</v>
          </cell>
          <cell r="D157" t="str">
            <v>ECOSAMPA Pensionistas</v>
          </cell>
          <cell r="E157">
            <v>43647</v>
          </cell>
          <cell r="F157">
            <v>0.01</v>
          </cell>
          <cell r="G157" t="str">
            <v>Em Atividade Normal</v>
          </cell>
          <cell r="H157">
            <v>43647</v>
          </cell>
          <cell r="J157" t="str">
            <v>360.168.898-06</v>
          </cell>
          <cell r="L157" t="str">
            <v>Nenhuma</v>
          </cell>
          <cell r="M157" t="str">
            <v>Pensionista</v>
          </cell>
          <cell r="N157" t="str">
            <v>1415-20</v>
          </cell>
          <cell r="O157">
            <v>46</v>
          </cell>
          <cell r="P157" t="str">
            <v>SEGUNDA A SEXTA - 08:30 ÀS 18:18 / INTERVALO DE 01 HORA</v>
          </cell>
          <cell r="Q157" t="str">
            <v>220 Horas</v>
          </cell>
          <cell r="R157" t="str">
            <v>00.00.000</v>
          </cell>
          <cell r="S157" t="str">
            <v>Pensionistas</v>
          </cell>
          <cell r="T157">
            <v>2</v>
          </cell>
          <cell r="U157" t="str">
            <v>Nenhum</v>
          </cell>
          <cell r="V157" t="str">
            <v>Brasileira</v>
          </cell>
          <cell r="W157" t="str">
            <v>Nenhum</v>
          </cell>
          <cell r="Z157" t="str">
            <v>Solteiro</v>
          </cell>
          <cell r="AA157" t="str">
            <v>Educação Básica Incompleta</v>
          </cell>
          <cell r="AB157" t="str">
            <v>-</v>
          </cell>
          <cell r="AC157" t="str">
            <v>Nenhum</v>
          </cell>
          <cell r="AI157" t="str">
            <v>São Paulo</v>
          </cell>
          <cell r="AJ157" t="str">
            <v>São Paulo</v>
          </cell>
          <cell r="AP157">
            <v>4051</v>
          </cell>
          <cell r="AQ157" t="str">
            <v>00091535</v>
          </cell>
          <cell r="AR157" t="str">
            <v>2</v>
          </cell>
          <cell r="AY157">
            <v>4</v>
          </cell>
          <cell r="AZ157">
            <v>2</v>
          </cell>
          <cell r="BA157">
            <v>0</v>
          </cell>
        </row>
        <row r="158">
          <cell r="A158">
            <v>113135</v>
          </cell>
          <cell r="B158" t="str">
            <v>ANA CLAUDIA RODRIGUES BRITO</v>
          </cell>
          <cell r="C158" t="str">
            <v>VARREDOR</v>
          </cell>
          <cell r="D158" t="str">
            <v>ECOSAMPA M'Boi Mirim</v>
          </cell>
          <cell r="E158">
            <v>43617</v>
          </cell>
          <cell r="F158">
            <v>1603.99</v>
          </cell>
          <cell r="G158" t="str">
            <v>Em Atividade Normal</v>
          </cell>
          <cell r="H158">
            <v>45149</v>
          </cell>
          <cell r="I158">
            <v>32013</v>
          </cell>
          <cell r="J158" t="str">
            <v>356.887.718-01</v>
          </cell>
          <cell r="K158" t="str">
            <v>203.85804.12.6</v>
          </cell>
          <cell r="L158" t="str">
            <v>Salário Mensal</v>
          </cell>
          <cell r="M158" t="str">
            <v>Empregado (CLT)</v>
          </cell>
          <cell r="N158" t="str">
            <v>5142-15</v>
          </cell>
          <cell r="O158">
            <v>66</v>
          </cell>
          <cell r="P158" t="str">
            <v>SEGUNDA A SABADO - 06:00 AS 14:20 / INTERVALO DE 01 HORA</v>
          </cell>
          <cell r="Q158" t="str">
            <v>220 Horas</v>
          </cell>
          <cell r="R158" t="str">
            <v>75.01.006</v>
          </cell>
          <cell r="S158" t="str">
            <v>SCK - Varrição de Vias e Logradouros</v>
          </cell>
          <cell r="T158">
            <v>2</v>
          </cell>
          <cell r="U158" t="str">
            <v>SIEMACO SAO PAULO LIMP URBANA</v>
          </cell>
          <cell r="V158" t="str">
            <v>Brasileira</v>
          </cell>
          <cell r="W158" t="str">
            <v>São Paulo</v>
          </cell>
          <cell r="X158" t="str">
            <v>LUZIA DE FATIMA RODRIGUES BRITO</v>
          </cell>
          <cell r="Z158" t="str">
            <v>Solteiro</v>
          </cell>
          <cell r="AA158" t="str">
            <v>Ensino Médio Completo</v>
          </cell>
          <cell r="AB158" t="str">
            <v>F</v>
          </cell>
          <cell r="AC158" t="str">
            <v>Rua</v>
          </cell>
          <cell r="AD158" t="str">
            <v xml:space="preserve">DOMINGOS AFONSO    </v>
          </cell>
          <cell r="AE158" t="str">
            <v>799</v>
          </cell>
          <cell r="AG158" t="str">
            <v>04914-000</v>
          </cell>
          <cell r="AH158" t="str">
            <v xml:space="preserve">GUARAPIRANGA   </v>
          </cell>
          <cell r="AI158" t="str">
            <v>São Paulo</v>
          </cell>
          <cell r="AJ158" t="str">
            <v>São Paulo</v>
          </cell>
          <cell r="AP158">
            <v>9106</v>
          </cell>
          <cell r="AQ158" t="str">
            <v>33465</v>
          </cell>
          <cell r="AR158" t="str">
            <v>0</v>
          </cell>
          <cell r="AS158" t="str">
            <v>430018319</v>
          </cell>
          <cell r="AT158" t="str">
            <v>323580700108</v>
          </cell>
          <cell r="AU158" t="str">
            <v>791</v>
          </cell>
          <cell r="AV158" t="str">
            <v>328</v>
          </cell>
          <cell r="AW158" t="str">
            <v>061628</v>
          </cell>
          <cell r="AX158" t="str">
            <v>312</v>
          </cell>
          <cell r="AY158">
            <v>4</v>
          </cell>
          <cell r="AZ158">
            <v>3</v>
          </cell>
          <cell r="BA158">
            <v>0</v>
          </cell>
        </row>
        <row r="159">
          <cell r="A159">
            <v>121672</v>
          </cell>
          <cell r="B159" t="str">
            <v>ANA CRISTINA DA SILVA</v>
          </cell>
          <cell r="C159" t="str">
            <v>AJUDANTE EQ SERVICOS DIVERSOS</v>
          </cell>
          <cell r="D159" t="str">
            <v>ECOSAMPA Parelheiros</v>
          </cell>
          <cell r="E159">
            <v>44994</v>
          </cell>
          <cell r="F159">
            <v>1603.99</v>
          </cell>
          <cell r="G159" t="str">
            <v>Em Atividade Normal</v>
          </cell>
          <cell r="H159">
            <v>44994</v>
          </cell>
          <cell r="I159">
            <v>29825</v>
          </cell>
          <cell r="J159" t="str">
            <v>300.380.388-38</v>
          </cell>
          <cell r="K159" t="str">
            <v>201.15435.69.1</v>
          </cell>
          <cell r="L159" t="str">
            <v>Salário Mensal</v>
          </cell>
          <cell r="M159" t="str">
            <v>Empregado (CLT)</v>
          </cell>
          <cell r="N159" t="str">
            <v>5142-25</v>
          </cell>
          <cell r="O159">
            <v>66</v>
          </cell>
          <cell r="P159" t="str">
            <v>SEGUNDA A SABADO - 06:00 AS 14:20 / INTERVALO DE 01 HORA</v>
          </cell>
          <cell r="Q159" t="str">
            <v>220 Horas</v>
          </cell>
          <cell r="R159" t="str">
            <v>75.01.013</v>
          </cell>
          <cell r="S159" t="str">
            <v>SCK - Capinação e Roçada de Vias</v>
          </cell>
          <cell r="T159">
            <v>2</v>
          </cell>
          <cell r="U159" t="str">
            <v>SIEMACO SAO PAULO LIMP URBANA</v>
          </cell>
          <cell r="V159" t="str">
            <v>Brasileira</v>
          </cell>
          <cell r="W159" t="str">
            <v>São Paulo</v>
          </cell>
          <cell r="X159" t="str">
            <v>MARIA PENHA SOUZA DA SILVA</v>
          </cell>
          <cell r="Y159" t="str">
            <v>MANOEL BENEDITO DA SILVA</v>
          </cell>
          <cell r="Z159" t="str">
            <v>Viuvo</v>
          </cell>
          <cell r="AA159" t="str">
            <v>Ensino Médio Completo</v>
          </cell>
          <cell r="AB159" t="str">
            <v>F</v>
          </cell>
          <cell r="AC159" t="str">
            <v>Rua</v>
          </cell>
          <cell r="AD159" t="str">
            <v>ANTONIO JOSE BENTES</v>
          </cell>
          <cell r="AE159" t="str">
            <v>660</v>
          </cell>
          <cell r="AF159" t="str">
            <v>CASA 2</v>
          </cell>
          <cell r="AG159" t="str">
            <v>05891-160</v>
          </cell>
          <cell r="AH159" t="str">
            <v>JARDIM IRAPIRANGA</v>
          </cell>
          <cell r="AI159" t="str">
            <v>São Paulo</v>
          </cell>
          <cell r="AJ159" t="str">
            <v>São Paulo</v>
          </cell>
          <cell r="AK159" t="str">
            <v>11</v>
          </cell>
          <cell r="AL159" t="str">
            <v>5821.3330</v>
          </cell>
          <cell r="AP159">
            <v>7283</v>
          </cell>
          <cell r="AQ159" t="str">
            <v>25606</v>
          </cell>
          <cell r="AR159" t="str">
            <v>8</v>
          </cell>
          <cell r="AS159" t="str">
            <v>45247730X</v>
          </cell>
          <cell r="AT159" t="str">
            <v>288280560159</v>
          </cell>
          <cell r="AU159" t="str">
            <v>0308</v>
          </cell>
          <cell r="AV159" t="str">
            <v>020</v>
          </cell>
          <cell r="AW159" t="str">
            <v>30038038</v>
          </cell>
          <cell r="AX159" t="str">
            <v>838</v>
          </cell>
          <cell r="AY159">
            <v>0</v>
          </cell>
          <cell r="AZ159">
            <v>5</v>
          </cell>
          <cell r="BA159">
            <v>22</v>
          </cell>
        </row>
        <row r="160">
          <cell r="A160">
            <v>113139</v>
          </cell>
          <cell r="B160" t="str">
            <v>ANA LUCIA GONZAGA DE SOUZA</v>
          </cell>
          <cell r="C160" t="str">
            <v>VARREDOR</v>
          </cell>
          <cell r="D160" t="str">
            <v>ECOSAMPA Campo Limpo</v>
          </cell>
          <cell r="E160">
            <v>43617</v>
          </cell>
          <cell r="F160">
            <v>1603.99</v>
          </cell>
          <cell r="G160" t="str">
            <v>Em Atividade Normal</v>
          </cell>
          <cell r="H160">
            <v>45177</v>
          </cell>
          <cell r="I160">
            <v>27183</v>
          </cell>
          <cell r="J160" t="str">
            <v>861.702.284-15</v>
          </cell>
          <cell r="K160" t="str">
            <v>131.47213.77.2</v>
          </cell>
          <cell r="L160" t="str">
            <v>Salário Mensal</v>
          </cell>
          <cell r="M160" t="str">
            <v>Empregado (CLT)</v>
          </cell>
          <cell r="N160" t="str">
            <v>5142-15</v>
          </cell>
          <cell r="O160">
            <v>71</v>
          </cell>
          <cell r="P160" t="str">
            <v>SEGUNDA A SABADO - 07:00 AS 15:20 / INTERVALO DE 01 HORA</v>
          </cell>
          <cell r="Q160" t="str">
            <v>220 Horas</v>
          </cell>
          <cell r="R160" t="str">
            <v>75.01.006</v>
          </cell>
          <cell r="S160" t="str">
            <v>SCK - Varrição de Vias e Logradouros</v>
          </cell>
          <cell r="T160">
            <v>2</v>
          </cell>
          <cell r="U160" t="str">
            <v>SIEMACO SAO PAULO LIMP URBANA</v>
          </cell>
          <cell r="V160" t="str">
            <v>Brasileira</v>
          </cell>
          <cell r="W160" t="str">
            <v>Recife</v>
          </cell>
          <cell r="X160" t="str">
            <v>JACIRA MARIA DE SOUZA</v>
          </cell>
          <cell r="Y160" t="str">
            <v>JOSE AMARO GONZAGA DE SOUZA</v>
          </cell>
          <cell r="Z160" t="str">
            <v>Solteiro</v>
          </cell>
          <cell r="AA160" t="str">
            <v>Ensino Médio Completo</v>
          </cell>
          <cell r="AB160" t="str">
            <v>F</v>
          </cell>
          <cell r="AC160" t="str">
            <v>Rua</v>
          </cell>
          <cell r="AD160" t="str">
            <v>DAS GOIABEIRAS</v>
          </cell>
          <cell r="AE160" t="str">
            <v>804</v>
          </cell>
          <cell r="AG160" t="str">
            <v>05661-040</v>
          </cell>
          <cell r="AH160" t="str">
            <v>PARAISOPOLIS</v>
          </cell>
          <cell r="AI160" t="str">
            <v>São Paulo</v>
          </cell>
          <cell r="AJ160" t="str">
            <v>São Paulo</v>
          </cell>
          <cell r="AP160">
            <v>8846</v>
          </cell>
          <cell r="AQ160" t="str">
            <v>32093</v>
          </cell>
          <cell r="AR160" t="str">
            <v>8</v>
          </cell>
          <cell r="AS160" t="str">
            <v>503258544</v>
          </cell>
          <cell r="AT160" t="str">
            <v>319130800116</v>
          </cell>
          <cell r="AU160" t="str">
            <v>457</v>
          </cell>
          <cell r="AV160" t="str">
            <v>346</v>
          </cell>
          <cell r="AW160" t="str">
            <v>093105</v>
          </cell>
          <cell r="AX160" t="str">
            <v>199</v>
          </cell>
          <cell r="AY160">
            <v>4</v>
          </cell>
          <cell r="AZ160">
            <v>3</v>
          </cell>
          <cell r="BA160">
            <v>0</v>
          </cell>
        </row>
        <row r="161">
          <cell r="A161">
            <v>113851</v>
          </cell>
          <cell r="B161" t="str">
            <v>ANA PAULA LOPES ALVES</v>
          </cell>
          <cell r="C161" t="str">
            <v>TECNICA DE ENFERMAGEM DO TRABALHO</v>
          </cell>
          <cell r="D161" t="str">
            <v>ECOSAMPA Operação Geral</v>
          </cell>
          <cell r="E161">
            <v>43651</v>
          </cell>
          <cell r="F161">
            <v>2500</v>
          </cell>
          <cell r="G161" t="str">
            <v>Demitido em Meses Anteriores</v>
          </cell>
          <cell r="H161">
            <v>43661</v>
          </cell>
          <cell r="I161">
            <v>26995</v>
          </cell>
          <cell r="J161" t="str">
            <v>205.328.298-32</v>
          </cell>
          <cell r="K161" t="str">
            <v>125.01510.33.1</v>
          </cell>
          <cell r="L161" t="str">
            <v>Salário Mensal</v>
          </cell>
          <cell r="M161" t="str">
            <v>Empregado (CLT)</v>
          </cell>
          <cell r="N161" t="str">
            <v>2235-05</v>
          </cell>
          <cell r="O161">
            <v>46</v>
          </cell>
          <cell r="P161" t="str">
            <v>SEGUNDA A SEXTA - 08:30 ÀS 18:18 / INTERVALO DE 01 HORA</v>
          </cell>
          <cell r="Q161" t="str">
            <v>220 Horas</v>
          </cell>
          <cell r="R161" t="str">
            <v>75.02.001</v>
          </cell>
          <cell r="S161" t="str">
            <v>Apoio Op C.Indireto</v>
          </cell>
          <cell r="T161">
            <v>2</v>
          </cell>
          <cell r="U161" t="str">
            <v>SIEMACO SAO PAULO LIMP URBANA</v>
          </cell>
          <cell r="V161" t="str">
            <v>Brasileira</v>
          </cell>
          <cell r="W161" t="str">
            <v>São Paulo</v>
          </cell>
          <cell r="X161" t="str">
            <v>LUZIA LOPES ALVES</v>
          </cell>
          <cell r="Z161" t="str">
            <v>Solteiro</v>
          </cell>
          <cell r="AA161" t="str">
            <v>Ensino Médio Completo</v>
          </cell>
          <cell r="AB161" t="str">
            <v>F</v>
          </cell>
          <cell r="AC161" t="str">
            <v>Rua</v>
          </cell>
          <cell r="AD161" t="str">
            <v>RUA JURUPARI</v>
          </cell>
          <cell r="AE161" t="str">
            <v>400</v>
          </cell>
          <cell r="AF161" t="str">
            <v>CASA 3</v>
          </cell>
          <cell r="AG161" t="str">
            <v>04348-070</v>
          </cell>
          <cell r="AH161" t="str">
            <v>JARDIM ORIENTAL</v>
          </cell>
          <cell r="AI161" t="str">
            <v>São Paulo</v>
          </cell>
          <cell r="AJ161" t="str">
            <v>São Paulo</v>
          </cell>
          <cell r="AP161">
            <v>8331</v>
          </cell>
          <cell r="AQ161" t="str">
            <v>19535</v>
          </cell>
          <cell r="AR161" t="str">
            <v>7</v>
          </cell>
          <cell r="AS161" t="str">
            <v>283484883</v>
          </cell>
          <cell r="AT161" t="str">
            <v>263975500191</v>
          </cell>
          <cell r="AU161" t="str">
            <v>0171</v>
          </cell>
          <cell r="AV161" t="str">
            <v>320</v>
          </cell>
          <cell r="AW161" t="str">
            <v>478656</v>
          </cell>
          <cell r="AX161" t="str">
            <v>143</v>
          </cell>
          <cell r="AY161">
            <v>0</v>
          </cell>
          <cell r="AZ161">
            <v>0</v>
          </cell>
          <cell r="BA161">
            <v>10</v>
          </cell>
        </row>
        <row r="162">
          <cell r="A162">
            <v>113148</v>
          </cell>
          <cell r="B162" t="str">
            <v>ANA PAULA RODRIGUES DE OLIVEIRA</v>
          </cell>
          <cell r="C162" t="str">
            <v>VARREDOR</v>
          </cell>
          <cell r="D162" t="str">
            <v>ECOSAMPA M'Boi Mirim</v>
          </cell>
          <cell r="E162">
            <v>43617</v>
          </cell>
          <cell r="F162">
            <v>1281.23</v>
          </cell>
          <cell r="G162" t="str">
            <v>Demitido em Meses Anteriores</v>
          </cell>
          <cell r="H162">
            <v>43808</v>
          </cell>
          <cell r="I162">
            <v>30657</v>
          </cell>
          <cell r="J162" t="str">
            <v>372.434.278-04</v>
          </cell>
          <cell r="K162" t="str">
            <v>209.74171.48.9</v>
          </cell>
          <cell r="L162" t="str">
            <v>Salário Mensal</v>
          </cell>
          <cell r="M162" t="str">
            <v>Empregado (CLT)</v>
          </cell>
          <cell r="N162" t="str">
            <v>5142-15</v>
          </cell>
          <cell r="O162">
            <v>66</v>
          </cell>
          <cell r="P162" t="str">
            <v>SEGUNDA A SABADO - 06:00 AS 14:20 / INTERVALO DE 01 HORA</v>
          </cell>
          <cell r="Q162" t="str">
            <v>220 Horas</v>
          </cell>
          <cell r="R162" t="str">
            <v>75.01.006</v>
          </cell>
          <cell r="S162" t="str">
            <v>SCK - Varrição de Vias e Logradouros</v>
          </cell>
          <cell r="T162">
            <v>2</v>
          </cell>
          <cell r="U162" t="str">
            <v>SIEMACO SAO PAULO LIMP URBANA</v>
          </cell>
          <cell r="V162" t="str">
            <v>Brasileira</v>
          </cell>
          <cell r="W162" t="str">
            <v>Jacinto</v>
          </cell>
          <cell r="X162" t="str">
            <v>EVA MARIA DE JESUS</v>
          </cell>
          <cell r="Y162" t="str">
            <v>GEROLINO RODRIGUES DE OLIVEIRA</v>
          </cell>
          <cell r="Z162" t="str">
            <v>Solteiro</v>
          </cell>
          <cell r="AA162" t="str">
            <v>Ensino Médio Incompleto</v>
          </cell>
          <cell r="AB162" t="str">
            <v>F</v>
          </cell>
          <cell r="AC162" t="str">
            <v>Rua</v>
          </cell>
          <cell r="AD162" t="str">
            <v>BANDEIRANTES</v>
          </cell>
          <cell r="AE162" t="str">
            <v>809</v>
          </cell>
          <cell r="AG162" t="str">
            <v>04967-010</v>
          </cell>
          <cell r="AH162" t="str">
            <v>CHACARA BANDEIRANTES</v>
          </cell>
          <cell r="AI162" t="str">
            <v>São Paulo</v>
          </cell>
          <cell r="AJ162" t="str">
            <v>São Paulo</v>
          </cell>
          <cell r="AP162">
            <v>9104</v>
          </cell>
          <cell r="AQ162" t="str">
            <v>21403</v>
          </cell>
          <cell r="AR162" t="str">
            <v>7</v>
          </cell>
          <cell r="AS162" t="str">
            <v>455156360</v>
          </cell>
          <cell r="AT162" t="str">
            <v>321500130108</v>
          </cell>
          <cell r="AU162" t="str">
            <v>141</v>
          </cell>
          <cell r="AV162" t="str">
            <v>415</v>
          </cell>
          <cell r="AW162" t="str">
            <v>0000018356</v>
          </cell>
          <cell r="AX162" t="str">
            <v>0284</v>
          </cell>
          <cell r="AY162">
            <v>0</v>
          </cell>
          <cell r="AZ162">
            <v>6</v>
          </cell>
          <cell r="BA162">
            <v>8</v>
          </cell>
        </row>
        <row r="163">
          <cell r="A163">
            <v>115497</v>
          </cell>
          <cell r="B163" t="str">
            <v>ANA PAULA SILVA DE SOUZA</v>
          </cell>
          <cell r="C163" t="str">
            <v>PENSIONISTAS</v>
          </cell>
          <cell r="D163" t="str">
            <v>ECOSAMPA Pensionistas</v>
          </cell>
          <cell r="E163">
            <v>44069</v>
          </cell>
          <cell r="F163">
            <v>0.01</v>
          </cell>
          <cell r="G163" t="str">
            <v>Demitido em Meses Anteriores</v>
          </cell>
          <cell r="H163">
            <v>44371</v>
          </cell>
          <cell r="J163" t="str">
            <v>327.635.938-36</v>
          </cell>
          <cell r="L163" t="str">
            <v>Nenhuma</v>
          </cell>
          <cell r="M163" t="str">
            <v>Pensionista</v>
          </cell>
          <cell r="N163" t="str">
            <v>1415-20</v>
          </cell>
          <cell r="O163">
            <v>0</v>
          </cell>
          <cell r="P163" t="str">
            <v>Nenhum</v>
          </cell>
          <cell r="Q163" t="str">
            <v>Nenhuma</v>
          </cell>
          <cell r="R163" t="str">
            <v>00.00.000</v>
          </cell>
          <cell r="S163" t="str">
            <v>Pensionistas</v>
          </cell>
          <cell r="T163">
            <v>0</v>
          </cell>
          <cell r="U163" t="str">
            <v>Nenhum</v>
          </cell>
          <cell r="V163" t="str">
            <v>Nenhuma</v>
          </cell>
          <cell r="W163" t="str">
            <v>Nenhum</v>
          </cell>
          <cell r="Z163" t="str">
            <v>Solteiro</v>
          </cell>
          <cell r="AA163" t="str">
            <v>Ensino Médio Completo</v>
          </cell>
          <cell r="AB163" t="str">
            <v>F</v>
          </cell>
          <cell r="AC163" t="str">
            <v>Nenhum</v>
          </cell>
          <cell r="AI163" t="str">
            <v>Nenhum</v>
          </cell>
          <cell r="AJ163" t="str">
            <v>Nenhum</v>
          </cell>
          <cell r="AP163">
            <v>4051</v>
          </cell>
          <cell r="AQ163" t="str">
            <v>92415</v>
          </cell>
          <cell r="AR163" t="str">
            <v>7</v>
          </cell>
          <cell r="AY163">
            <v>0</v>
          </cell>
          <cell r="AZ163">
            <v>9</v>
          </cell>
          <cell r="BA163">
            <v>28</v>
          </cell>
        </row>
        <row r="164">
          <cell r="A164">
            <v>113760</v>
          </cell>
          <cell r="B164" t="str">
            <v>ANA PAULA STIGLIANI</v>
          </cell>
          <cell r="C164" t="str">
            <v>AUXILIAR DE PLANEJAMENTO OPERACIONAL</v>
          </cell>
          <cell r="D164" t="str">
            <v>ECOSAMPA Operação Geral</v>
          </cell>
          <cell r="E164">
            <v>43621</v>
          </cell>
          <cell r="F164">
            <v>2245.94</v>
          </cell>
          <cell r="G164" t="str">
            <v>Em Atividade Normal</v>
          </cell>
          <cell r="H164">
            <v>45177</v>
          </cell>
          <cell r="I164">
            <v>33019</v>
          </cell>
          <cell r="J164" t="str">
            <v>386.499.578-70</v>
          </cell>
          <cell r="K164" t="str">
            <v>210.13523.68.9</v>
          </cell>
          <cell r="L164" t="str">
            <v>Salário Mensal</v>
          </cell>
          <cell r="M164" t="str">
            <v>Empregado (CLT)</v>
          </cell>
          <cell r="N164" t="str">
            <v>3423-10</v>
          </cell>
          <cell r="O164">
            <v>233</v>
          </cell>
          <cell r="P164" t="str">
            <v>SEGUNDA A SABADO - 09:00 AS 17:20 / INTERVALO DE 01 HORA</v>
          </cell>
          <cell r="Q164" t="str">
            <v>220 Horas</v>
          </cell>
          <cell r="R164" t="str">
            <v>75.02.001</v>
          </cell>
          <cell r="S164" t="str">
            <v>Apoio Op C.Indireto</v>
          </cell>
          <cell r="T164">
            <v>3</v>
          </cell>
          <cell r="U164" t="str">
            <v>SIEMACO SAO PAULO LIMP URBANA</v>
          </cell>
          <cell r="V164" t="str">
            <v>Brasileira</v>
          </cell>
          <cell r="W164" t="str">
            <v>São Paulo</v>
          </cell>
          <cell r="X164" t="str">
            <v>ISABEL APARECIDA SASSA STIGLIANI</v>
          </cell>
          <cell r="Y164" t="str">
            <v>SERGIO STIGLIANI</v>
          </cell>
          <cell r="Z164" t="str">
            <v>Solteiro</v>
          </cell>
          <cell r="AA164" t="str">
            <v>Ensino Médio Completo</v>
          </cell>
          <cell r="AB164" t="str">
            <v>F</v>
          </cell>
          <cell r="AC164" t="str">
            <v>Rua</v>
          </cell>
          <cell r="AD164" t="str">
            <v>ANTONIO RAMALHO</v>
          </cell>
          <cell r="AE164" t="str">
            <v>253</v>
          </cell>
          <cell r="AG164" t="str">
            <v>03585-120</v>
          </cell>
          <cell r="AH164" t="str">
            <v>BRASILIA</v>
          </cell>
          <cell r="AI164" t="str">
            <v>São Paulo</v>
          </cell>
          <cell r="AJ164" t="str">
            <v>São Paulo</v>
          </cell>
          <cell r="AP164">
            <v>764</v>
          </cell>
          <cell r="AQ164" t="str">
            <v>48572</v>
          </cell>
          <cell r="AR164" t="str">
            <v>8</v>
          </cell>
          <cell r="AS164" t="str">
            <v>49480306X</v>
          </cell>
          <cell r="AT164" t="str">
            <v>365608840108</v>
          </cell>
          <cell r="AU164" t="str">
            <v>0315</v>
          </cell>
          <cell r="AV164" t="str">
            <v>347</v>
          </cell>
          <cell r="AW164" t="str">
            <v>002752</v>
          </cell>
          <cell r="AX164" t="str">
            <v>00343</v>
          </cell>
          <cell r="AY164">
            <v>4</v>
          </cell>
          <cell r="AZ164">
            <v>2</v>
          </cell>
          <cell r="BA164">
            <v>26</v>
          </cell>
        </row>
        <row r="165">
          <cell r="A165">
            <v>114682</v>
          </cell>
          <cell r="B165" t="str">
            <v>ANALCASSIS LAMBIAZZI</v>
          </cell>
          <cell r="C165" t="str">
            <v>AJUDANTE EQ SERVICOS DIVERSOS</v>
          </cell>
          <cell r="D165" t="str">
            <v>ECOSAMPA Campo Limpo</v>
          </cell>
          <cell r="E165">
            <v>43874</v>
          </cell>
          <cell r="F165">
            <v>1603.99</v>
          </cell>
          <cell r="G165" t="str">
            <v>Em Atividade Normal</v>
          </cell>
          <cell r="H165">
            <v>44715</v>
          </cell>
          <cell r="I165">
            <v>25539</v>
          </cell>
          <cell r="J165" t="str">
            <v>126.377.468-74</v>
          </cell>
          <cell r="K165" t="str">
            <v>121.70724.96.8</v>
          </cell>
          <cell r="L165" t="str">
            <v>Salário Mensal</v>
          </cell>
          <cell r="M165" t="str">
            <v>Empregado (CLT)</v>
          </cell>
          <cell r="N165" t="str">
            <v>5142-25</v>
          </cell>
          <cell r="O165">
            <v>233</v>
          </cell>
          <cell r="P165" t="str">
            <v>SEGUNDA A SABADO - 09:00 AS 17:20 / INTERVALO DE 01 HORA</v>
          </cell>
          <cell r="Q165" t="str">
            <v>220 Horas</v>
          </cell>
          <cell r="R165" t="str">
            <v>75.01.014</v>
          </cell>
          <cell r="S165" t="str">
            <v>SCK - Pintura de Meio-Fio e Remoção Faixas e Propagandas</v>
          </cell>
          <cell r="T165">
            <v>2</v>
          </cell>
          <cell r="U165" t="str">
            <v>SIEMACO SAO PAULO LIMP URBANA</v>
          </cell>
          <cell r="V165" t="str">
            <v>Brasileira</v>
          </cell>
          <cell r="W165" t="str">
            <v>Barueri</v>
          </cell>
          <cell r="X165" t="str">
            <v>MARIA IGNEZ ESTEVAUM LAMBIAZZI</v>
          </cell>
          <cell r="Y165" t="str">
            <v>LAERCIO LAMBIAZZI</v>
          </cell>
          <cell r="Z165" t="str">
            <v>Solteiro</v>
          </cell>
          <cell r="AA165" t="str">
            <v>Ensino Fundamental Completo</v>
          </cell>
          <cell r="AB165" t="str">
            <v>M</v>
          </cell>
          <cell r="AC165" t="str">
            <v>Rua</v>
          </cell>
          <cell r="AD165" t="str">
            <v>RUA TERCA FEIRA</v>
          </cell>
          <cell r="AE165" t="str">
            <v>109</v>
          </cell>
          <cell r="AF165" t="str">
            <v>2</v>
          </cell>
          <cell r="AG165" t="str">
            <v>06433-030</v>
          </cell>
          <cell r="AH165" t="str">
            <v>JARDIM AUDIR</v>
          </cell>
          <cell r="AI165" t="str">
            <v>Barueri</v>
          </cell>
          <cell r="AJ165" t="str">
            <v>São Paulo</v>
          </cell>
          <cell r="AK165" t="str">
            <v>11</v>
          </cell>
          <cell r="AL165" t="str">
            <v>4201.9550</v>
          </cell>
          <cell r="AP165">
            <v>6497</v>
          </cell>
          <cell r="AQ165" t="str">
            <v>53005</v>
          </cell>
          <cell r="AR165" t="str">
            <v>2</v>
          </cell>
          <cell r="AS165" t="str">
            <v>186441174</v>
          </cell>
          <cell r="AT165" t="str">
            <v>191370620124</v>
          </cell>
          <cell r="AU165" t="str">
            <v>6360</v>
          </cell>
          <cell r="AV165" t="str">
            <v>199</v>
          </cell>
          <cell r="AW165" t="str">
            <v>12637746</v>
          </cell>
          <cell r="AX165" t="str">
            <v>874</v>
          </cell>
          <cell r="AY165">
            <v>3</v>
          </cell>
          <cell r="AZ165">
            <v>6</v>
          </cell>
          <cell r="BA165">
            <v>18</v>
          </cell>
        </row>
        <row r="166">
          <cell r="A166">
            <v>113151</v>
          </cell>
          <cell r="B166" t="str">
            <v>ANDERSON ALBERTO LAPIETRA</v>
          </cell>
          <cell r="C166" t="str">
            <v>AJUDANTE EQ SERVICOS DIVERSOS</v>
          </cell>
          <cell r="D166" t="str">
            <v>ECOSAMPA Parelheiros</v>
          </cell>
          <cell r="E166">
            <v>43617</v>
          </cell>
          <cell r="F166">
            <v>1603.99</v>
          </cell>
          <cell r="G166" t="str">
            <v>Em Atividade Normal</v>
          </cell>
          <cell r="H166">
            <v>44898</v>
          </cell>
          <cell r="I166">
            <v>29947</v>
          </cell>
          <cell r="J166" t="str">
            <v>226.003.468-30</v>
          </cell>
          <cell r="K166" t="str">
            <v>129.79038.77.8</v>
          </cell>
          <cell r="L166" t="str">
            <v>Salário Mensal</v>
          </cell>
          <cell r="M166" t="str">
            <v>Empregado (CLT)</v>
          </cell>
          <cell r="N166" t="str">
            <v>5142-25</v>
          </cell>
          <cell r="O166">
            <v>66</v>
          </cell>
          <cell r="P166" t="str">
            <v>SEGUNDA A SABADO - 06:00 AS 14:20 / INTERVALO DE 01 HORA</v>
          </cell>
          <cell r="Q166" t="str">
            <v>220 Horas</v>
          </cell>
          <cell r="R166" t="str">
            <v>75.01.011</v>
          </cell>
          <cell r="S166" t="str">
            <v>SCK - Lavagem - Feiras, Vias e Logradouros</v>
          </cell>
          <cell r="T166">
            <v>2</v>
          </cell>
          <cell r="U166" t="str">
            <v>SIEMACO SAO PAULO LIMP URBANA</v>
          </cell>
          <cell r="V166" t="str">
            <v>Brasileira</v>
          </cell>
          <cell r="W166" t="str">
            <v>Embu Guaçu</v>
          </cell>
          <cell r="X166" t="str">
            <v>CELIA DE LAPIETRA</v>
          </cell>
          <cell r="Z166" t="str">
            <v>Solteiro</v>
          </cell>
          <cell r="AA166" t="str">
            <v>Ensino Fundamental Incompleto</v>
          </cell>
          <cell r="AB166" t="str">
            <v>M</v>
          </cell>
          <cell r="AC166" t="str">
            <v>Rua</v>
          </cell>
          <cell r="AD166" t="str">
            <v>RUI RODRIGUES</v>
          </cell>
          <cell r="AE166" t="str">
            <v>814</v>
          </cell>
          <cell r="AG166" t="str">
            <v>04807-050</v>
          </cell>
          <cell r="AH166" t="str">
            <v>RIO BONITO</v>
          </cell>
          <cell r="AI166" t="str">
            <v>São Paulo</v>
          </cell>
          <cell r="AJ166" t="str">
            <v>São Paulo</v>
          </cell>
          <cell r="AP166">
            <v>5917</v>
          </cell>
          <cell r="AQ166" t="str">
            <v>03887</v>
          </cell>
          <cell r="AR166" t="str">
            <v>8</v>
          </cell>
          <cell r="AS166" t="str">
            <v>34265200X</v>
          </cell>
          <cell r="AT166" t="str">
            <v>259535590116</v>
          </cell>
          <cell r="AU166" t="str">
            <v>116</v>
          </cell>
          <cell r="AV166" t="str">
            <v>280</v>
          </cell>
          <cell r="AW166" t="str">
            <v>58415</v>
          </cell>
          <cell r="AX166" t="str">
            <v>225</v>
          </cell>
          <cell r="AY166">
            <v>4</v>
          </cell>
          <cell r="AZ166">
            <v>3</v>
          </cell>
          <cell r="BA166">
            <v>0</v>
          </cell>
        </row>
        <row r="167">
          <cell r="A167">
            <v>114979</v>
          </cell>
          <cell r="B167" t="str">
            <v>ANDERSON AMARAL DAS NEVES</v>
          </cell>
          <cell r="C167" t="str">
            <v>AJUDANTE EQ SERVICOS DIVERSOS</v>
          </cell>
          <cell r="D167" t="str">
            <v>ECOSAMPA Operação Geral</v>
          </cell>
          <cell r="E167">
            <v>43917</v>
          </cell>
          <cell r="F167">
            <v>1319.67</v>
          </cell>
          <cell r="G167" t="str">
            <v>Demitido em Meses Anteriores</v>
          </cell>
          <cell r="H167">
            <v>44361</v>
          </cell>
          <cell r="I167">
            <v>32723</v>
          </cell>
          <cell r="J167" t="str">
            <v>391.142.738-70</v>
          </cell>
          <cell r="K167" t="str">
            <v>204.90835.23.0</v>
          </cell>
          <cell r="L167" t="str">
            <v>Salário Mensal</v>
          </cell>
          <cell r="M167" t="str">
            <v>Empregado (CLT)</v>
          </cell>
          <cell r="N167" t="str">
            <v>5142-25</v>
          </cell>
          <cell r="O167">
            <v>167</v>
          </cell>
          <cell r="P167" t="str">
            <v>SEGUNDA A SABADO - 13:40 AS 22:00 / INTERVALO DE 01 HORA</v>
          </cell>
          <cell r="Q167" t="str">
            <v>220 Horas</v>
          </cell>
          <cell r="R167" t="str">
            <v>75.01.011</v>
          </cell>
          <cell r="S167" t="str">
            <v>SCK - Lavagem - Feiras, Vias e Logradouros</v>
          </cell>
          <cell r="T167">
            <v>2</v>
          </cell>
          <cell r="U167" t="str">
            <v>SIEMACO SAO PAULO LIMP URBANA</v>
          </cell>
          <cell r="V167" t="str">
            <v>Brasileira</v>
          </cell>
          <cell r="W167" t="str">
            <v>São Paulo</v>
          </cell>
          <cell r="X167" t="str">
            <v>TERESINHA MARIA DA CONCEIÇÃO</v>
          </cell>
          <cell r="Y167" t="str">
            <v>OMAIR AMARAL DAS NEVES</v>
          </cell>
          <cell r="Z167" t="str">
            <v>Solteiro</v>
          </cell>
          <cell r="AA167" t="str">
            <v>Ensino Médio Completo</v>
          </cell>
          <cell r="AB167" t="str">
            <v>M</v>
          </cell>
          <cell r="AC167" t="str">
            <v>Avenida</v>
          </cell>
          <cell r="AD167" t="str">
            <v xml:space="preserve">DAS ORQUIDEAS </v>
          </cell>
          <cell r="AE167" t="str">
            <v>181</v>
          </cell>
          <cell r="AG167" t="str">
            <v>04896-320</v>
          </cell>
          <cell r="AH167" t="str">
            <v>COLONIA</v>
          </cell>
          <cell r="AI167" t="str">
            <v>São Paulo</v>
          </cell>
          <cell r="AJ167" t="str">
            <v>São Paulo</v>
          </cell>
          <cell r="AK167" t="str">
            <v>11</v>
          </cell>
          <cell r="AL167" t="str">
            <v>95436.8239</v>
          </cell>
          <cell r="AM167" t="str">
            <v>11</v>
          </cell>
          <cell r="AN167" t="str">
            <v>96744.8317</v>
          </cell>
          <cell r="AP167">
            <v>7245</v>
          </cell>
          <cell r="AQ167" t="str">
            <v>03519</v>
          </cell>
          <cell r="AR167" t="str">
            <v>6</v>
          </cell>
          <cell r="AS167" t="str">
            <v>46624762X</v>
          </cell>
          <cell r="AT167" t="str">
            <v>362708750141</v>
          </cell>
          <cell r="AU167" t="str">
            <v>0509</v>
          </cell>
          <cell r="AV167" t="str">
            <v>199</v>
          </cell>
          <cell r="AW167" t="str">
            <v>39114273</v>
          </cell>
          <cell r="AX167" t="str">
            <v>870</v>
          </cell>
          <cell r="AY167">
            <v>1</v>
          </cell>
          <cell r="AZ167">
            <v>2</v>
          </cell>
          <cell r="BA167">
            <v>17</v>
          </cell>
        </row>
        <row r="168">
          <cell r="A168">
            <v>122440</v>
          </cell>
          <cell r="B168" t="str">
            <v>ANDERSON APARECIDO DE ALMEIDA</v>
          </cell>
          <cell r="C168" t="str">
            <v>AJUDANTE EQ SERVICOS DIVERSOS</v>
          </cell>
          <cell r="D168" t="str">
            <v>ECOSAMPA Operação Geral</v>
          </cell>
          <cell r="E168">
            <v>45117</v>
          </cell>
          <cell r="F168">
            <v>1603.99</v>
          </cell>
          <cell r="G168" t="str">
            <v>Em Atividade Normal</v>
          </cell>
          <cell r="H168">
            <v>45117</v>
          </cell>
          <cell r="I168">
            <v>32902</v>
          </cell>
          <cell r="J168" t="str">
            <v>385.697.328-13</v>
          </cell>
          <cell r="K168" t="str">
            <v>212.17163.18.4</v>
          </cell>
          <cell r="L168" t="str">
            <v>Salário Mensal</v>
          </cell>
          <cell r="M168" t="str">
            <v>Empregado (CLT)</v>
          </cell>
          <cell r="N168" t="str">
            <v>5142-25</v>
          </cell>
          <cell r="O168">
            <v>301</v>
          </cell>
          <cell r="P168" t="str">
            <v>SEGUNDA A SABADO - 22:00 AS 05:25 / INTERVALO DE 01 HORA</v>
          </cell>
          <cell r="Q168" t="str">
            <v>220 Horas</v>
          </cell>
          <cell r="R168" t="str">
            <v>75.01.011</v>
          </cell>
          <cell r="S168" t="str">
            <v>SCK - Lavagem - Feiras, Vias e Logradouros</v>
          </cell>
          <cell r="T168">
            <v>2</v>
          </cell>
          <cell r="U168" t="str">
            <v>SIEMACO SAO PAULO LIMP URBANA</v>
          </cell>
          <cell r="V168" t="str">
            <v>Brasileira</v>
          </cell>
          <cell r="W168" t="str">
            <v>São Paulo</v>
          </cell>
          <cell r="X168" t="str">
            <v>EDNA APARECIDA DOS SANTOS ALMEIDA</v>
          </cell>
          <cell r="Y168" t="str">
            <v>ADALBERTO BATISTA DE ALMEIDA</v>
          </cell>
          <cell r="Z168" t="str">
            <v>Solteiro</v>
          </cell>
          <cell r="AA168" t="str">
            <v>Ensino Médio Completo</v>
          </cell>
          <cell r="AB168" t="str">
            <v>M</v>
          </cell>
          <cell r="AC168" t="str">
            <v>Rua</v>
          </cell>
          <cell r="AD168" t="str">
            <v>LAUS</v>
          </cell>
          <cell r="AE168" t="str">
            <v>41</v>
          </cell>
          <cell r="AG168" t="str">
            <v>04846-670</v>
          </cell>
          <cell r="AH168" t="str">
            <v>JD IDEAL</v>
          </cell>
          <cell r="AI168" t="str">
            <v>São Paulo</v>
          </cell>
          <cell r="AJ168" t="str">
            <v>São Paulo</v>
          </cell>
          <cell r="AM168" t="str">
            <v>11</v>
          </cell>
          <cell r="AN168" t="str">
            <v>96903-5086</v>
          </cell>
          <cell r="AP168">
            <v>6403</v>
          </cell>
          <cell r="AQ168" t="str">
            <v>32510</v>
          </cell>
          <cell r="AR168" t="str">
            <v>0</v>
          </cell>
          <cell r="AS168" t="str">
            <v>634027074</v>
          </cell>
          <cell r="AT168" t="str">
            <v>374621390108</v>
          </cell>
          <cell r="AU168" t="str">
            <v>0607</v>
          </cell>
          <cell r="AV168" t="str">
            <v>371</v>
          </cell>
          <cell r="AW168" t="str">
            <v>385697328</v>
          </cell>
          <cell r="AX168" t="str">
            <v>13</v>
          </cell>
          <cell r="AY168">
            <v>0</v>
          </cell>
          <cell r="AZ168">
            <v>1</v>
          </cell>
          <cell r="BA168">
            <v>21</v>
          </cell>
        </row>
        <row r="169">
          <cell r="A169">
            <v>114968</v>
          </cell>
          <cell r="B169" t="str">
            <v>ANDERSON BARROS DA SILVA</v>
          </cell>
          <cell r="C169" t="str">
            <v>AJUDANTE EQ SERVICOS DIVERSOS</v>
          </cell>
          <cell r="D169" t="str">
            <v>ECOSAMPA Operação Geral</v>
          </cell>
          <cell r="E169">
            <v>43917</v>
          </cell>
          <cell r="F169">
            <v>1603.99</v>
          </cell>
          <cell r="G169" t="str">
            <v>Em Atividade Normal</v>
          </cell>
          <cell r="H169">
            <v>45086</v>
          </cell>
          <cell r="I169">
            <v>36251</v>
          </cell>
          <cell r="J169" t="str">
            <v>476.247.268-90</v>
          </cell>
          <cell r="K169" t="str">
            <v>202.10374.35.1</v>
          </cell>
          <cell r="L169" t="str">
            <v>Salário Mensal</v>
          </cell>
          <cell r="M169" t="str">
            <v>Empregado (CLT)</v>
          </cell>
          <cell r="N169" t="str">
            <v>5142-25</v>
          </cell>
          <cell r="O169">
            <v>301</v>
          </cell>
          <cell r="P169" t="str">
            <v>SEGUNDA A SABADO - 22:00 AS 05:25 / INTERVALO DE 01 HORA</v>
          </cell>
          <cell r="Q169" t="str">
            <v>220 Horas</v>
          </cell>
          <cell r="R169" t="str">
            <v>75.01.014</v>
          </cell>
          <cell r="S169" t="str">
            <v>SCK - Pintura de Meio-Fio e Remoção Faixas e Propagandas</v>
          </cell>
          <cell r="T169">
            <v>2</v>
          </cell>
          <cell r="U169" t="str">
            <v>SIEMACO SAO PAULO LIMP URBANA</v>
          </cell>
          <cell r="V169" t="str">
            <v>Brasileira</v>
          </cell>
          <cell r="W169" t="str">
            <v>São Paulo</v>
          </cell>
          <cell r="X169" t="str">
            <v>CRISTINA DE ALMEIDA BARROS</v>
          </cell>
          <cell r="Y169" t="str">
            <v>JOAO VICENTE DA SILVA NETO</v>
          </cell>
          <cell r="Z169" t="str">
            <v>Solteiro</v>
          </cell>
          <cell r="AA169" t="str">
            <v>Ensino Médio Completo</v>
          </cell>
          <cell r="AB169" t="str">
            <v>M</v>
          </cell>
          <cell r="AC169" t="str">
            <v>Rua</v>
          </cell>
          <cell r="AD169" t="str">
            <v>PAULINO VITAL DE MORAES</v>
          </cell>
          <cell r="AE169" t="str">
            <v>795</v>
          </cell>
          <cell r="AG169" t="str">
            <v>05855-000</v>
          </cell>
          <cell r="AH169" t="str">
            <v xml:space="preserve">
PQ. MARIA HELENA</v>
          </cell>
          <cell r="AI169" t="str">
            <v>São Paulo</v>
          </cell>
          <cell r="AJ169" t="str">
            <v>São Paulo</v>
          </cell>
          <cell r="AK169" t="str">
            <v>11</v>
          </cell>
          <cell r="AL169" t="str">
            <v>99425.6079</v>
          </cell>
          <cell r="AM169" t="str">
            <v>11</v>
          </cell>
          <cell r="AN169" t="str">
            <v>95450.4621</v>
          </cell>
          <cell r="AP169">
            <v>7245</v>
          </cell>
          <cell r="AQ169" t="str">
            <v>04461</v>
          </cell>
          <cell r="AR169" t="str">
            <v>0</v>
          </cell>
          <cell r="AS169" t="str">
            <v>529272210</v>
          </cell>
          <cell r="AT169" t="str">
            <v>436816520116</v>
          </cell>
          <cell r="AU169" t="str">
            <v>0052</v>
          </cell>
          <cell r="AV169" t="str">
            <v>373</v>
          </cell>
          <cell r="AW169" t="str">
            <v>47624726</v>
          </cell>
          <cell r="AX169" t="str">
            <v>890</v>
          </cell>
          <cell r="AY169">
            <v>3</v>
          </cell>
          <cell r="AZ169">
            <v>5</v>
          </cell>
          <cell r="BA169">
            <v>4</v>
          </cell>
        </row>
        <row r="170">
          <cell r="A170">
            <v>113156</v>
          </cell>
          <cell r="B170" t="str">
            <v>ANDERSON BRASILINO DA SILVA</v>
          </cell>
          <cell r="C170" t="str">
            <v>AJUDANTE EQ SERVICOS DIVERSOS</v>
          </cell>
          <cell r="D170" t="str">
            <v>ECOSAMPA Capela do Socorro</v>
          </cell>
          <cell r="E170">
            <v>43617</v>
          </cell>
          <cell r="F170">
            <v>1231.95</v>
          </cell>
          <cell r="G170" t="str">
            <v>Demitido em Meses Anteriores</v>
          </cell>
          <cell r="H170">
            <v>43686</v>
          </cell>
          <cell r="I170">
            <v>32494</v>
          </cell>
          <cell r="J170" t="str">
            <v>383.382.418-22</v>
          </cell>
          <cell r="K170" t="str">
            <v>138.10054.85.1</v>
          </cell>
          <cell r="L170" t="str">
            <v>Salário Mensal</v>
          </cell>
          <cell r="M170" t="str">
            <v>Empregado (CLT)</v>
          </cell>
          <cell r="N170" t="str">
            <v>5142-25</v>
          </cell>
          <cell r="O170">
            <v>66</v>
          </cell>
          <cell r="P170" t="str">
            <v>SEGUNDA A SABADO - 06:00 AS 14:20 / INTERVALO DE 01 HORA</v>
          </cell>
          <cell r="Q170" t="str">
            <v>220 Horas</v>
          </cell>
          <cell r="R170" t="str">
            <v>75.01.013</v>
          </cell>
          <cell r="S170" t="str">
            <v>SCK - Capinação e Roçada de Vias</v>
          </cell>
          <cell r="T170">
            <v>2</v>
          </cell>
          <cell r="U170" t="str">
            <v>SIEMACO SAO PAULO LIMP URBANA</v>
          </cell>
          <cell r="V170" t="str">
            <v>Brasileira</v>
          </cell>
          <cell r="W170" t="str">
            <v>São Paulo</v>
          </cell>
          <cell r="X170" t="str">
            <v>HELENA RODRIGUES DOS SANTOS SILVA</v>
          </cell>
          <cell r="Y170" t="str">
            <v>FRANCISCO BRASILINO DA SILVA</v>
          </cell>
          <cell r="Z170" t="str">
            <v>Solteiro</v>
          </cell>
          <cell r="AA170" t="str">
            <v>Ensino Médio Incompleto</v>
          </cell>
          <cell r="AB170" t="str">
            <v>M</v>
          </cell>
          <cell r="AC170" t="str">
            <v>Rua</v>
          </cell>
          <cell r="AD170" t="str">
            <v>SEBASTIAO ADVINCULA CUNHA</v>
          </cell>
          <cell r="AE170" t="str">
            <v>819</v>
          </cell>
          <cell r="AG170" t="str">
            <v>05856-140</v>
          </cell>
          <cell r="AH170" t="str">
            <v>JARDIM ELEDY</v>
          </cell>
          <cell r="AI170" t="str">
            <v>São Paulo</v>
          </cell>
          <cell r="AJ170" t="str">
            <v>São Paulo</v>
          </cell>
          <cell r="AP170">
            <v>1003</v>
          </cell>
          <cell r="AQ170" t="str">
            <v>79585</v>
          </cell>
          <cell r="AR170" t="str">
            <v>1</v>
          </cell>
          <cell r="AS170" t="str">
            <v>450202124</v>
          </cell>
          <cell r="AT170" t="str">
            <v>362997450141</v>
          </cell>
          <cell r="AU170" t="str">
            <v>511</v>
          </cell>
          <cell r="AV170" t="str">
            <v>373</v>
          </cell>
          <cell r="AW170" t="str">
            <v>56591</v>
          </cell>
          <cell r="AX170" t="str">
            <v>350</v>
          </cell>
          <cell r="AY170">
            <v>0</v>
          </cell>
          <cell r="AZ170">
            <v>2</v>
          </cell>
          <cell r="BA170">
            <v>8</v>
          </cell>
        </row>
        <row r="171">
          <cell r="A171">
            <v>115380</v>
          </cell>
          <cell r="B171" t="str">
            <v>ANDERSON BRASILINO DA SILVA</v>
          </cell>
          <cell r="C171" t="str">
            <v>AJUDANTE EQ SERVICOS DIVERSOS</v>
          </cell>
          <cell r="D171" t="str">
            <v>ECOSAMPA Campo Limpo</v>
          </cell>
          <cell r="E171">
            <v>44046</v>
          </cell>
          <cell r="F171">
            <v>1319.67</v>
          </cell>
          <cell r="G171" t="str">
            <v>Demitido em Meses Anteriores</v>
          </cell>
          <cell r="H171">
            <v>44109</v>
          </cell>
          <cell r="I171">
            <v>32494</v>
          </cell>
          <cell r="J171" t="str">
            <v>383.382.418-22</v>
          </cell>
          <cell r="K171" t="str">
            <v>138.10054.85.1</v>
          </cell>
          <cell r="L171" t="str">
            <v>Salário Mensal</v>
          </cell>
          <cell r="M171" t="str">
            <v>Empregado (CLT)</v>
          </cell>
          <cell r="N171" t="str">
            <v>5142-25</v>
          </cell>
          <cell r="O171">
            <v>66</v>
          </cell>
          <cell r="P171" t="str">
            <v>SEGUNDA A SABADO - 06:00 AS 14:20 / INTERVALO DE 01 HORA</v>
          </cell>
          <cell r="Q171" t="str">
            <v>220 Horas</v>
          </cell>
          <cell r="R171" t="str">
            <v>75.01.014</v>
          </cell>
          <cell r="S171" t="str">
            <v>SCK - Pintura de Meio-Fio e Remoção Faixas e Propagandas</v>
          </cell>
          <cell r="T171">
            <v>2</v>
          </cell>
          <cell r="U171" t="str">
            <v>SIEMACO SAO PAULO LIMP URBANA</v>
          </cell>
          <cell r="V171" t="str">
            <v>Brasileira</v>
          </cell>
          <cell r="W171" t="str">
            <v>São Paulo</v>
          </cell>
          <cell r="X171" t="str">
            <v>HELENA RODRIGUES DOS SANTOS</v>
          </cell>
          <cell r="Y171" t="str">
            <v>FRANCISCO BRASILINO DA SILVA</v>
          </cell>
          <cell r="Z171" t="str">
            <v>Solteiro</v>
          </cell>
          <cell r="AA171" t="str">
            <v>Ensino Médio Completo</v>
          </cell>
          <cell r="AB171" t="str">
            <v>M</v>
          </cell>
          <cell r="AC171" t="str">
            <v>Avenida</v>
          </cell>
          <cell r="AD171" t="str">
            <v>CARLOS LACERDA</v>
          </cell>
          <cell r="AE171" t="str">
            <v>654</v>
          </cell>
          <cell r="AF171" t="str">
            <v>CASA 3</v>
          </cell>
          <cell r="AG171" t="str">
            <v>05789-000</v>
          </cell>
          <cell r="AH171" t="str">
            <v>VILA PIRAJUSSARA</v>
          </cell>
          <cell r="AI171" t="str">
            <v>São Paulo</v>
          </cell>
          <cell r="AJ171" t="str">
            <v>São Paulo</v>
          </cell>
          <cell r="AK171" t="str">
            <v>11</v>
          </cell>
          <cell r="AL171" t="str">
            <v>94952.9465</v>
          </cell>
          <cell r="AP171">
            <v>1634</v>
          </cell>
          <cell r="AQ171" t="str">
            <v>72171</v>
          </cell>
          <cell r="AR171" t="str">
            <v>4</v>
          </cell>
          <cell r="AS171" t="str">
            <v>450202124</v>
          </cell>
          <cell r="AT171" t="str">
            <v>362997450141</v>
          </cell>
          <cell r="AU171" t="str">
            <v>511</v>
          </cell>
          <cell r="AV171" t="str">
            <v>373</v>
          </cell>
          <cell r="AW171" t="str">
            <v>38338241</v>
          </cell>
          <cell r="AX171" t="str">
            <v>822</v>
          </cell>
          <cell r="AY171">
            <v>0</v>
          </cell>
          <cell r="AZ171">
            <v>2</v>
          </cell>
          <cell r="BA171">
            <v>2</v>
          </cell>
        </row>
        <row r="172">
          <cell r="A172">
            <v>113168</v>
          </cell>
          <cell r="B172" t="str">
            <v>ANDERSON BRESSANINI MISSIAS</v>
          </cell>
          <cell r="C172" t="str">
            <v>AJUDANTE EQ SERVICOS DIVERSOS</v>
          </cell>
          <cell r="D172" t="str">
            <v>ECOSAMPA M'Boi Mirim</v>
          </cell>
          <cell r="E172">
            <v>43620</v>
          </cell>
          <cell r="F172">
            <v>1231.95</v>
          </cell>
          <cell r="G172" t="str">
            <v>Demitido em Meses Anteriores</v>
          </cell>
          <cell r="H172">
            <v>43704</v>
          </cell>
          <cell r="I172">
            <v>29558</v>
          </cell>
          <cell r="J172" t="str">
            <v>224.855.338-22</v>
          </cell>
          <cell r="K172" t="str">
            <v>129.37111.93.0</v>
          </cell>
          <cell r="L172" t="str">
            <v>Salário Mensal</v>
          </cell>
          <cell r="M172" t="str">
            <v>Empregado (CLT)</v>
          </cell>
          <cell r="N172" t="str">
            <v>5142-25</v>
          </cell>
          <cell r="O172">
            <v>167</v>
          </cell>
          <cell r="P172" t="str">
            <v>SEGUNDA A SABADO - 13:40 AS 22:00 / INTERVALO DE 01 HORA</v>
          </cell>
          <cell r="Q172" t="str">
            <v>220 Horas</v>
          </cell>
          <cell r="R172" t="str">
            <v>75.01.013</v>
          </cell>
          <cell r="S172" t="str">
            <v>SCK - Capinação e Roçada de Vias</v>
          </cell>
          <cell r="T172">
            <v>2</v>
          </cell>
          <cell r="U172" t="str">
            <v>SIEMACO SAO PAULO LIMP URBANA</v>
          </cell>
          <cell r="V172" t="str">
            <v>Brasileira</v>
          </cell>
          <cell r="W172" t="str">
            <v>São Paulo</v>
          </cell>
          <cell r="X172" t="str">
            <v>VILMA IMACULADA BRESSANINI</v>
          </cell>
          <cell r="Y172" t="str">
            <v>ADALBERON VIANA MISSIAS</v>
          </cell>
          <cell r="Z172" t="str">
            <v>Solteiro</v>
          </cell>
          <cell r="AA172" t="str">
            <v>Ensino Fundamental Incompleto</v>
          </cell>
          <cell r="AB172" t="str">
            <v>M</v>
          </cell>
          <cell r="AC172" t="str">
            <v>Rua</v>
          </cell>
          <cell r="AD172" t="str">
            <v>MARIA CLARA DA SILVA SANTA ANNA</v>
          </cell>
          <cell r="AE172" t="str">
            <v>96</v>
          </cell>
          <cell r="AG172" t="str">
            <v>05857-380</v>
          </cell>
          <cell r="AH172" t="str">
            <v>JARDIM AURELIO</v>
          </cell>
          <cell r="AI172" t="str">
            <v>São Paulo</v>
          </cell>
          <cell r="AJ172" t="str">
            <v>São Paulo</v>
          </cell>
          <cell r="AP172">
            <v>9106</v>
          </cell>
          <cell r="AQ172" t="str">
            <v>34104</v>
          </cell>
          <cell r="AR172" t="str">
            <v>4</v>
          </cell>
          <cell r="AS172" t="str">
            <v>32.489.249-4</v>
          </cell>
          <cell r="AT172" t="str">
            <v>288290800116</v>
          </cell>
          <cell r="AU172" t="str">
            <v>306</v>
          </cell>
          <cell r="AV172" t="str">
            <v>373</v>
          </cell>
          <cell r="AW172" t="str">
            <v>029915</v>
          </cell>
          <cell r="AX172" t="str">
            <v>230</v>
          </cell>
          <cell r="AY172">
            <v>0</v>
          </cell>
          <cell r="AZ172">
            <v>2</v>
          </cell>
          <cell r="BA172">
            <v>23</v>
          </cell>
        </row>
        <row r="173">
          <cell r="A173">
            <v>113171</v>
          </cell>
          <cell r="B173" t="str">
            <v>ANDERSON BUENO TAVARES</v>
          </cell>
          <cell r="C173" t="str">
            <v>AJUDANTE EQ SERVICOS DIVERSOS</v>
          </cell>
          <cell r="D173" t="str">
            <v>ECOSAMPA Operação Geral</v>
          </cell>
          <cell r="E173">
            <v>43617</v>
          </cell>
          <cell r="F173">
            <v>1603.99</v>
          </cell>
          <cell r="G173" t="str">
            <v>Em Atividade Normal</v>
          </cell>
          <cell r="H173">
            <v>44930</v>
          </cell>
          <cell r="I173">
            <v>28730</v>
          </cell>
          <cell r="J173" t="str">
            <v>278.617.298-50</v>
          </cell>
          <cell r="K173" t="str">
            <v>127.22039.89.5</v>
          </cell>
          <cell r="L173" t="str">
            <v>Salário Mensal</v>
          </cell>
          <cell r="M173" t="str">
            <v>Empregado (CLT)</v>
          </cell>
          <cell r="N173" t="str">
            <v>5142-25</v>
          </cell>
          <cell r="O173">
            <v>297</v>
          </cell>
          <cell r="P173" t="str">
            <v>SEGUNDA A SABADO - 05:40 AS 14:00 / INTERVALO DE 01 HORA</v>
          </cell>
          <cell r="Q173" t="str">
            <v>220 Horas</v>
          </cell>
          <cell r="R173" t="str">
            <v>75.01.022</v>
          </cell>
          <cell r="S173" t="str">
            <v>SCK - Limpeza Habitacional - Dificil Acesso</v>
          </cell>
          <cell r="T173">
            <v>2</v>
          </cell>
          <cell r="U173" t="str">
            <v>SIEMACO SAO PAULO LIMP URBANA</v>
          </cell>
          <cell r="V173" t="str">
            <v>Brasileira</v>
          </cell>
          <cell r="W173" t="str">
            <v>Mara Rosa</v>
          </cell>
          <cell r="X173" t="str">
            <v>DALCY FERNANDES TAVARES</v>
          </cell>
          <cell r="Y173" t="str">
            <v>JAILTON BUENO</v>
          </cell>
          <cell r="Z173" t="str">
            <v>Solteiro</v>
          </cell>
          <cell r="AA173" t="str">
            <v>Ensino Fundamental Incompleto</v>
          </cell>
          <cell r="AB173" t="str">
            <v>M</v>
          </cell>
          <cell r="AC173" t="str">
            <v>Rua</v>
          </cell>
          <cell r="AD173" t="str">
            <v>ARMANDO MAS LEITE</v>
          </cell>
          <cell r="AE173" t="str">
            <v>120</v>
          </cell>
          <cell r="AG173" t="str">
            <v>05797-230</v>
          </cell>
          <cell r="AH173" t="str">
            <v>JARDIM IPE</v>
          </cell>
          <cell r="AI173" t="str">
            <v>São Paulo</v>
          </cell>
          <cell r="AJ173" t="str">
            <v>São Paulo</v>
          </cell>
          <cell r="AP173">
            <v>9106</v>
          </cell>
          <cell r="AQ173" t="str">
            <v>33969</v>
          </cell>
          <cell r="AR173" t="str">
            <v>1</v>
          </cell>
          <cell r="AS173" t="str">
            <v>332256625</v>
          </cell>
          <cell r="AT173" t="str">
            <v>280569370183</v>
          </cell>
          <cell r="AU173" t="str">
            <v>213</v>
          </cell>
          <cell r="AV173" t="str">
            <v>373</v>
          </cell>
          <cell r="AW173" t="str">
            <v>71858</v>
          </cell>
          <cell r="AX173" t="str">
            <v>234</v>
          </cell>
          <cell r="AY173">
            <v>4</v>
          </cell>
          <cell r="AZ173">
            <v>3</v>
          </cell>
          <cell r="BA173">
            <v>0</v>
          </cell>
        </row>
        <row r="174">
          <cell r="A174">
            <v>116721</v>
          </cell>
          <cell r="B174" t="str">
            <v>ANDERSON DA SILVA FARIA</v>
          </cell>
          <cell r="C174" t="str">
            <v>VARREDOR</v>
          </cell>
          <cell r="D174" t="str">
            <v>ECOSAMPA Capela do Socorro</v>
          </cell>
          <cell r="E174">
            <v>44368</v>
          </cell>
          <cell r="F174">
            <v>1464.83</v>
          </cell>
          <cell r="G174" t="str">
            <v>Demitido em Meses Anteriores</v>
          </cell>
          <cell r="H174">
            <v>44642</v>
          </cell>
          <cell r="I174">
            <v>30052</v>
          </cell>
          <cell r="J174" t="str">
            <v>317.558.348-29</v>
          </cell>
          <cell r="K174" t="str">
            <v>161.22261.77.8</v>
          </cell>
          <cell r="L174" t="str">
            <v>Salário Mensal</v>
          </cell>
          <cell r="M174" t="str">
            <v>Empregado (CLT)</v>
          </cell>
          <cell r="N174" t="str">
            <v>5142-15</v>
          </cell>
          <cell r="O174">
            <v>233</v>
          </cell>
          <cell r="P174" t="str">
            <v>SEGUNDA A SABADO - 09:00 AS 17:20 / INTERVALO DE 01 HORA</v>
          </cell>
          <cell r="Q174" t="str">
            <v>220 Horas</v>
          </cell>
          <cell r="R174" t="str">
            <v>75.01.006</v>
          </cell>
          <cell r="S174" t="str">
            <v>SCK - Varrição de Vias e Logradouros</v>
          </cell>
          <cell r="T174">
            <v>2</v>
          </cell>
          <cell r="U174" t="str">
            <v>SIEMACO SAO PAULO LIMP URBANA</v>
          </cell>
          <cell r="V174" t="str">
            <v>Brasileira</v>
          </cell>
          <cell r="W174" t="str">
            <v>São Paulo</v>
          </cell>
          <cell r="X174" t="str">
            <v>MARIA DE FATIMA DA SILVA</v>
          </cell>
          <cell r="Y174" t="str">
            <v>MARCOS DO CARMO JESUS FARIA</v>
          </cell>
          <cell r="Z174" t="str">
            <v>Solteiro</v>
          </cell>
          <cell r="AA174" t="str">
            <v>Ensino Fundamental Incompleto</v>
          </cell>
          <cell r="AB174" t="str">
            <v>M</v>
          </cell>
          <cell r="AC174" t="str">
            <v>Travessa</v>
          </cell>
          <cell r="AD174" t="str">
            <v>TRAVESSA ALVARE CORREIA</v>
          </cell>
          <cell r="AE174" t="str">
            <v>29</v>
          </cell>
          <cell r="AG174" t="str">
            <v>04830-120</v>
          </cell>
          <cell r="AH174" t="str">
            <v>JARDIM IPORANGA</v>
          </cell>
          <cell r="AI174" t="str">
            <v>São Paulo</v>
          </cell>
          <cell r="AJ174" t="str">
            <v>São Paulo</v>
          </cell>
          <cell r="AK174" t="str">
            <v>11</v>
          </cell>
          <cell r="AL174" t="str">
            <v>99378.5982</v>
          </cell>
          <cell r="AP174">
            <v>6733</v>
          </cell>
          <cell r="AQ174" t="str">
            <v>42306</v>
          </cell>
          <cell r="AR174" t="str">
            <v>2</v>
          </cell>
          <cell r="AS174" t="str">
            <v>302973758</v>
          </cell>
          <cell r="AT174" t="str">
            <v>272287310183</v>
          </cell>
          <cell r="AU174" t="str">
            <v>0494</v>
          </cell>
          <cell r="AV174" t="str">
            <v>280</v>
          </cell>
          <cell r="AW174" t="str">
            <v>31755834</v>
          </cell>
          <cell r="AX174" t="str">
            <v>829</v>
          </cell>
          <cell r="AY174">
            <v>0</v>
          </cell>
          <cell r="AZ174">
            <v>9</v>
          </cell>
          <cell r="BA174">
            <v>1</v>
          </cell>
        </row>
        <row r="175">
          <cell r="A175">
            <v>114683</v>
          </cell>
          <cell r="B175" t="str">
            <v>ANDERSON DE ALMEIDA SILVA</v>
          </cell>
          <cell r="C175" t="str">
            <v>VARREDOR</v>
          </cell>
          <cell r="D175" t="str">
            <v>ECOSAMPA M'Boi Mirim</v>
          </cell>
          <cell r="E175">
            <v>43874</v>
          </cell>
          <cell r="F175">
            <v>1603.99</v>
          </cell>
          <cell r="G175" t="str">
            <v>Em Atividade Normal</v>
          </cell>
          <cell r="H175">
            <v>45086</v>
          </cell>
          <cell r="I175">
            <v>30537</v>
          </cell>
          <cell r="J175" t="str">
            <v>383.926.988-19</v>
          </cell>
          <cell r="K175" t="str">
            <v>201.16366.76.6</v>
          </cell>
          <cell r="L175" t="str">
            <v>Salário Mensal</v>
          </cell>
          <cell r="M175" t="str">
            <v>Empregado (CLT)</v>
          </cell>
          <cell r="N175" t="str">
            <v>5142-15</v>
          </cell>
          <cell r="O175">
            <v>66</v>
          </cell>
          <cell r="P175" t="str">
            <v>SEGUNDA A SABADO - 06:00 AS 14:20 / INTERVALO DE 01 HORA</v>
          </cell>
          <cell r="Q175" t="str">
            <v>220 Horas</v>
          </cell>
          <cell r="R175" t="str">
            <v>75.01.006</v>
          </cell>
          <cell r="S175" t="str">
            <v>SCK - Varrição de Vias e Logradouros</v>
          </cell>
          <cell r="T175">
            <v>2</v>
          </cell>
          <cell r="U175" t="str">
            <v>SIEMACO SAO PAULO LIMP URBANA</v>
          </cell>
          <cell r="V175" t="str">
            <v>Brasileira</v>
          </cell>
          <cell r="W175" t="str">
            <v>São Paulo</v>
          </cell>
          <cell r="X175" t="str">
            <v>VERA LUCIA DA SILVA</v>
          </cell>
          <cell r="Y175" t="str">
            <v>DANIEL DE ALMEIDA SILVA</v>
          </cell>
          <cell r="Z175" t="str">
            <v>Solteiro</v>
          </cell>
          <cell r="AA175" t="str">
            <v>Ensino Fundamental Completo</v>
          </cell>
          <cell r="AB175" t="str">
            <v>M</v>
          </cell>
          <cell r="AC175" t="str">
            <v>Rua</v>
          </cell>
          <cell r="AD175" t="str">
            <v>RUA FRANCIS BANCON</v>
          </cell>
          <cell r="AE175" t="str">
            <v>44</v>
          </cell>
          <cell r="AF175" t="str">
            <v>CASA 1</v>
          </cell>
          <cell r="AG175" t="str">
            <v>05853-300</v>
          </cell>
          <cell r="AH175" t="str">
            <v>JARDIM SAO LUIZ</v>
          </cell>
          <cell r="AI175" t="str">
            <v>São Paulo</v>
          </cell>
          <cell r="AJ175" t="str">
            <v>São Paulo</v>
          </cell>
          <cell r="AK175" t="str">
            <v>11</v>
          </cell>
          <cell r="AL175" t="str">
            <v>5819.4120</v>
          </cell>
          <cell r="AM175" t="str">
            <v>11</v>
          </cell>
          <cell r="AN175" t="str">
            <v>96443.2736</v>
          </cell>
          <cell r="AP175">
            <v>7245</v>
          </cell>
          <cell r="AQ175" t="str">
            <v>03991</v>
          </cell>
          <cell r="AR175" t="str">
            <v>7</v>
          </cell>
          <cell r="AS175" t="str">
            <v>453709060</v>
          </cell>
          <cell r="AT175" t="str">
            <v>362980030191</v>
          </cell>
          <cell r="AU175" t="str">
            <v>502</v>
          </cell>
          <cell r="AV175" t="str">
            <v>373</v>
          </cell>
          <cell r="AW175" t="str">
            <v>38392698</v>
          </cell>
          <cell r="AX175" t="str">
            <v>819</v>
          </cell>
          <cell r="AY175">
            <v>3</v>
          </cell>
          <cell r="AZ175">
            <v>6</v>
          </cell>
          <cell r="BA175">
            <v>18</v>
          </cell>
        </row>
        <row r="176">
          <cell r="A176">
            <v>113173</v>
          </cell>
          <cell r="B176" t="str">
            <v>ANDERSON DOS SANTOS ALVES</v>
          </cell>
          <cell r="C176" t="str">
            <v>AJUDANTE EQ SERVICOS DIVERSOS</v>
          </cell>
          <cell r="D176" t="str">
            <v>ECOSAMPA M'Boi Mirim</v>
          </cell>
          <cell r="E176">
            <v>43617</v>
          </cell>
          <cell r="F176">
            <v>1603.99</v>
          </cell>
          <cell r="G176" t="str">
            <v>Em Atividade Normal</v>
          </cell>
          <cell r="H176">
            <v>45177</v>
          </cell>
          <cell r="I176">
            <v>36296</v>
          </cell>
          <cell r="J176" t="str">
            <v>525.041.438-93</v>
          </cell>
          <cell r="K176" t="str">
            <v>154.49543.82.8</v>
          </cell>
          <cell r="L176" t="str">
            <v>Salário Mensal</v>
          </cell>
          <cell r="M176" t="str">
            <v>Empregado (CLT)</v>
          </cell>
          <cell r="N176" t="str">
            <v>5142-25</v>
          </cell>
          <cell r="O176">
            <v>66</v>
          </cell>
          <cell r="P176" t="str">
            <v>SEGUNDA A SABADO - 06:00 AS 14:20 / INTERVALO DE 01 HORA</v>
          </cell>
          <cell r="Q176" t="str">
            <v>220 Horas</v>
          </cell>
          <cell r="R176" t="str">
            <v>75.01.011</v>
          </cell>
          <cell r="S176" t="str">
            <v>SCK - Lavagem - Feiras, Vias e Logradouros</v>
          </cell>
          <cell r="T176">
            <v>2</v>
          </cell>
          <cell r="U176" t="str">
            <v>SIEMACO SAO PAULO LIMP URBANA</v>
          </cell>
          <cell r="V176" t="str">
            <v>Brasileira</v>
          </cell>
          <cell r="W176" t="str">
            <v>São Paulo</v>
          </cell>
          <cell r="X176" t="str">
            <v>JANDIRA BISPO DOS SANTOS</v>
          </cell>
          <cell r="Y176" t="str">
            <v>MIGUEL DA PENHA ALVES</v>
          </cell>
          <cell r="Z176" t="str">
            <v>Solteiro</v>
          </cell>
          <cell r="AA176" t="str">
            <v>Ensino Fundamental Incompleto</v>
          </cell>
          <cell r="AB176" t="str">
            <v>M</v>
          </cell>
          <cell r="AC176" t="str">
            <v>Rua</v>
          </cell>
          <cell r="AD176" t="str">
            <v xml:space="preserve">PROFESSOR ACACIO DE PAULA </v>
          </cell>
          <cell r="AE176" t="str">
            <v>977</v>
          </cell>
          <cell r="AG176" t="str">
            <v>04844-280</v>
          </cell>
          <cell r="AH176" t="str">
            <v>JARDIM ICARAI</v>
          </cell>
          <cell r="AI176" t="str">
            <v>São Paulo</v>
          </cell>
          <cell r="AJ176" t="str">
            <v>São Paulo</v>
          </cell>
          <cell r="AP176">
            <v>9340</v>
          </cell>
          <cell r="AQ176" t="str">
            <v>47338</v>
          </cell>
          <cell r="AR176" t="str">
            <v>9</v>
          </cell>
          <cell r="AS176" t="str">
            <v>380070042</v>
          </cell>
          <cell r="AT176" t="str">
            <v>438001040132</v>
          </cell>
          <cell r="AU176" t="str">
            <v>253</v>
          </cell>
          <cell r="AV176" t="str">
            <v>371</v>
          </cell>
          <cell r="AW176" t="str">
            <v>33716</v>
          </cell>
          <cell r="AX176" t="str">
            <v>451</v>
          </cell>
          <cell r="AY176">
            <v>4</v>
          </cell>
          <cell r="AZ176">
            <v>3</v>
          </cell>
          <cell r="BA176">
            <v>0</v>
          </cell>
        </row>
        <row r="177">
          <cell r="A177">
            <v>115398</v>
          </cell>
          <cell r="B177" t="str">
            <v>ANDERSON DOS SANTOS BATISTA</v>
          </cell>
          <cell r="C177" t="str">
            <v>AJUDANTE EQ SERVICOS DIVERSOS</v>
          </cell>
          <cell r="D177" t="str">
            <v>ECOSAMPA Santo Amaro</v>
          </cell>
          <cell r="E177">
            <v>44048</v>
          </cell>
          <cell r="F177">
            <v>1464.83</v>
          </cell>
          <cell r="G177" t="str">
            <v>Demitido em Meses Anteriores</v>
          </cell>
          <cell r="H177">
            <v>44496</v>
          </cell>
          <cell r="I177">
            <v>34502</v>
          </cell>
          <cell r="J177" t="str">
            <v>410.964.358-96</v>
          </cell>
          <cell r="K177" t="str">
            <v>160.89859.56.8</v>
          </cell>
          <cell r="L177" t="str">
            <v>Salário Mensal</v>
          </cell>
          <cell r="M177" t="str">
            <v>Empregado (CLT)</v>
          </cell>
          <cell r="N177" t="str">
            <v>5142-25</v>
          </cell>
          <cell r="O177">
            <v>300</v>
          </cell>
          <cell r="P177" t="str">
            <v>SEGUNDA A SABADO - 21:00 AS 04:33 / INTERVALO DE 01 HORA</v>
          </cell>
          <cell r="Q177" t="str">
            <v>220 Horas</v>
          </cell>
          <cell r="R177" t="str">
            <v>75.01.013</v>
          </cell>
          <cell r="S177" t="str">
            <v>SCK - Capinação e Roçada de Vias</v>
          </cell>
          <cell r="T177">
            <v>2</v>
          </cell>
          <cell r="U177" t="str">
            <v>SIEMACO SAO PAULO LIMP URBANA</v>
          </cell>
          <cell r="V177" t="str">
            <v>Brasileira</v>
          </cell>
          <cell r="W177" t="str">
            <v>São Paulo</v>
          </cell>
          <cell r="X177" t="str">
            <v>ROSEMERE LIMA DOS SANTOS</v>
          </cell>
          <cell r="Y177" t="str">
            <v>WILSON ALEIXO BATISTA</v>
          </cell>
          <cell r="Z177" t="str">
            <v>Solteiro</v>
          </cell>
          <cell r="AA177" t="str">
            <v>Ensino Médio Completo</v>
          </cell>
          <cell r="AB177" t="str">
            <v>M</v>
          </cell>
          <cell r="AC177" t="str">
            <v>Rua</v>
          </cell>
          <cell r="AD177" t="str">
            <v>BENTO MOREIRA</v>
          </cell>
          <cell r="AE177" t="str">
            <v>19</v>
          </cell>
          <cell r="AG177" t="str">
            <v>04836-250</v>
          </cell>
          <cell r="AH177" t="str">
            <v>JARDIM SAO LUIS</v>
          </cell>
          <cell r="AI177" t="str">
            <v>São Paulo</v>
          </cell>
          <cell r="AJ177" t="str">
            <v>São Paulo</v>
          </cell>
          <cell r="AK177" t="str">
            <v>11</v>
          </cell>
          <cell r="AL177" t="str">
            <v>95912.3983</v>
          </cell>
          <cell r="AM177" t="str">
            <v>11</v>
          </cell>
          <cell r="AN177" t="str">
            <v>94720.0450</v>
          </cell>
          <cell r="AP177">
            <v>6733</v>
          </cell>
          <cell r="AQ177" t="str">
            <v>14894</v>
          </cell>
          <cell r="AR177" t="str">
            <v>1</v>
          </cell>
          <cell r="AS177" t="str">
            <v>440196528</v>
          </cell>
          <cell r="AT177" t="str">
            <v>401898860159</v>
          </cell>
          <cell r="AU177" t="str">
            <v>284</v>
          </cell>
          <cell r="AV177" t="str">
            <v>371</v>
          </cell>
          <cell r="AW177" t="str">
            <v>41096435</v>
          </cell>
          <cell r="AX177" t="str">
            <v>896</v>
          </cell>
          <cell r="AY177">
            <v>1</v>
          </cell>
          <cell r="AZ177">
            <v>2</v>
          </cell>
          <cell r="BA177">
            <v>22</v>
          </cell>
        </row>
        <row r="178">
          <cell r="A178">
            <v>114616</v>
          </cell>
          <cell r="B178" t="str">
            <v>ANDERSON FERNANDES DA SILVA</v>
          </cell>
          <cell r="C178" t="str">
            <v>MOTORISTA CAMINHAO</v>
          </cell>
          <cell r="D178" t="str">
            <v>ECOSAMPA Operação Geral</v>
          </cell>
          <cell r="E178">
            <v>43840</v>
          </cell>
          <cell r="F178">
            <v>3050.22</v>
          </cell>
          <cell r="G178" t="str">
            <v>Auxílio-Doença</v>
          </cell>
          <cell r="H178">
            <v>45171</v>
          </cell>
          <cell r="I178">
            <v>33793</v>
          </cell>
          <cell r="J178" t="str">
            <v>409.756.928-79</v>
          </cell>
          <cell r="K178" t="str">
            <v>207.24840.02.2</v>
          </cell>
          <cell r="L178" t="str">
            <v>Salário Mensal</v>
          </cell>
          <cell r="M178" t="str">
            <v>Empregado (CLT)</v>
          </cell>
          <cell r="N178" t="str">
            <v>7825-10</v>
          </cell>
          <cell r="O178">
            <v>301</v>
          </cell>
          <cell r="P178" t="str">
            <v>SEGUNDA A SABADO - 22:00 AS 05:25 / INTERVALO DE 01 HORA</v>
          </cell>
          <cell r="Q178" t="str">
            <v>220 Horas</v>
          </cell>
          <cell r="R178" t="str">
            <v>75.01.017</v>
          </cell>
          <cell r="S178" t="str">
            <v>SCK - Coleta Manual - Entulho e Materiais Diversos</v>
          </cell>
          <cell r="T178">
            <v>2</v>
          </cell>
          <cell r="U178" t="str">
            <v>SIND TRAB EMP DE ONIBUS RODOV INTEREST INTERM SET DIF SAO PAULO</v>
          </cell>
          <cell r="V178" t="str">
            <v>Brasileira</v>
          </cell>
          <cell r="W178" t="str">
            <v>São Paulo</v>
          </cell>
          <cell r="X178" t="str">
            <v>FRANCILENE FERNANDES DE LIMA COSTA</v>
          </cell>
          <cell r="Y178" t="str">
            <v>CICERO MANOEL DA SILVA</v>
          </cell>
          <cell r="Z178" t="str">
            <v>Casado</v>
          </cell>
          <cell r="AA178" t="str">
            <v>Ensino Médio Incompleto</v>
          </cell>
          <cell r="AB178" t="str">
            <v>M</v>
          </cell>
          <cell r="AC178" t="str">
            <v>Rua</v>
          </cell>
          <cell r="AD178" t="str">
            <v>RUA DAVIDE PEREZ</v>
          </cell>
          <cell r="AE178" t="str">
            <v>297</v>
          </cell>
          <cell r="AF178" t="str">
            <v>AP 101 BL 07</v>
          </cell>
          <cell r="AG178" t="str">
            <v>04470-260</v>
          </cell>
          <cell r="AH178" t="str">
            <v>JARDIM BANDEIRANTES</v>
          </cell>
          <cell r="AI178" t="str">
            <v>São Paulo</v>
          </cell>
          <cell r="AJ178" t="str">
            <v>São Paulo</v>
          </cell>
          <cell r="AK178" t="str">
            <v>11</v>
          </cell>
          <cell r="AL178" t="str">
            <v>98325.7844</v>
          </cell>
          <cell r="AP178">
            <v>6507</v>
          </cell>
          <cell r="AQ178" t="str">
            <v>32269</v>
          </cell>
          <cell r="AR178" t="str">
            <v>8</v>
          </cell>
          <cell r="AS178" t="str">
            <v>494308205</v>
          </cell>
          <cell r="AT178" t="str">
            <v>028453721678</v>
          </cell>
          <cell r="AU178" t="str">
            <v>339</v>
          </cell>
          <cell r="AV178" t="str">
            <v>418</v>
          </cell>
          <cell r="AW178" t="str">
            <v>40975692</v>
          </cell>
          <cell r="AX178" t="str">
            <v>879</v>
          </cell>
          <cell r="AY178">
            <v>3</v>
          </cell>
          <cell r="AZ178">
            <v>7</v>
          </cell>
          <cell r="BA178">
            <v>21</v>
          </cell>
          <cell r="BB178" t="str">
            <v>05.885.884.243</v>
          </cell>
          <cell r="BC178">
            <v>45562</v>
          </cell>
          <cell r="BD178">
            <v>43801</v>
          </cell>
          <cell r="BE178" t="str">
            <v>A</v>
          </cell>
          <cell r="BF178" t="str">
            <v>E</v>
          </cell>
          <cell r="BG178">
            <v>43812</v>
          </cell>
        </row>
        <row r="179">
          <cell r="A179">
            <v>114960</v>
          </cell>
          <cell r="B179" t="str">
            <v>ANDERSON LUIZ SOUZA NASCIMENTO</v>
          </cell>
          <cell r="C179" t="str">
            <v>AJUDANTE EQ SERVICOS DIVERSOS</v>
          </cell>
          <cell r="D179" t="str">
            <v>ECOSAMPA Operação Geral</v>
          </cell>
          <cell r="E179">
            <v>43917</v>
          </cell>
          <cell r="F179">
            <v>1281.23</v>
          </cell>
          <cell r="G179" t="str">
            <v>Demitido em Meses Anteriores</v>
          </cell>
          <cell r="H179">
            <v>43929</v>
          </cell>
          <cell r="I179">
            <v>30611</v>
          </cell>
          <cell r="J179" t="str">
            <v>335.205.658-70</v>
          </cell>
          <cell r="K179" t="str">
            <v>203.91074.09.6</v>
          </cell>
          <cell r="L179" t="str">
            <v>Salário Mensal</v>
          </cell>
          <cell r="M179" t="str">
            <v>Empregado (CLT)</v>
          </cell>
          <cell r="N179" t="str">
            <v>5142-25</v>
          </cell>
          <cell r="O179">
            <v>66</v>
          </cell>
          <cell r="P179" t="str">
            <v>SEGUNDA A SABADO - 06:00 AS 14:20 / INTERVALO DE 01 HORA</v>
          </cell>
          <cell r="Q179" t="str">
            <v>220 Horas</v>
          </cell>
          <cell r="R179" t="str">
            <v>75.01.012</v>
          </cell>
          <cell r="S179" t="str">
            <v>SCK - Limpeza de Bueiros</v>
          </cell>
          <cell r="T179">
            <v>2</v>
          </cell>
          <cell r="U179" t="str">
            <v>SIEMACO SAO PAULO LIMP URBANA</v>
          </cell>
          <cell r="V179" t="str">
            <v>Brasileira</v>
          </cell>
          <cell r="W179" t="str">
            <v>São Paulo</v>
          </cell>
          <cell r="X179" t="str">
            <v>ALAIDE DE SOUZA NASCIMENTO</v>
          </cell>
          <cell r="Y179" t="str">
            <v>LUIZ SANTOS DO NASCIMENTO</v>
          </cell>
          <cell r="Z179" t="str">
            <v>Solteiro</v>
          </cell>
          <cell r="AA179" t="str">
            <v>Ensino Médio Incompleto</v>
          </cell>
          <cell r="AB179" t="str">
            <v>M</v>
          </cell>
          <cell r="AC179" t="str">
            <v>Rua</v>
          </cell>
          <cell r="AD179" t="str">
            <v>VASCO FERNANDES</v>
          </cell>
          <cell r="AE179" t="str">
            <v>41</v>
          </cell>
          <cell r="AG179" t="str">
            <v>05892-500</v>
          </cell>
          <cell r="AH179" t="str">
            <v>JARDIM AMALIA</v>
          </cell>
          <cell r="AI179" t="str">
            <v>São Paulo</v>
          </cell>
          <cell r="AJ179" t="str">
            <v>São Paulo</v>
          </cell>
          <cell r="AP179">
            <v>0</v>
          </cell>
          <cell r="AS179" t="str">
            <v>427173322</v>
          </cell>
          <cell r="AT179" t="str">
            <v>366889780183</v>
          </cell>
          <cell r="AU179" t="str">
            <v>519</v>
          </cell>
          <cell r="AV179" t="str">
            <v>373</v>
          </cell>
          <cell r="AW179" t="str">
            <v>33520565</v>
          </cell>
          <cell r="AX179" t="str">
            <v>870</v>
          </cell>
          <cell r="AY179">
            <v>0</v>
          </cell>
          <cell r="AZ179">
            <v>0</v>
          </cell>
          <cell r="BA179">
            <v>11</v>
          </cell>
        </row>
        <row r="180">
          <cell r="A180">
            <v>113175</v>
          </cell>
          <cell r="B180" t="str">
            <v>ANDERSON MANUEL JESUS DO NASCIMENTO</v>
          </cell>
          <cell r="C180" t="str">
            <v>AJUDANTE EQ SERVICOS DIVERSOS</v>
          </cell>
          <cell r="D180" t="str">
            <v>ECOSAMPA M'Boi Mirim</v>
          </cell>
          <cell r="E180">
            <v>43617</v>
          </cell>
          <cell r="F180">
            <v>1281.23</v>
          </cell>
          <cell r="G180" t="str">
            <v>Demitido em Meses Anteriores</v>
          </cell>
          <cell r="H180">
            <v>43895</v>
          </cell>
          <cell r="I180">
            <v>31557</v>
          </cell>
          <cell r="J180" t="str">
            <v>347.780.588-79</v>
          </cell>
          <cell r="K180" t="str">
            <v>137.86032.85.7</v>
          </cell>
          <cell r="L180" t="str">
            <v>Salário Mensal</v>
          </cell>
          <cell r="M180" t="str">
            <v>Empregado (CLT)</v>
          </cell>
          <cell r="N180" t="str">
            <v>5142-25</v>
          </cell>
          <cell r="O180">
            <v>66</v>
          </cell>
          <cell r="P180" t="str">
            <v>SEGUNDA A SABADO - 06:00 AS 14:20 / INTERVALO DE 01 HORA</v>
          </cell>
          <cell r="Q180" t="str">
            <v>220 Horas</v>
          </cell>
          <cell r="R180" t="str">
            <v>75.01.022</v>
          </cell>
          <cell r="S180" t="str">
            <v>SCK - Limpeza Habitacional - Dificil Acesso</v>
          </cell>
          <cell r="T180">
            <v>2</v>
          </cell>
          <cell r="U180" t="str">
            <v>SIEMACO SAO PAULO LIMP URBANA</v>
          </cell>
          <cell r="V180" t="str">
            <v>Brasileira</v>
          </cell>
          <cell r="W180" t="str">
            <v>São Paulo</v>
          </cell>
          <cell r="X180" t="str">
            <v>MAURICIA MARIA DE JESUS</v>
          </cell>
          <cell r="Y180" t="str">
            <v>ADILSON MANUEL JESUS DO NASCIMENTO</v>
          </cell>
          <cell r="Z180" t="str">
            <v>Solteiro</v>
          </cell>
          <cell r="AA180" t="str">
            <v>Ensino Fundamental Completo</v>
          </cell>
          <cell r="AB180" t="str">
            <v>M</v>
          </cell>
          <cell r="AC180" t="str">
            <v>Rua</v>
          </cell>
          <cell r="AD180" t="str">
            <v>SAO FELIPE SAI LEANDRO TEIXEIRA</v>
          </cell>
          <cell r="AE180" t="str">
            <v>12</v>
          </cell>
          <cell r="AG180" t="str">
            <v>05662-060</v>
          </cell>
          <cell r="AH180" t="str">
            <v xml:space="preserve">PARAISOPOLIS        </v>
          </cell>
          <cell r="AI180" t="str">
            <v>São Paulo</v>
          </cell>
          <cell r="AJ180" t="str">
            <v>São Paulo</v>
          </cell>
          <cell r="AP180">
            <v>9106</v>
          </cell>
          <cell r="AQ180" t="str">
            <v>33390</v>
          </cell>
          <cell r="AR180" t="str">
            <v>0</v>
          </cell>
          <cell r="AS180" t="str">
            <v>448973200</v>
          </cell>
          <cell r="AT180" t="str">
            <v>312551120167</v>
          </cell>
          <cell r="AU180" t="str">
            <v>520</v>
          </cell>
          <cell r="AV180" t="str">
            <v>346</v>
          </cell>
          <cell r="AW180" t="str">
            <v>0046258</v>
          </cell>
          <cell r="AX180" t="str">
            <v>308</v>
          </cell>
          <cell r="AY180">
            <v>0</v>
          </cell>
          <cell r="AZ180">
            <v>9</v>
          </cell>
          <cell r="BA180">
            <v>4</v>
          </cell>
        </row>
        <row r="181">
          <cell r="A181">
            <v>119105</v>
          </cell>
          <cell r="B181" t="str">
            <v>ANDERSON NASCIMENTO DOS SANTOS</v>
          </cell>
          <cell r="C181" t="str">
            <v>AJUDANTE EQ SERVICOS DIVERSOS</v>
          </cell>
          <cell r="D181" t="str">
            <v>ECOSAMPA Campo Limpo</v>
          </cell>
          <cell r="E181">
            <v>44630</v>
          </cell>
          <cell r="F181">
            <v>1603.99</v>
          </cell>
          <cell r="G181" t="str">
            <v>Demitido em Meses Anteriores</v>
          </cell>
          <cell r="H181">
            <v>44994</v>
          </cell>
          <cell r="I181">
            <v>34945</v>
          </cell>
          <cell r="J181" t="str">
            <v>434.304.028-32</v>
          </cell>
          <cell r="K181" t="str">
            <v>209.77990.50.2</v>
          </cell>
          <cell r="L181" t="str">
            <v>Salário Mensal</v>
          </cell>
          <cell r="M181" t="str">
            <v>Empregado (CLT)</v>
          </cell>
          <cell r="N181" t="str">
            <v>5142-25</v>
          </cell>
          <cell r="O181">
            <v>66</v>
          </cell>
          <cell r="P181" t="str">
            <v>SEGUNDA A SABADO - 06:00 AS 14:20 / INTERVALO DE 01 HORA</v>
          </cell>
          <cell r="Q181" t="str">
            <v>220 Horas</v>
          </cell>
          <cell r="R181" t="str">
            <v>75.01.022</v>
          </cell>
          <cell r="S181" t="str">
            <v>SCK - Limpeza Habitacional - Dificil Acesso</v>
          </cell>
          <cell r="T181">
            <v>2</v>
          </cell>
          <cell r="U181" t="str">
            <v>SIEMACO SAO PAULO LIMP URBANA</v>
          </cell>
          <cell r="V181" t="str">
            <v>Brasileira</v>
          </cell>
          <cell r="W181" t="str">
            <v>São Paulo</v>
          </cell>
          <cell r="X181" t="str">
            <v>MERCIA DO NASCIMENTO</v>
          </cell>
          <cell r="Y181" t="str">
            <v>JOSEALDO DOS SANTOS</v>
          </cell>
          <cell r="Z181" t="str">
            <v>Solteiro</v>
          </cell>
          <cell r="AA181" t="str">
            <v>Ensino Médio Incompleto</v>
          </cell>
          <cell r="AB181" t="str">
            <v>M</v>
          </cell>
          <cell r="AC181" t="str">
            <v>Rua</v>
          </cell>
          <cell r="AD181" t="str">
            <v>CATANGUA</v>
          </cell>
          <cell r="AE181" t="str">
            <v>28</v>
          </cell>
          <cell r="AG181" t="str">
            <v>04951-020</v>
          </cell>
          <cell r="AH181" t="str">
            <v>CIDADE IPAVA</v>
          </cell>
          <cell r="AI181" t="str">
            <v>São Paulo</v>
          </cell>
          <cell r="AJ181" t="str">
            <v>São Paulo</v>
          </cell>
          <cell r="AM181" t="str">
            <v>11</v>
          </cell>
          <cell r="AN181" t="str">
            <v>94849.3855</v>
          </cell>
          <cell r="AP181">
            <v>264</v>
          </cell>
          <cell r="AQ181" t="str">
            <v>99760</v>
          </cell>
          <cell r="AR181" t="str">
            <v>2</v>
          </cell>
          <cell r="AS181" t="str">
            <v>548612596</v>
          </cell>
          <cell r="AT181" t="str">
            <v>421639730132</v>
          </cell>
          <cell r="AU181" t="str">
            <v>083</v>
          </cell>
          <cell r="AV181" t="str">
            <v>020</v>
          </cell>
          <cell r="AW181" t="str">
            <v>43430402</v>
          </cell>
          <cell r="AX181" t="str">
            <v>832</v>
          </cell>
          <cell r="AY181">
            <v>0</v>
          </cell>
          <cell r="AZ181">
            <v>11</v>
          </cell>
          <cell r="BA181">
            <v>29</v>
          </cell>
        </row>
        <row r="182">
          <cell r="A182">
            <v>113299</v>
          </cell>
          <cell r="B182" t="str">
            <v>ANDERSON NASCIMENTO SANTOS</v>
          </cell>
          <cell r="C182" t="str">
            <v>COLETOR</v>
          </cell>
          <cell r="D182" t="str">
            <v>ECOSAMPA Operação Geral</v>
          </cell>
          <cell r="E182">
            <v>43617</v>
          </cell>
          <cell r="F182">
            <v>1465.28</v>
          </cell>
          <cell r="G182" t="str">
            <v>Demitido em Meses Anteriores</v>
          </cell>
          <cell r="H182">
            <v>43704</v>
          </cell>
          <cell r="I182">
            <v>31650</v>
          </cell>
          <cell r="J182" t="str">
            <v>340.132.878-62</v>
          </cell>
          <cell r="K182" t="str">
            <v>160.10708.44.4</v>
          </cell>
          <cell r="L182" t="str">
            <v>Salário Mensal</v>
          </cell>
          <cell r="M182" t="str">
            <v>Empregado (CLT)</v>
          </cell>
          <cell r="N182" t="str">
            <v>5142-05</v>
          </cell>
          <cell r="O182">
            <v>167</v>
          </cell>
          <cell r="P182" t="str">
            <v>SEGUNDA A SABADO - 13:40 AS 22:00 / INTERVALO DE 01 HORA</v>
          </cell>
          <cell r="Q182" t="str">
            <v>220 Horas</v>
          </cell>
          <cell r="R182" t="str">
            <v>75.01.017</v>
          </cell>
          <cell r="S182" t="str">
            <v>SCK - Coleta Manual - Entulho e Materiais Diversos</v>
          </cell>
          <cell r="T182">
            <v>2</v>
          </cell>
          <cell r="U182" t="str">
            <v>SIEMACO SAO PAULO LIMP URBANA</v>
          </cell>
          <cell r="V182" t="str">
            <v>Brasileira</v>
          </cell>
          <cell r="W182" t="str">
            <v>Alagoinhas</v>
          </cell>
          <cell r="X182" t="str">
            <v>MARILENE NASCIMENTO SANTOS</v>
          </cell>
          <cell r="Y182" t="str">
            <v>ORLANDO SILVA SANTOS</v>
          </cell>
          <cell r="Z182" t="str">
            <v>Solteiro</v>
          </cell>
          <cell r="AA182" t="str">
            <v>Ensino Fundamental Incompleto</v>
          </cell>
          <cell r="AB182" t="str">
            <v>M</v>
          </cell>
          <cell r="AC182" t="str">
            <v>Rua</v>
          </cell>
          <cell r="AD182" t="str">
            <v>SANTIAGO</v>
          </cell>
          <cell r="AE182" t="str">
            <v>162</v>
          </cell>
          <cell r="AG182" t="str">
            <v>05885-292</v>
          </cell>
          <cell r="AH182" t="str">
            <v>COMERCIAL</v>
          </cell>
          <cell r="AI182" t="str">
            <v>São Paulo</v>
          </cell>
          <cell r="AJ182" t="str">
            <v>São Paulo</v>
          </cell>
          <cell r="AP182">
            <v>2921</v>
          </cell>
          <cell r="AQ182" t="str">
            <v>52829</v>
          </cell>
          <cell r="AR182" t="str">
            <v>1</v>
          </cell>
          <cell r="AS182" t="str">
            <v>38262838X</v>
          </cell>
          <cell r="AT182" t="str">
            <v>321126930191</v>
          </cell>
          <cell r="AU182" t="str">
            <v>239</v>
          </cell>
          <cell r="AV182" t="str">
            <v>20</v>
          </cell>
          <cell r="AW182" t="str">
            <v>016845</v>
          </cell>
          <cell r="AX182" t="str">
            <v>401</v>
          </cell>
          <cell r="AY182">
            <v>0</v>
          </cell>
          <cell r="AZ182">
            <v>2</v>
          </cell>
          <cell r="BA182">
            <v>26</v>
          </cell>
          <cell r="BB182" t="str">
            <v>04.887.134.711</v>
          </cell>
          <cell r="BC182">
            <v>41670</v>
          </cell>
          <cell r="BE182" t="str">
            <v>A</v>
          </cell>
          <cell r="BF182" t="str">
            <v>B</v>
          </cell>
          <cell r="BG182">
            <v>43609</v>
          </cell>
        </row>
        <row r="183">
          <cell r="A183">
            <v>113178</v>
          </cell>
          <cell r="B183" t="str">
            <v>ANDERSON OSVALDO FREITAS FONSECA</v>
          </cell>
          <cell r="C183" t="str">
            <v>AJUDANTE EQ SERVICOS DIVERSOS</v>
          </cell>
          <cell r="D183" t="str">
            <v>ECOSAMPA Parelheiros</v>
          </cell>
          <cell r="E183">
            <v>43617</v>
          </cell>
          <cell r="F183">
            <v>1603.99</v>
          </cell>
          <cell r="G183" t="str">
            <v>Demitido em Meses Anteriores</v>
          </cell>
          <cell r="H183">
            <v>45091</v>
          </cell>
          <cell r="I183">
            <v>28169</v>
          </cell>
          <cell r="J183" t="str">
            <v>169.876.608-40</v>
          </cell>
          <cell r="K183" t="str">
            <v>129.65056.89.2</v>
          </cell>
          <cell r="L183" t="str">
            <v>Salário Mensal</v>
          </cell>
          <cell r="M183" t="str">
            <v>Empregado (CLT)</v>
          </cell>
          <cell r="N183" t="str">
            <v>5142-25</v>
          </cell>
          <cell r="O183">
            <v>66</v>
          </cell>
          <cell r="P183" t="str">
            <v>SEGUNDA A SABADO - 06:00 AS 14:20 / INTERVALO DE 01 HORA</v>
          </cell>
          <cell r="Q183" t="str">
            <v>220 Horas</v>
          </cell>
          <cell r="R183" t="str">
            <v>75.01.013</v>
          </cell>
          <cell r="S183" t="str">
            <v>SCK - Capinação e Roçada de Vias</v>
          </cell>
          <cell r="T183">
            <v>2</v>
          </cell>
          <cell r="U183" t="str">
            <v>SIEMACO SAO PAULO LIMP URBANA</v>
          </cell>
          <cell r="V183" t="str">
            <v>Brasileira</v>
          </cell>
          <cell r="W183" t="str">
            <v>Embu</v>
          </cell>
          <cell r="X183" t="str">
            <v>CATARINA MARIA FREITAS FONSECA</v>
          </cell>
          <cell r="Y183" t="str">
            <v>ANTONIO CARLOS DA SILVA FREITAS</v>
          </cell>
          <cell r="Z183" t="str">
            <v>Solteiro</v>
          </cell>
          <cell r="AA183" t="str">
            <v>Ensino Fundamental Incompleto</v>
          </cell>
          <cell r="AB183" t="str">
            <v>M</v>
          </cell>
          <cell r="AC183" t="str">
            <v>Rua</v>
          </cell>
          <cell r="AD183" t="str">
            <v xml:space="preserve">ESTRADA VERA CRUZ </v>
          </cell>
          <cell r="AE183" t="str">
            <v>2138</v>
          </cell>
          <cell r="AG183" t="str">
            <v>04877-010</v>
          </cell>
          <cell r="AH183" t="str">
            <v>BARRAGEM</v>
          </cell>
          <cell r="AI183" t="str">
            <v>São Paulo</v>
          </cell>
          <cell r="AJ183" t="str">
            <v>São Paulo</v>
          </cell>
          <cell r="AK183" t="str">
            <v>11</v>
          </cell>
          <cell r="AL183" t="str">
            <v>5978.4749</v>
          </cell>
          <cell r="AP183">
            <v>7245</v>
          </cell>
          <cell r="AQ183" t="str">
            <v>05078</v>
          </cell>
          <cell r="AR183" t="str">
            <v>1</v>
          </cell>
          <cell r="AS183" t="str">
            <v>27.321.507-3</v>
          </cell>
          <cell r="AT183" t="str">
            <v>181968410108</v>
          </cell>
          <cell r="AU183" t="str">
            <v>337</v>
          </cell>
          <cell r="AV183" t="str">
            <v>381</v>
          </cell>
          <cell r="AW183" t="str">
            <v>071451</v>
          </cell>
          <cell r="AX183" t="str">
            <v>262</v>
          </cell>
          <cell r="AY183">
            <v>4</v>
          </cell>
          <cell r="AZ183">
            <v>0</v>
          </cell>
          <cell r="BA183">
            <v>13</v>
          </cell>
          <cell r="BB183" t="str">
            <v>02.321.446.362</v>
          </cell>
          <cell r="BC183">
            <v>43606</v>
          </cell>
          <cell r="BE183" t="str">
            <v>D</v>
          </cell>
        </row>
        <row r="184">
          <cell r="A184">
            <v>113182</v>
          </cell>
          <cell r="B184" t="str">
            <v>ANDERSON PATRICK SANTOS RANGEL</v>
          </cell>
          <cell r="C184" t="str">
            <v>AJUDANTE EQ SERVICOS DIVERSOS</v>
          </cell>
          <cell r="D184" t="str">
            <v>ECOSAMPA Santo Amaro</v>
          </cell>
          <cell r="E184">
            <v>43617</v>
          </cell>
          <cell r="F184">
            <v>1231.95</v>
          </cell>
          <cell r="G184" t="str">
            <v>Demitido em Meses Anteriores</v>
          </cell>
          <cell r="H184">
            <v>43703</v>
          </cell>
          <cell r="I184">
            <v>34538</v>
          </cell>
          <cell r="J184" t="str">
            <v>437.735.148-67</v>
          </cell>
          <cell r="K184" t="str">
            <v>203.66125.44.8</v>
          </cell>
          <cell r="L184" t="str">
            <v>Salário Mensal</v>
          </cell>
          <cell r="M184" t="str">
            <v>Empregado (CLT)</v>
          </cell>
          <cell r="N184" t="str">
            <v>5142-25</v>
          </cell>
          <cell r="O184">
            <v>167</v>
          </cell>
          <cell r="P184" t="str">
            <v>SEGUNDA A SABADO - 13:40 AS 22:00 / INTERVALO DE 01 HORA</v>
          </cell>
          <cell r="Q184" t="str">
            <v>220 Horas</v>
          </cell>
          <cell r="R184" t="str">
            <v>75.01.014</v>
          </cell>
          <cell r="S184" t="str">
            <v>SCK - Pintura de Meio-Fio e Remoção Faixas e Propagandas</v>
          </cell>
          <cell r="T184">
            <v>2</v>
          </cell>
          <cell r="U184" t="str">
            <v>SIEMACO SAO PAULO LIMP URBANA</v>
          </cell>
          <cell r="V184" t="str">
            <v>Brasileira</v>
          </cell>
          <cell r="W184" t="str">
            <v>São Paulo</v>
          </cell>
          <cell r="X184" t="str">
            <v>ANA CRISTINA SANTOS RANGEL</v>
          </cell>
          <cell r="Z184" t="str">
            <v>Solteiro</v>
          </cell>
          <cell r="AA184" t="str">
            <v>Ensino Fundamental Incompleto</v>
          </cell>
          <cell r="AB184" t="str">
            <v>M</v>
          </cell>
          <cell r="AC184" t="str">
            <v>Rua</v>
          </cell>
          <cell r="AD184" t="str">
            <v>PROFESSORA NINA STOCCO</v>
          </cell>
          <cell r="AE184" t="str">
            <v>2143</v>
          </cell>
          <cell r="AG184" t="str">
            <v>05767-001</v>
          </cell>
          <cell r="AH184" t="str">
            <v>JARDIM CATANDUVA</v>
          </cell>
          <cell r="AI184" t="str">
            <v>São Paulo</v>
          </cell>
          <cell r="AJ184" t="str">
            <v>São Paulo</v>
          </cell>
          <cell r="AP184">
            <v>9042</v>
          </cell>
          <cell r="AQ184" t="str">
            <v>03483</v>
          </cell>
          <cell r="AR184" t="str">
            <v>6</v>
          </cell>
          <cell r="AS184" t="str">
            <v>431906038</v>
          </cell>
          <cell r="AT184" t="str">
            <v>424335380175</v>
          </cell>
          <cell r="AU184" t="str">
            <v>838</v>
          </cell>
          <cell r="AV184" t="str">
            <v>328</v>
          </cell>
          <cell r="AW184" t="str">
            <v>015038</v>
          </cell>
          <cell r="AX184" t="str">
            <v>387</v>
          </cell>
          <cell r="AY184">
            <v>0</v>
          </cell>
          <cell r="AZ184">
            <v>2</v>
          </cell>
          <cell r="BA184">
            <v>25</v>
          </cell>
        </row>
        <row r="185">
          <cell r="A185">
            <v>122438</v>
          </cell>
          <cell r="B185" t="str">
            <v>ANDERSON SILVA DE SOUZA</v>
          </cell>
          <cell r="C185" t="str">
            <v>AJUDANTE EQ SERVICOS DIVERSOS</v>
          </cell>
          <cell r="D185" t="str">
            <v>ECOSAMPA Operação Geral</v>
          </cell>
          <cell r="E185">
            <v>45117</v>
          </cell>
          <cell r="F185">
            <v>1603.99</v>
          </cell>
          <cell r="G185" t="str">
            <v>Em Atividade Normal</v>
          </cell>
          <cell r="H185">
            <v>45117</v>
          </cell>
          <cell r="I185">
            <v>32125</v>
          </cell>
          <cell r="J185" t="str">
            <v>358.552.388-90</v>
          </cell>
          <cell r="K185" t="str">
            <v>135.77650.89.2</v>
          </cell>
          <cell r="L185" t="str">
            <v>Salário Mensal</v>
          </cell>
          <cell r="M185" t="str">
            <v>Empregado (CLT)</v>
          </cell>
          <cell r="N185" t="str">
            <v>5142-25</v>
          </cell>
          <cell r="O185">
            <v>339</v>
          </cell>
          <cell r="P185" t="str">
            <v>SEGUNDA A SABADO - 13:20 AS 21:40 / INTERVALO DE 01 HORA</v>
          </cell>
          <cell r="Q185" t="str">
            <v>220 Horas</v>
          </cell>
          <cell r="R185" t="str">
            <v>75.01.014</v>
          </cell>
          <cell r="S185" t="str">
            <v>SCK - Pintura de Meio-Fio e Remoção Faixas e Propagandas</v>
          </cell>
          <cell r="T185">
            <v>2</v>
          </cell>
          <cell r="U185" t="str">
            <v>SIEMACO SAO PAULO LIMP URBANA</v>
          </cell>
          <cell r="V185" t="str">
            <v>Brasileira</v>
          </cell>
          <cell r="W185" t="str">
            <v>Mogi Guaçu</v>
          </cell>
          <cell r="X185" t="str">
            <v>HAYDE DA SILVA SOUZA</v>
          </cell>
          <cell r="Y185" t="str">
            <v>EDILSON SIMAO DE SOUZA</v>
          </cell>
          <cell r="Z185" t="str">
            <v>Solteiro</v>
          </cell>
          <cell r="AA185" t="str">
            <v>Ensino Fundamental Incompleto</v>
          </cell>
          <cell r="AB185" t="str">
            <v>M</v>
          </cell>
          <cell r="AC185" t="str">
            <v>Rua</v>
          </cell>
          <cell r="AD185" t="str">
            <v>FORTE AUGUSTO</v>
          </cell>
          <cell r="AE185" t="str">
            <v>92</v>
          </cell>
          <cell r="AG185" t="str">
            <v>04865-090</v>
          </cell>
          <cell r="AH185" t="str">
            <v>JD IPORA</v>
          </cell>
          <cell r="AI185" t="str">
            <v>São Paulo</v>
          </cell>
          <cell r="AJ185" t="str">
            <v>São Paulo</v>
          </cell>
          <cell r="AM185" t="str">
            <v>11</v>
          </cell>
          <cell r="AN185" t="str">
            <v>99209-3983</v>
          </cell>
          <cell r="AP185">
            <v>6733</v>
          </cell>
          <cell r="AQ185" t="str">
            <v>61392</v>
          </cell>
          <cell r="AR185" t="str">
            <v>8</v>
          </cell>
          <cell r="AS185" t="str">
            <v>428130203</v>
          </cell>
          <cell r="AT185" t="str">
            <v>353320750175</v>
          </cell>
          <cell r="AU185" t="str">
            <v>0308</v>
          </cell>
          <cell r="AV185" t="str">
            <v>381</v>
          </cell>
          <cell r="AW185" t="str">
            <v>358552388</v>
          </cell>
          <cell r="AX185" t="str">
            <v>90</v>
          </cell>
          <cell r="AY185">
            <v>0</v>
          </cell>
          <cell r="AZ185">
            <v>2</v>
          </cell>
          <cell r="BA185">
            <v>20</v>
          </cell>
        </row>
        <row r="186">
          <cell r="A186">
            <v>114529</v>
          </cell>
          <cell r="B186" t="str">
            <v>ANDERSON SILVA PEREIRA</v>
          </cell>
          <cell r="C186" t="str">
            <v>AJUDANTE EQ SERVICOS DIVERSOS</v>
          </cell>
          <cell r="D186" t="str">
            <v>ECOSAMPA Operação Geral</v>
          </cell>
          <cell r="E186">
            <v>43813</v>
          </cell>
          <cell r="F186">
            <v>1603.99</v>
          </cell>
          <cell r="G186" t="str">
            <v>Em Atividade Normal</v>
          </cell>
          <cell r="H186">
            <v>44960</v>
          </cell>
          <cell r="I186">
            <v>29495</v>
          </cell>
          <cell r="J186" t="str">
            <v>225.561.378-60</v>
          </cell>
          <cell r="K186" t="str">
            <v>129.87261.85.5</v>
          </cell>
          <cell r="L186" t="str">
            <v>Salário Mensal</v>
          </cell>
          <cell r="M186" t="str">
            <v>Empregado (CLT)</v>
          </cell>
          <cell r="N186" t="str">
            <v>5142-25</v>
          </cell>
          <cell r="O186">
            <v>300</v>
          </cell>
          <cell r="P186" t="str">
            <v>SEGUNDA A SABADO - 21:00 AS 04:33 / INTERVALO DE 01 HORA</v>
          </cell>
          <cell r="Q186" t="str">
            <v>220 Horas</v>
          </cell>
          <cell r="R186" t="str">
            <v>75.01.013</v>
          </cell>
          <cell r="S186" t="str">
            <v>SCK - Capinação e Roçada de Vias</v>
          </cell>
          <cell r="T186">
            <v>2</v>
          </cell>
          <cell r="U186" t="str">
            <v>SIEMACO SAO PAULO LIMP URBANA</v>
          </cell>
          <cell r="V186" t="str">
            <v>Brasileira</v>
          </cell>
          <cell r="W186" t="str">
            <v>Teófilo Otoni</v>
          </cell>
          <cell r="X186" t="str">
            <v>OLGA DO CARMO SILVA</v>
          </cell>
          <cell r="Y186" t="str">
            <v>JOAO DE JESUS PEREIRA</v>
          </cell>
          <cell r="Z186" t="str">
            <v>Casado</v>
          </cell>
          <cell r="AA186" t="str">
            <v>Ensino Médio Incompleto</v>
          </cell>
          <cell r="AB186" t="str">
            <v>M</v>
          </cell>
          <cell r="AC186" t="str">
            <v>Rua</v>
          </cell>
          <cell r="AD186" t="str">
            <v>RUA EUGENIO EIBEIRO</v>
          </cell>
          <cell r="AE186" t="str">
            <v>18</v>
          </cell>
          <cell r="AG186" t="str">
            <v>05773-040</v>
          </cell>
          <cell r="AH186" t="str">
            <v>PARQUE REGINA</v>
          </cell>
          <cell r="AI186" t="str">
            <v>São Paulo</v>
          </cell>
          <cell r="AJ186" t="str">
            <v>São Paulo</v>
          </cell>
          <cell r="AK186" t="str">
            <v>11</v>
          </cell>
          <cell r="AL186" t="str">
            <v>98270.2734</v>
          </cell>
          <cell r="AP186">
            <v>1634</v>
          </cell>
          <cell r="AQ186" t="str">
            <v>70552</v>
          </cell>
          <cell r="AR186" t="str">
            <v>7</v>
          </cell>
          <cell r="AS186" t="str">
            <v>341434073</v>
          </cell>
          <cell r="AT186" t="str">
            <v>288069150132</v>
          </cell>
          <cell r="AU186" t="str">
            <v>0607</v>
          </cell>
          <cell r="AV186" t="str">
            <v>328</v>
          </cell>
          <cell r="AW186" t="str">
            <v>22556137</v>
          </cell>
          <cell r="AX186" t="str">
            <v>860</v>
          </cell>
          <cell r="AY186">
            <v>3</v>
          </cell>
          <cell r="AZ186">
            <v>8</v>
          </cell>
          <cell r="BA186">
            <v>17</v>
          </cell>
        </row>
        <row r="187">
          <cell r="A187">
            <v>113186</v>
          </cell>
          <cell r="B187" t="str">
            <v>ANDERSON SOARES CARDOSO</v>
          </cell>
          <cell r="C187" t="str">
            <v>VARREDOR</v>
          </cell>
          <cell r="D187" t="str">
            <v>ECOSAMPA Capela do Socorro</v>
          </cell>
          <cell r="E187">
            <v>43617</v>
          </cell>
          <cell r="F187">
            <v>1603.99</v>
          </cell>
          <cell r="G187" t="str">
            <v>Em Atividade Normal</v>
          </cell>
          <cell r="H187">
            <v>45056</v>
          </cell>
          <cell r="I187">
            <v>29644</v>
          </cell>
          <cell r="J187" t="str">
            <v>316.903.548-79</v>
          </cell>
          <cell r="K187" t="str">
            <v>209.34817.39.6</v>
          </cell>
          <cell r="L187" t="str">
            <v>Salário Mensal</v>
          </cell>
          <cell r="M187" t="str">
            <v>Empregado (CLT)</v>
          </cell>
          <cell r="N187" t="str">
            <v>5142-15</v>
          </cell>
          <cell r="O187">
            <v>66</v>
          </cell>
          <cell r="P187" t="str">
            <v>SEGUNDA A SABADO - 06:00 AS 14:20 / INTERVALO DE 01 HORA</v>
          </cell>
          <cell r="Q187" t="str">
            <v>220 Horas</v>
          </cell>
          <cell r="R187" t="str">
            <v>75.01.006</v>
          </cell>
          <cell r="S187" t="str">
            <v>SCK - Varrição de Vias e Logradouros</v>
          </cell>
          <cell r="T187">
            <v>2</v>
          </cell>
          <cell r="U187" t="str">
            <v>SIEMACO SAO PAULO LIMP URBANA</v>
          </cell>
          <cell r="V187" t="str">
            <v>Brasileira</v>
          </cell>
          <cell r="W187" t="str">
            <v>Taboão da Serra</v>
          </cell>
          <cell r="X187" t="str">
            <v>MARIA SOARES CARDOSO</v>
          </cell>
          <cell r="Y187" t="str">
            <v>SERGIO LUIZ CARDOSO</v>
          </cell>
          <cell r="Z187" t="str">
            <v>União Est/Marit</v>
          </cell>
          <cell r="AA187" t="str">
            <v>Ensino Fundamental Incompleto</v>
          </cell>
          <cell r="AB187" t="str">
            <v>M</v>
          </cell>
          <cell r="AC187" t="str">
            <v>Rua</v>
          </cell>
          <cell r="AD187" t="str">
            <v xml:space="preserve">JOSE ROMAO GABRIEL </v>
          </cell>
          <cell r="AE187" t="str">
            <v>37</v>
          </cell>
          <cell r="AG187" t="str">
            <v>06786-558</v>
          </cell>
          <cell r="AH187" t="str">
            <v>JARDIM COMUNITARIO</v>
          </cell>
          <cell r="AI187" t="str">
            <v>Taboão da Serra</v>
          </cell>
          <cell r="AJ187" t="str">
            <v>São Paulo</v>
          </cell>
          <cell r="AM187" t="str">
            <v>11</v>
          </cell>
          <cell r="AN187" t="str">
            <v>94925.5880</v>
          </cell>
          <cell r="AP187">
            <v>572</v>
          </cell>
          <cell r="AQ187" t="str">
            <v>05336</v>
          </cell>
          <cell r="AR187" t="str">
            <v>1</v>
          </cell>
          <cell r="AS187" t="str">
            <v>37.414.508-8</v>
          </cell>
          <cell r="AT187" t="str">
            <v>096010680515</v>
          </cell>
          <cell r="AU187" t="str">
            <v>301</v>
          </cell>
          <cell r="AV187" t="str">
            <v>416</v>
          </cell>
          <cell r="AW187" t="str">
            <v>14031</v>
          </cell>
          <cell r="AX187" t="str">
            <v>070</v>
          </cell>
          <cell r="AY187">
            <v>4</v>
          </cell>
          <cell r="AZ187">
            <v>3</v>
          </cell>
          <cell r="BA187">
            <v>0</v>
          </cell>
        </row>
        <row r="188">
          <cell r="A188">
            <v>120187</v>
          </cell>
          <cell r="B188" t="str">
            <v>ANDERSON SOUZA DA SILVA</v>
          </cell>
          <cell r="C188" t="str">
            <v>AJUDANTE EQ SERVICOS DIVERSOS</v>
          </cell>
          <cell r="D188" t="str">
            <v>ECOSAMPA Operação Geral</v>
          </cell>
          <cell r="E188">
            <v>44791</v>
          </cell>
          <cell r="F188">
            <v>1603.99</v>
          </cell>
          <cell r="G188" t="str">
            <v>Em Atividade Normal</v>
          </cell>
          <cell r="H188">
            <v>44791</v>
          </cell>
          <cell r="I188">
            <v>29855</v>
          </cell>
          <cell r="J188" t="str">
            <v>323.537.808-14</v>
          </cell>
          <cell r="K188" t="str">
            <v>130.89289.93.7</v>
          </cell>
          <cell r="L188" t="str">
            <v>Salário Mensal</v>
          </cell>
          <cell r="M188" t="str">
            <v>Empregado (CLT)</v>
          </cell>
          <cell r="N188" t="str">
            <v>5142-25</v>
          </cell>
          <cell r="O188">
            <v>301</v>
          </cell>
          <cell r="P188" t="str">
            <v>SEGUNDA A SABADO - 22:00 AS 05:25 / INTERVALO DE 01 HORA</v>
          </cell>
          <cell r="Q188" t="str">
            <v>220 Horas</v>
          </cell>
          <cell r="R188" t="str">
            <v>75.01.022</v>
          </cell>
          <cell r="S188" t="str">
            <v>SCK - Limpeza Habitacional - Dificil Acesso</v>
          </cell>
          <cell r="T188">
            <v>2</v>
          </cell>
          <cell r="U188" t="str">
            <v>SIEMACO SAO PAULO LIMP URBANA</v>
          </cell>
          <cell r="V188" t="str">
            <v>Brasileira</v>
          </cell>
          <cell r="W188" t="str">
            <v>São Paulo</v>
          </cell>
          <cell r="X188" t="str">
            <v>FLORENTINA ALVES DE SOUZA</v>
          </cell>
          <cell r="Y188" t="str">
            <v>ANTONIO CARDOSO DA SILVA</v>
          </cell>
          <cell r="Z188" t="str">
            <v>União Est/Marit</v>
          </cell>
          <cell r="AA188" t="str">
            <v>Ensino Fundamental Incompleto</v>
          </cell>
          <cell r="AB188" t="str">
            <v>M</v>
          </cell>
          <cell r="AC188" t="str">
            <v>Rua</v>
          </cell>
          <cell r="AD188" t="str">
            <v>TADAO INOUE</v>
          </cell>
          <cell r="AE188" t="str">
            <v>1965</v>
          </cell>
          <cell r="AG188" t="str">
            <v>04875-005</v>
          </cell>
          <cell r="AH188" t="str">
            <v>COLONIA</v>
          </cell>
          <cell r="AI188" t="str">
            <v>São Paulo</v>
          </cell>
          <cell r="AJ188" t="str">
            <v>São Paulo</v>
          </cell>
          <cell r="AM188" t="str">
            <v>11</v>
          </cell>
          <cell r="AN188" t="str">
            <v>95311-7206</v>
          </cell>
          <cell r="AP188">
            <v>7245</v>
          </cell>
          <cell r="AQ188" t="str">
            <v>10312</v>
          </cell>
          <cell r="AR188" t="str">
            <v>7</v>
          </cell>
          <cell r="AS188" t="str">
            <v>346336041</v>
          </cell>
          <cell r="AT188" t="str">
            <v>315198630108</v>
          </cell>
          <cell r="AU188" t="str">
            <v>0012</v>
          </cell>
          <cell r="AV188" t="str">
            <v>381</v>
          </cell>
          <cell r="AW188" t="str">
            <v>32353780</v>
          </cell>
          <cell r="AX188" t="str">
            <v>814</v>
          </cell>
          <cell r="AY188">
            <v>1</v>
          </cell>
          <cell r="AZ188">
            <v>0</v>
          </cell>
          <cell r="BA188">
            <v>13</v>
          </cell>
        </row>
        <row r="189">
          <cell r="A189">
            <v>113792</v>
          </cell>
          <cell r="B189" t="str">
            <v>ANDERSON SOUZA DE OLIVEIRA</v>
          </cell>
          <cell r="C189" t="str">
            <v>MECANICO II</v>
          </cell>
          <cell r="D189" t="str">
            <v>ECOSAMPA Operação Geral</v>
          </cell>
          <cell r="E189">
            <v>43627</v>
          </cell>
          <cell r="F189">
            <v>4202.05</v>
          </cell>
          <cell r="G189" t="str">
            <v>Em Atividade Normal</v>
          </cell>
          <cell r="H189">
            <v>44960</v>
          </cell>
          <cell r="I189">
            <v>30670</v>
          </cell>
          <cell r="J189" t="str">
            <v>316.903.528-25</v>
          </cell>
          <cell r="K189" t="str">
            <v>138.93858.85.6</v>
          </cell>
          <cell r="L189" t="str">
            <v>Salário Mensal</v>
          </cell>
          <cell r="M189" t="str">
            <v>Empregado (CLT)</v>
          </cell>
          <cell r="N189" t="str">
            <v>9144-05</v>
          </cell>
          <cell r="O189">
            <v>297</v>
          </cell>
          <cell r="P189" t="str">
            <v>SEGUNDA A SABADO - 05:40 AS 14:00 / INTERVALO DE 01 HORA</v>
          </cell>
          <cell r="Q189" t="str">
            <v>220 Horas</v>
          </cell>
          <cell r="R189" t="str">
            <v>75.02.003</v>
          </cell>
          <cell r="S189" t="str">
            <v>Apoio Op C.Direto</v>
          </cell>
          <cell r="T189">
            <v>2</v>
          </cell>
          <cell r="U189" t="str">
            <v>SIEMACO SAO PAULO LIMP URBANA</v>
          </cell>
          <cell r="V189" t="str">
            <v>Brasileira</v>
          </cell>
          <cell r="W189" t="str">
            <v>São Paulo</v>
          </cell>
          <cell r="X189" t="str">
            <v>NEUZA SOUZA DE OLIVEIRA</v>
          </cell>
          <cell r="Y189" t="str">
            <v>JOSE BARRETO DE OLIVEIRA</v>
          </cell>
          <cell r="Z189" t="str">
            <v>Solteiro</v>
          </cell>
          <cell r="AA189" t="str">
            <v>Ensino Fundamental Completo</v>
          </cell>
          <cell r="AB189" t="str">
            <v>M</v>
          </cell>
          <cell r="AC189" t="str">
            <v>Rua</v>
          </cell>
          <cell r="AD189" t="str">
            <v>ORLANDO SOLAI</v>
          </cell>
          <cell r="AE189" t="str">
            <v>17</v>
          </cell>
          <cell r="AG189" t="str">
            <v>04890-710</v>
          </cell>
          <cell r="AH189" t="str">
            <v>JD NOVO PARELHEIROS</v>
          </cell>
          <cell r="AI189" t="str">
            <v>São Paulo</v>
          </cell>
          <cell r="AJ189" t="str">
            <v>São Paulo</v>
          </cell>
          <cell r="AP189">
            <v>9106</v>
          </cell>
          <cell r="AQ189" t="str">
            <v>34202</v>
          </cell>
          <cell r="AR189" t="str">
            <v>6</v>
          </cell>
          <cell r="AS189" t="str">
            <v>438722826</v>
          </cell>
          <cell r="AT189" t="str">
            <v>339346470175</v>
          </cell>
          <cell r="AU189" t="str">
            <v>635</v>
          </cell>
          <cell r="AV189" t="str">
            <v>381</v>
          </cell>
          <cell r="AW189" t="str">
            <v>34393</v>
          </cell>
          <cell r="AX189" t="str">
            <v>291</v>
          </cell>
          <cell r="AY189">
            <v>4</v>
          </cell>
          <cell r="AZ189">
            <v>2</v>
          </cell>
          <cell r="BA189">
            <v>20</v>
          </cell>
        </row>
        <row r="190">
          <cell r="A190">
            <v>114760</v>
          </cell>
          <cell r="B190" t="str">
            <v>ANDERSON TAVARES OLIVEIRA</v>
          </cell>
          <cell r="C190" t="str">
            <v>MOTORISTA CAMINHAO</v>
          </cell>
          <cell r="D190" t="str">
            <v>ECOSAMPA Operação Geral</v>
          </cell>
          <cell r="E190">
            <v>43874</v>
          </cell>
          <cell r="F190">
            <v>3050.22</v>
          </cell>
          <cell r="G190" t="str">
            <v>Em Atividade Normal</v>
          </cell>
          <cell r="H190">
            <v>45023</v>
          </cell>
          <cell r="I190">
            <v>31613</v>
          </cell>
          <cell r="J190" t="str">
            <v>342.788.548-89</v>
          </cell>
          <cell r="K190" t="str">
            <v>135.30927.85.5</v>
          </cell>
          <cell r="L190" t="str">
            <v>Salário Mensal</v>
          </cell>
          <cell r="M190" t="str">
            <v>Empregado (CLT)</v>
          </cell>
          <cell r="N190" t="str">
            <v>7825-10</v>
          </cell>
          <cell r="O190">
            <v>297</v>
          </cell>
          <cell r="P190" t="str">
            <v>SEGUNDA A SABADO - 05:40 AS 14:00 / INTERVALO DE 01 HORA</v>
          </cell>
          <cell r="Q190" t="str">
            <v>220 Horas</v>
          </cell>
          <cell r="R190" t="str">
            <v>75.01.024</v>
          </cell>
          <cell r="S190" t="str">
            <v>SCK - Coleta Manual Residuos - Compactador</v>
          </cell>
          <cell r="T190">
            <v>2</v>
          </cell>
          <cell r="U190" t="str">
            <v>SIND TRAB EMP DE ONIBUS RODOV INTEREST INTERM SET DIF SAO PAULO</v>
          </cell>
          <cell r="V190" t="str">
            <v>Brasileira</v>
          </cell>
          <cell r="W190" t="str">
            <v>São Paulo</v>
          </cell>
          <cell r="X190" t="str">
            <v>ZILDA TAVARES OLIVEIRA</v>
          </cell>
          <cell r="Y190" t="str">
            <v>ANTONIO OLIVEIRA ARAUJO</v>
          </cell>
          <cell r="Z190" t="str">
            <v>Casado</v>
          </cell>
          <cell r="AA190" t="str">
            <v>Ensino Fundamental Completo</v>
          </cell>
          <cell r="AB190" t="str">
            <v>M</v>
          </cell>
          <cell r="AC190" t="str">
            <v>Travessa</v>
          </cell>
          <cell r="AD190" t="str">
            <v>TRAVESSA JULIET BERTI</v>
          </cell>
          <cell r="AE190" t="str">
            <v>13</v>
          </cell>
          <cell r="AF190" t="str">
            <v>TRAVESSA JULIET 13</v>
          </cell>
          <cell r="AG190" t="str">
            <v>04857-480</v>
          </cell>
          <cell r="AH190" t="str">
            <v>JARDIM NOVO HORIZONTE</v>
          </cell>
          <cell r="AI190" t="str">
            <v>São Paulo</v>
          </cell>
          <cell r="AJ190" t="str">
            <v>São Paulo</v>
          </cell>
          <cell r="AK190" t="str">
            <v>11</v>
          </cell>
          <cell r="AL190" t="str">
            <v>5526.7951</v>
          </cell>
          <cell r="AM190" t="str">
            <v>11</v>
          </cell>
          <cell r="AN190" t="str">
            <v>93325.5197</v>
          </cell>
          <cell r="AP190">
            <v>7237</v>
          </cell>
          <cell r="AQ190" t="str">
            <v>28193</v>
          </cell>
          <cell r="AR190" t="str">
            <v>1</v>
          </cell>
          <cell r="AS190" t="str">
            <v>419584870</v>
          </cell>
          <cell r="AT190" t="str">
            <v>334133900141</v>
          </cell>
          <cell r="AU190" t="str">
            <v>0205</v>
          </cell>
          <cell r="AV190" t="str">
            <v>381</v>
          </cell>
          <cell r="AW190" t="str">
            <v>34278854</v>
          </cell>
          <cell r="AX190" t="str">
            <v>889</v>
          </cell>
          <cell r="AY190">
            <v>3</v>
          </cell>
          <cell r="AZ190">
            <v>6</v>
          </cell>
          <cell r="BA190">
            <v>18</v>
          </cell>
          <cell r="BB190" t="str">
            <v>03.612.008.879</v>
          </cell>
          <cell r="BC190">
            <v>45732</v>
          </cell>
          <cell r="BD190">
            <v>43085</v>
          </cell>
          <cell r="BE190" t="str">
            <v>D</v>
          </cell>
          <cell r="BG190">
            <v>43860</v>
          </cell>
        </row>
        <row r="191">
          <cell r="A191">
            <v>113190</v>
          </cell>
          <cell r="B191" t="str">
            <v>ANDERSON VAZ DE OLIVEIRA</v>
          </cell>
          <cell r="C191" t="str">
            <v>COLETOR</v>
          </cell>
          <cell r="D191" t="str">
            <v>ECOSAMPA Operação Geral</v>
          </cell>
          <cell r="E191">
            <v>43617</v>
          </cell>
          <cell r="F191">
            <v>1523.89</v>
          </cell>
          <cell r="G191" t="str">
            <v>Demitido em Meses Anteriores</v>
          </cell>
          <cell r="H191">
            <v>43991</v>
          </cell>
          <cell r="I191">
            <v>29715</v>
          </cell>
          <cell r="J191" t="str">
            <v>339.541.758-19</v>
          </cell>
          <cell r="K191" t="str">
            <v>134.78629.85.2</v>
          </cell>
          <cell r="L191" t="str">
            <v>Salário Mensal</v>
          </cell>
          <cell r="M191" t="str">
            <v>Empregado (CLT)</v>
          </cell>
          <cell r="N191" t="str">
            <v>5142-05</v>
          </cell>
          <cell r="O191">
            <v>167</v>
          </cell>
          <cell r="P191" t="str">
            <v>SEGUNDA A SABADO - 13:40 AS 22:00 / INTERVALO DE 01 HORA</v>
          </cell>
          <cell r="Q191" t="str">
            <v>220 Horas</v>
          </cell>
          <cell r="R191" t="str">
            <v>75.01.023</v>
          </cell>
          <cell r="S191" t="str">
            <v>SCK - Coleta Manual Residuos - Orgânicos Feira Livre</v>
          </cell>
          <cell r="T191">
            <v>2</v>
          </cell>
          <cell r="U191" t="str">
            <v>SIEMACO SAO PAULO LIMP URBANA</v>
          </cell>
          <cell r="V191" t="str">
            <v>Brasileira</v>
          </cell>
          <cell r="W191" t="str">
            <v>São Paulo</v>
          </cell>
          <cell r="X191" t="str">
            <v>RUTE RAMOS</v>
          </cell>
          <cell r="Y191" t="str">
            <v>OSMAR VAZ DE OLIVEIRA FILHO</v>
          </cell>
          <cell r="Z191" t="str">
            <v>Casado</v>
          </cell>
          <cell r="AA191" t="str">
            <v>Ensino Fundamental Completo</v>
          </cell>
          <cell r="AB191" t="str">
            <v>M</v>
          </cell>
          <cell r="AC191" t="str">
            <v>Rua</v>
          </cell>
          <cell r="AD191" t="str">
            <v>VINCENZO NERITI</v>
          </cell>
          <cell r="AE191" t="str">
            <v>42</v>
          </cell>
          <cell r="AG191" t="str">
            <v>04884-140</v>
          </cell>
          <cell r="AH191" t="str">
            <v>PARELHEIROS</v>
          </cell>
          <cell r="AI191" t="str">
            <v>São Paulo</v>
          </cell>
          <cell r="AJ191" t="str">
            <v>São Paulo</v>
          </cell>
          <cell r="AK191" t="str">
            <v>11</v>
          </cell>
          <cell r="AL191" t="str">
            <v>5977.3234</v>
          </cell>
          <cell r="AP191">
            <v>8576</v>
          </cell>
          <cell r="AQ191" t="str">
            <v>30113</v>
          </cell>
          <cell r="AR191" t="str">
            <v>2</v>
          </cell>
          <cell r="AS191" t="str">
            <v>36.755.058-1</v>
          </cell>
          <cell r="AT191" t="str">
            <v>323620230108</v>
          </cell>
          <cell r="AU191" t="str">
            <v>426</v>
          </cell>
          <cell r="AV191" t="str">
            <v>371</v>
          </cell>
          <cell r="AW191" t="str">
            <v>049547</v>
          </cell>
          <cell r="AX191" t="str">
            <v>271</v>
          </cell>
          <cell r="AY191">
            <v>1</v>
          </cell>
          <cell r="AZ191">
            <v>0</v>
          </cell>
          <cell r="BA191">
            <v>8</v>
          </cell>
        </row>
        <row r="192">
          <cell r="A192">
            <v>116030</v>
          </cell>
          <cell r="B192" t="str">
            <v>ANDERSON VIEIRA DOS SANTOS</v>
          </cell>
          <cell r="C192" t="str">
            <v>AJUDANTE EQ SERVICOS DIVERSOS</v>
          </cell>
          <cell r="D192" t="str">
            <v>ECOSAMPA M'Boi Mirim</v>
          </cell>
          <cell r="E192">
            <v>44207</v>
          </cell>
          <cell r="F192">
            <v>1319.67</v>
          </cell>
          <cell r="G192" t="str">
            <v>Demitido em Meses Anteriores</v>
          </cell>
          <cell r="H192">
            <v>44462</v>
          </cell>
          <cell r="I192">
            <v>30765</v>
          </cell>
          <cell r="J192" t="str">
            <v>316.620.228-59</v>
          </cell>
          <cell r="K192" t="str">
            <v>131.78034.81.0</v>
          </cell>
          <cell r="L192" t="str">
            <v>Salário Mensal</v>
          </cell>
          <cell r="M192" t="str">
            <v>Empregado (CLT)</v>
          </cell>
          <cell r="N192" t="str">
            <v>5142-25</v>
          </cell>
          <cell r="O192">
            <v>167</v>
          </cell>
          <cell r="P192" t="str">
            <v>SEGUNDA A SABADO - 13:40 AS 22:00 / INTERVALO DE 01 HORA</v>
          </cell>
          <cell r="Q192" t="str">
            <v>220 Horas</v>
          </cell>
          <cell r="R192" t="str">
            <v>75.01.004</v>
          </cell>
          <cell r="S192" t="str">
            <v>SCK - Papeleiras Higienização</v>
          </cell>
          <cell r="T192">
            <v>2</v>
          </cell>
          <cell r="U192" t="str">
            <v>SIEMACO SAO PAULO LIMP URBANA</v>
          </cell>
          <cell r="V192" t="str">
            <v>Brasileira</v>
          </cell>
          <cell r="W192" t="str">
            <v>São Paulo</v>
          </cell>
          <cell r="X192" t="str">
            <v>MARIA APARECIDA VIEIRA DOS SANTOS</v>
          </cell>
          <cell r="Y192" t="str">
            <v>DOMINGOS ILARIO DOS SANTOS</v>
          </cell>
          <cell r="Z192" t="str">
            <v>Solteiro</v>
          </cell>
          <cell r="AA192" t="str">
            <v>Ensino Médio Incompleto</v>
          </cell>
          <cell r="AB192" t="str">
            <v>M</v>
          </cell>
          <cell r="AC192" t="str">
            <v>Rua</v>
          </cell>
          <cell r="AD192" t="str">
            <v>JOSE PINTO BRANDAO</v>
          </cell>
          <cell r="AE192" t="str">
            <v>26</v>
          </cell>
          <cell r="AG192" t="str">
            <v>04809-000</v>
          </cell>
          <cell r="AH192" t="str">
            <v>TERCEIRA DIVISAO DE INTERLAGOS</v>
          </cell>
          <cell r="AI192" t="str">
            <v>São Paulo</v>
          </cell>
          <cell r="AJ192" t="str">
            <v>São Paulo</v>
          </cell>
          <cell r="AP192">
            <v>264</v>
          </cell>
          <cell r="AQ192" t="str">
            <v>60394</v>
          </cell>
          <cell r="AR192" t="str">
            <v>5</v>
          </cell>
          <cell r="AS192" t="str">
            <v>454182478</v>
          </cell>
          <cell r="AT192" t="str">
            <v>433808160116</v>
          </cell>
          <cell r="AU192" t="str">
            <v>0570</v>
          </cell>
          <cell r="AV192" t="str">
            <v>371</v>
          </cell>
          <cell r="AW192" t="str">
            <v>31662022</v>
          </cell>
          <cell r="AX192" t="str">
            <v>859</v>
          </cell>
          <cell r="AY192">
            <v>0</v>
          </cell>
          <cell r="AZ192">
            <v>8</v>
          </cell>
          <cell r="BA192">
            <v>12</v>
          </cell>
        </row>
        <row r="193">
          <cell r="A193">
            <v>113195</v>
          </cell>
          <cell r="B193" t="str">
            <v>ANDERSON VIEIRA LUIZ</v>
          </cell>
          <cell r="C193" t="str">
            <v>AJUDANTE EQ SERVICOS DIVERSOS</v>
          </cell>
          <cell r="D193" t="str">
            <v>ECOSAMPA Campo Limpo</v>
          </cell>
          <cell r="E193">
            <v>43617</v>
          </cell>
          <cell r="F193">
            <v>1319.67</v>
          </cell>
          <cell r="G193" t="str">
            <v>Demitido em Meses Anteriores</v>
          </cell>
          <cell r="H193">
            <v>44169</v>
          </cell>
          <cell r="I193">
            <v>30634</v>
          </cell>
          <cell r="J193" t="str">
            <v>379.167.498-66</v>
          </cell>
          <cell r="K193" t="str">
            <v>130.57884.85.6</v>
          </cell>
          <cell r="L193" t="str">
            <v>Salário Mensal</v>
          </cell>
          <cell r="M193" t="str">
            <v>Empregado (CLT)</v>
          </cell>
          <cell r="N193" t="str">
            <v>5142-25</v>
          </cell>
          <cell r="O193">
            <v>66</v>
          </cell>
          <cell r="P193" t="str">
            <v>SEGUNDA A SABADO - 06:00 AS 14:20 / INTERVALO DE 01 HORA</v>
          </cell>
          <cell r="Q193" t="str">
            <v>220 Horas</v>
          </cell>
          <cell r="R193" t="str">
            <v>75.01.013</v>
          </cell>
          <cell r="S193" t="str">
            <v>SCK - Capinação e Roçada de Vias</v>
          </cell>
          <cell r="T193">
            <v>2</v>
          </cell>
          <cell r="U193" t="str">
            <v>SIEMACO SAO PAULO LIMP URBANA</v>
          </cell>
          <cell r="V193" t="str">
            <v>Brasileira</v>
          </cell>
          <cell r="W193" t="str">
            <v>São Paulo</v>
          </cell>
          <cell r="X193" t="str">
            <v>CELES VIEIRA CRUZ</v>
          </cell>
          <cell r="Y193" t="str">
            <v>ANTONIO LUIZ NETO</v>
          </cell>
          <cell r="Z193" t="str">
            <v>Solteiro</v>
          </cell>
          <cell r="AA193" t="str">
            <v>Ensino Fundamental Incompleto</v>
          </cell>
          <cell r="AB193" t="str">
            <v>M</v>
          </cell>
          <cell r="AC193" t="str">
            <v>Avenida</v>
          </cell>
          <cell r="AD193" t="str">
            <v>LEITAO DA CUNHA</v>
          </cell>
          <cell r="AE193" t="str">
            <v>302</v>
          </cell>
          <cell r="AG193" t="str">
            <v>05775-200</v>
          </cell>
          <cell r="AH193" t="str">
            <v>PARQUE REGINA</v>
          </cell>
          <cell r="AI193" t="str">
            <v>São Paulo</v>
          </cell>
          <cell r="AJ193" t="str">
            <v>São Paulo</v>
          </cell>
          <cell r="AP193">
            <v>7867</v>
          </cell>
          <cell r="AQ193" t="str">
            <v>23598</v>
          </cell>
          <cell r="AR193" t="str">
            <v>3</v>
          </cell>
          <cell r="AS193" t="str">
            <v>320831607</v>
          </cell>
          <cell r="AT193" t="str">
            <v>311288400159</v>
          </cell>
          <cell r="AU193" t="str">
            <v>551</v>
          </cell>
          <cell r="AV193" t="str">
            <v>328</v>
          </cell>
          <cell r="AW193" t="str">
            <v>050925</v>
          </cell>
          <cell r="AX193" t="str">
            <v>245</v>
          </cell>
          <cell r="AY193">
            <v>1</v>
          </cell>
          <cell r="AZ193">
            <v>6</v>
          </cell>
          <cell r="BA193">
            <v>3</v>
          </cell>
        </row>
        <row r="194">
          <cell r="A194">
            <v>114686</v>
          </cell>
          <cell r="B194" t="str">
            <v>ANDRE ALVES CRUZ</v>
          </cell>
          <cell r="C194" t="str">
            <v>AJUDANTE EQ SERVICOS DIVERSOS</v>
          </cell>
          <cell r="D194" t="str">
            <v>ECOSAMPA Campo Limpo</v>
          </cell>
          <cell r="E194">
            <v>43874</v>
          </cell>
          <cell r="F194">
            <v>1464.83</v>
          </cell>
          <cell r="G194" t="str">
            <v>Demitido em Meses Anteriores</v>
          </cell>
          <cell r="H194">
            <v>44505</v>
          </cell>
          <cell r="I194">
            <v>29501</v>
          </cell>
          <cell r="J194" t="str">
            <v>223.983.978-31</v>
          </cell>
          <cell r="K194" t="str">
            <v>129.78107.93.8</v>
          </cell>
          <cell r="L194" t="str">
            <v>Salário Mensal</v>
          </cell>
          <cell r="M194" t="str">
            <v>Empregado (CLT)</v>
          </cell>
          <cell r="N194" t="str">
            <v>5142-25</v>
          </cell>
          <cell r="O194">
            <v>167</v>
          </cell>
          <cell r="P194" t="str">
            <v>SEGUNDA A SABADO - 13:40 AS 22:00 / INTERVALO DE 01 HORA</v>
          </cell>
          <cell r="Q194" t="str">
            <v>220 Horas</v>
          </cell>
          <cell r="R194" t="str">
            <v>75.01.014</v>
          </cell>
          <cell r="S194" t="str">
            <v>SCK - Pintura de Meio-Fio e Remoção Faixas e Propagandas</v>
          </cell>
          <cell r="T194">
            <v>2</v>
          </cell>
          <cell r="U194" t="str">
            <v>SIEMACO SAO PAULO LIMP URBANA</v>
          </cell>
          <cell r="V194" t="str">
            <v>Brasileira</v>
          </cell>
          <cell r="W194" t="str">
            <v>São Paulo</v>
          </cell>
          <cell r="X194" t="str">
            <v>MARIA ANTONIA ALVES COSTA</v>
          </cell>
          <cell r="Y194" t="str">
            <v>ANTONIO CARLOS GONCALVES DA CRUZ</v>
          </cell>
          <cell r="Z194" t="str">
            <v>Solteiro</v>
          </cell>
          <cell r="AA194" t="str">
            <v>Ensino Médio Incompleto</v>
          </cell>
          <cell r="AB194" t="str">
            <v>M</v>
          </cell>
          <cell r="AC194" t="str">
            <v>Rua</v>
          </cell>
          <cell r="AD194" t="str">
            <v>RUA AUGUSTO FRANCO</v>
          </cell>
          <cell r="AE194" t="str">
            <v>408</v>
          </cell>
          <cell r="AG194" t="str">
            <v>05880-250</v>
          </cell>
          <cell r="AH194" t="str">
            <v>JARDIM SAO BENTO NOVO</v>
          </cell>
          <cell r="AI194" t="str">
            <v>São Paulo</v>
          </cell>
          <cell r="AJ194" t="str">
            <v>São Paulo</v>
          </cell>
          <cell r="AK194" t="str">
            <v>11</v>
          </cell>
          <cell r="AL194" t="str">
            <v>95219.7609</v>
          </cell>
          <cell r="AM194" t="str">
            <v>11</v>
          </cell>
          <cell r="AN194" t="str">
            <v>95824.2514</v>
          </cell>
          <cell r="AP194">
            <v>8341</v>
          </cell>
          <cell r="AQ194" t="str">
            <v>27045</v>
          </cell>
          <cell r="AR194" t="str">
            <v>5</v>
          </cell>
          <cell r="AS194" t="str">
            <v>431827850</v>
          </cell>
          <cell r="AT194" t="str">
            <v>289265710116</v>
          </cell>
          <cell r="AU194" t="str">
            <v>154</v>
          </cell>
          <cell r="AV194" t="str">
            <v>20</v>
          </cell>
          <cell r="AW194" t="str">
            <v>22398397</v>
          </cell>
          <cell r="AX194" t="str">
            <v>831</v>
          </cell>
          <cell r="AY194">
            <v>1</v>
          </cell>
          <cell r="AZ194">
            <v>8</v>
          </cell>
          <cell r="BA194">
            <v>22</v>
          </cell>
        </row>
        <row r="195">
          <cell r="A195">
            <v>113213</v>
          </cell>
          <cell r="B195" t="str">
            <v>ANDRE BARBOSA DE PAULA</v>
          </cell>
          <cell r="C195" t="str">
            <v>MOTORISTA CAMINHAO</v>
          </cell>
          <cell r="D195" t="str">
            <v>ECOSAMPA Operação Geral</v>
          </cell>
          <cell r="E195">
            <v>43617</v>
          </cell>
          <cell r="F195">
            <v>3050.22</v>
          </cell>
          <cell r="G195" t="str">
            <v>Gozando Férias</v>
          </cell>
          <cell r="H195">
            <v>45180</v>
          </cell>
          <cell r="I195">
            <v>29985</v>
          </cell>
          <cell r="J195" t="str">
            <v>297.167.048-10</v>
          </cell>
          <cell r="K195" t="str">
            <v>132.23830.93.5</v>
          </cell>
          <cell r="L195" t="str">
            <v>Salário Mensal</v>
          </cell>
          <cell r="M195" t="str">
            <v>Empregado (CLT)</v>
          </cell>
          <cell r="N195" t="str">
            <v>7825-10</v>
          </cell>
          <cell r="O195">
            <v>66</v>
          </cell>
          <cell r="P195" t="str">
            <v>SEGUNDA A SABADO - 06:00 AS 14:20 / INTERVALO DE 01 HORA</v>
          </cell>
          <cell r="Q195" t="str">
            <v>220 Horas</v>
          </cell>
          <cell r="R195" t="str">
            <v>75.01.014</v>
          </cell>
          <cell r="S195" t="str">
            <v>SCK - Pintura de Meio-Fio e Remoção Faixas e Propagandas</v>
          </cell>
          <cell r="T195">
            <v>2</v>
          </cell>
          <cell r="U195" t="str">
            <v>SIND TRAB EMP DE ONIBUS RODOV INTEREST INTERM SET DIF SAO PAULO</v>
          </cell>
          <cell r="V195" t="str">
            <v>Brasileira</v>
          </cell>
          <cell r="W195" t="str">
            <v>São Paulo</v>
          </cell>
          <cell r="X195" t="str">
            <v>MARIA BARBOSA DE PAULA</v>
          </cell>
          <cell r="Y195" t="str">
            <v>JOB ANTONIO DE PAULA</v>
          </cell>
          <cell r="Z195" t="str">
            <v>Solteiro</v>
          </cell>
          <cell r="AA195" t="str">
            <v>Ensino Médio Completo</v>
          </cell>
          <cell r="AB195" t="str">
            <v>M</v>
          </cell>
          <cell r="AC195" t="str">
            <v>Rua</v>
          </cell>
          <cell r="AD195" t="str">
            <v>DEMAS ZITTO</v>
          </cell>
          <cell r="AE195" t="str">
            <v>8</v>
          </cell>
          <cell r="AG195" t="str">
            <v>04849-050</v>
          </cell>
          <cell r="AH195" t="str">
            <v>RESIDENCIAL COCAIA</v>
          </cell>
          <cell r="AI195" t="str">
            <v>São Paulo</v>
          </cell>
          <cell r="AJ195" t="str">
            <v>São Paulo</v>
          </cell>
          <cell r="AP195">
            <v>1684</v>
          </cell>
          <cell r="AQ195" t="str">
            <v>39603</v>
          </cell>
          <cell r="AR195" t="str">
            <v>7</v>
          </cell>
          <cell r="AS195" t="str">
            <v>336551290</v>
          </cell>
          <cell r="AT195" t="str">
            <v>302136190132</v>
          </cell>
          <cell r="AU195" t="str">
            <v>363</v>
          </cell>
          <cell r="AV195" t="str">
            <v>371</v>
          </cell>
          <cell r="AW195" t="str">
            <v>043414</v>
          </cell>
          <cell r="AX195" t="str">
            <v>245</v>
          </cell>
          <cell r="AY195">
            <v>4</v>
          </cell>
          <cell r="AZ195">
            <v>3</v>
          </cell>
          <cell r="BA195">
            <v>0</v>
          </cell>
          <cell r="BB195" t="str">
            <v>03.785.573.501</v>
          </cell>
          <cell r="BC195">
            <v>48065</v>
          </cell>
          <cell r="BE195" t="str">
            <v>A</v>
          </cell>
          <cell r="BF195" t="str">
            <v>D</v>
          </cell>
          <cell r="BG195">
            <v>43608</v>
          </cell>
        </row>
        <row r="196">
          <cell r="A196">
            <v>113219</v>
          </cell>
          <cell r="B196" t="str">
            <v>ANDRE BARBOSA MATIAS</v>
          </cell>
          <cell r="C196" t="str">
            <v>MOTORISTA CAMINHAO</v>
          </cell>
          <cell r="D196" t="str">
            <v>ECOSAMPA Operação Geral</v>
          </cell>
          <cell r="E196">
            <v>43617</v>
          </cell>
          <cell r="F196">
            <v>3050.22</v>
          </cell>
          <cell r="G196" t="str">
            <v>Em Atividade Normal</v>
          </cell>
          <cell r="H196">
            <v>45119</v>
          </cell>
          <cell r="I196">
            <v>31883</v>
          </cell>
          <cell r="J196" t="str">
            <v>013.583.843-63</v>
          </cell>
          <cell r="K196" t="str">
            <v>134.12779.19.8</v>
          </cell>
          <cell r="L196" t="str">
            <v>Salário Mensal</v>
          </cell>
          <cell r="M196" t="str">
            <v>Empregado (CLT)</v>
          </cell>
          <cell r="N196" t="str">
            <v>7825-10</v>
          </cell>
          <cell r="O196">
            <v>258</v>
          </cell>
          <cell r="P196" t="str">
            <v>SEGUNDA A SABADO - 05:00 AS 13:20 / INTERVALO DE 01 HORA</v>
          </cell>
          <cell r="Q196" t="str">
            <v>220 Horas</v>
          </cell>
          <cell r="R196" t="str">
            <v>75.01.024</v>
          </cell>
          <cell r="S196" t="str">
            <v>SCK - Coleta Manual Residuos - Compactador</v>
          </cell>
          <cell r="T196">
            <v>2</v>
          </cell>
          <cell r="U196" t="str">
            <v>SIND TRAB EMP DE ONIBUS RODOV INTEREST INTERM SET DIF SAO PAULO</v>
          </cell>
          <cell r="V196" t="str">
            <v>Brasileira</v>
          </cell>
          <cell r="W196" t="str">
            <v>Fortaleza</v>
          </cell>
          <cell r="X196" t="str">
            <v>NEUMA MARIA BARBOSA MATIAS</v>
          </cell>
          <cell r="Y196" t="str">
            <v>ELOI ALENCAR MATIAS</v>
          </cell>
          <cell r="Z196" t="str">
            <v>Solteiro</v>
          </cell>
          <cell r="AA196" t="str">
            <v>Ensino Médio Incompleto</v>
          </cell>
          <cell r="AB196" t="str">
            <v>M</v>
          </cell>
          <cell r="AC196" t="str">
            <v>Rua</v>
          </cell>
          <cell r="AD196" t="str">
            <v>ALICE LEO</v>
          </cell>
          <cell r="AE196" t="str">
            <v>4</v>
          </cell>
          <cell r="AG196" t="str">
            <v>05872-190</v>
          </cell>
          <cell r="AH196" t="str">
            <v>SAO BENTO</v>
          </cell>
          <cell r="AI196" t="str">
            <v>São Paulo</v>
          </cell>
          <cell r="AJ196" t="str">
            <v>São Paulo</v>
          </cell>
          <cell r="AP196">
            <v>390</v>
          </cell>
          <cell r="AQ196" t="str">
            <v>11670</v>
          </cell>
          <cell r="AR196" t="str">
            <v>5</v>
          </cell>
          <cell r="AS196" t="str">
            <v>2003003001771</v>
          </cell>
          <cell r="AT196" t="str">
            <v>057153920728</v>
          </cell>
          <cell r="AU196" t="str">
            <v>337</v>
          </cell>
          <cell r="AV196" t="str">
            <v>117</v>
          </cell>
          <cell r="AW196" t="str">
            <v>5239479</v>
          </cell>
          <cell r="AX196" t="str">
            <v>010</v>
          </cell>
          <cell r="AY196">
            <v>4</v>
          </cell>
          <cell r="AZ196">
            <v>3</v>
          </cell>
          <cell r="BA196">
            <v>0</v>
          </cell>
          <cell r="BB196" t="str">
            <v>03.639.849.265</v>
          </cell>
          <cell r="BC196">
            <v>45263</v>
          </cell>
          <cell r="BE196" t="str">
            <v>A</v>
          </cell>
          <cell r="BF196" t="str">
            <v>D</v>
          </cell>
          <cell r="BG196">
            <v>43609</v>
          </cell>
        </row>
        <row r="197">
          <cell r="A197">
            <v>113223</v>
          </cell>
          <cell r="B197" t="str">
            <v>ANDRE BORGES SOUZA</v>
          </cell>
          <cell r="C197" t="str">
            <v>AJUDANTE EQ SERVICOS DIVERSOS</v>
          </cell>
          <cell r="D197" t="str">
            <v>ECOSAMPA Capela do Socorro</v>
          </cell>
          <cell r="E197">
            <v>43617</v>
          </cell>
          <cell r="F197">
            <v>1603.99</v>
          </cell>
          <cell r="G197" t="str">
            <v>Em Atividade Normal</v>
          </cell>
          <cell r="H197">
            <v>44806</v>
          </cell>
          <cell r="I197">
            <v>27441</v>
          </cell>
          <cell r="J197" t="str">
            <v>872.937.225-91</v>
          </cell>
          <cell r="K197" t="str">
            <v>212.03377.95.0</v>
          </cell>
          <cell r="L197" t="str">
            <v>Salário Mensal</v>
          </cell>
          <cell r="M197" t="str">
            <v>Empregado (CLT)</v>
          </cell>
          <cell r="N197" t="str">
            <v>5142-25</v>
          </cell>
          <cell r="O197">
            <v>66</v>
          </cell>
          <cell r="P197" t="str">
            <v>SEGUNDA A SABADO - 06:00 AS 14:20 / INTERVALO DE 01 HORA</v>
          </cell>
          <cell r="Q197" t="str">
            <v>220 Horas</v>
          </cell>
          <cell r="R197" t="str">
            <v>75.01.011</v>
          </cell>
          <cell r="S197" t="str">
            <v>SCK - Lavagem - Feiras, Vias e Logradouros</v>
          </cell>
          <cell r="T197">
            <v>2</v>
          </cell>
          <cell r="U197" t="str">
            <v>SIEMACO SAO PAULO LIMP URBANA</v>
          </cell>
          <cell r="V197" t="str">
            <v>Brasileira</v>
          </cell>
          <cell r="W197" t="str">
            <v>Castro Alves</v>
          </cell>
          <cell r="X197" t="str">
            <v>MARIA DO CARMO BORGES SOUZA</v>
          </cell>
          <cell r="Z197" t="str">
            <v>Solteiro</v>
          </cell>
          <cell r="AA197" t="str">
            <v>Ensino Fundamental Incompleto</v>
          </cell>
          <cell r="AB197" t="str">
            <v>M</v>
          </cell>
          <cell r="AC197" t="str">
            <v>Rua</v>
          </cell>
          <cell r="AD197" t="str">
            <v>NOVA ZELANDIA</v>
          </cell>
          <cell r="AE197" t="str">
            <v>9</v>
          </cell>
          <cell r="AG197" t="str">
            <v>04843-500</v>
          </cell>
          <cell r="AH197" t="str">
            <v>PARQUE SAO JOSE</v>
          </cell>
          <cell r="AI197" t="str">
            <v>São Paulo</v>
          </cell>
          <cell r="AJ197" t="str">
            <v>São Paulo</v>
          </cell>
          <cell r="AK197" t="str">
            <v>11</v>
          </cell>
          <cell r="AL197" t="str">
            <v>5925.6020</v>
          </cell>
          <cell r="AP197">
            <v>5917</v>
          </cell>
          <cell r="AQ197" t="str">
            <v>03847</v>
          </cell>
          <cell r="AR197" t="str">
            <v>2</v>
          </cell>
          <cell r="AS197" t="str">
            <v>54.829.051-9</v>
          </cell>
          <cell r="AT197" t="str">
            <v>073095870574</v>
          </cell>
          <cell r="AU197" t="str">
            <v>222</v>
          </cell>
          <cell r="AV197" t="str">
            <v>371</v>
          </cell>
          <cell r="AW197" t="str">
            <v>23184</v>
          </cell>
          <cell r="AX197" t="str">
            <v>382</v>
          </cell>
          <cell r="AY197">
            <v>4</v>
          </cell>
          <cell r="AZ197">
            <v>3</v>
          </cell>
          <cell r="BA197">
            <v>0</v>
          </cell>
        </row>
        <row r="198">
          <cell r="A198">
            <v>114684</v>
          </cell>
          <cell r="B198" t="str">
            <v>ANDRE DA SILVA LIVERO</v>
          </cell>
          <cell r="C198" t="str">
            <v>VARREDOR</v>
          </cell>
          <cell r="D198" t="str">
            <v>ECOSAMPA Santo Amaro</v>
          </cell>
          <cell r="E198">
            <v>43874</v>
          </cell>
          <cell r="F198">
            <v>1603.99</v>
          </cell>
          <cell r="G198" t="str">
            <v>Em Atividade Normal</v>
          </cell>
          <cell r="H198">
            <v>45149</v>
          </cell>
          <cell r="I198">
            <v>35423</v>
          </cell>
          <cell r="J198" t="str">
            <v>464.471.938-27</v>
          </cell>
          <cell r="K198" t="str">
            <v>237.85845.42.8</v>
          </cell>
          <cell r="L198" t="str">
            <v>Salário Mensal</v>
          </cell>
          <cell r="M198" t="str">
            <v>Empregado (CLT)</v>
          </cell>
          <cell r="N198" t="str">
            <v>5142-15</v>
          </cell>
          <cell r="O198">
            <v>299</v>
          </cell>
          <cell r="P198" t="str">
            <v>SEGUNDA A SABADO - 20:00 AS 03:40 / INTERVALO DE 01 HORA</v>
          </cell>
          <cell r="Q198" t="str">
            <v>220 Horas</v>
          </cell>
          <cell r="R198" t="str">
            <v>75.01.006</v>
          </cell>
          <cell r="S198" t="str">
            <v>SCK - Varrição de Vias e Logradouros</v>
          </cell>
          <cell r="T198">
            <v>2</v>
          </cell>
          <cell r="U198" t="str">
            <v>SIEMACO SAO PAULO LIMP URBANA</v>
          </cell>
          <cell r="V198" t="str">
            <v>Brasileira</v>
          </cell>
          <cell r="W198" t="str">
            <v>São Paulo</v>
          </cell>
          <cell r="X198" t="str">
            <v>VILMA MARIA DA SILVA LIVERO</v>
          </cell>
          <cell r="Y198" t="str">
            <v>FAUSTO LIVERO</v>
          </cell>
          <cell r="Z198" t="str">
            <v>Solteiro</v>
          </cell>
          <cell r="AA198" t="str">
            <v>Ensino Fundamental Completo</v>
          </cell>
          <cell r="AB198" t="str">
            <v>M</v>
          </cell>
          <cell r="AC198" t="str">
            <v>Rua</v>
          </cell>
          <cell r="AD198" t="str">
            <v>RUA MARIANA LUIZA DE JESUS</v>
          </cell>
          <cell r="AE198" t="str">
            <v>10</v>
          </cell>
          <cell r="AF198" t="str">
            <v>CASA 4</v>
          </cell>
          <cell r="AG198" t="str">
            <v>04890-530</v>
          </cell>
          <cell r="AH198" t="str">
            <v>JARDIM NOVO PARELHEIROS</v>
          </cell>
          <cell r="AI198" t="str">
            <v>São Paulo</v>
          </cell>
          <cell r="AJ198" t="str">
            <v>São Paulo</v>
          </cell>
          <cell r="AK198" t="str">
            <v>11</v>
          </cell>
          <cell r="AL198" t="str">
            <v>97474.7957</v>
          </cell>
          <cell r="AP198">
            <v>7245</v>
          </cell>
          <cell r="AQ198" t="str">
            <v>03946</v>
          </cell>
          <cell r="AR198" t="str">
            <v>1</v>
          </cell>
          <cell r="AS198" t="str">
            <v>520504458</v>
          </cell>
          <cell r="AT198" t="str">
            <v>410920780191</v>
          </cell>
          <cell r="AU198" t="str">
            <v>254</v>
          </cell>
          <cell r="AV198" t="str">
            <v>381</v>
          </cell>
          <cell r="AW198" t="str">
            <v>46447193</v>
          </cell>
          <cell r="AX198" t="str">
            <v>827</v>
          </cell>
          <cell r="AY198">
            <v>3</v>
          </cell>
          <cell r="AZ198">
            <v>6</v>
          </cell>
          <cell r="BA198">
            <v>18</v>
          </cell>
        </row>
        <row r="199">
          <cell r="A199">
            <v>121449</v>
          </cell>
          <cell r="B199" t="str">
            <v>ANDRE DE SOUZA RAMOS</v>
          </cell>
          <cell r="C199" t="str">
            <v>AJUDANTE EQ SERVICOS DIVERSOS</v>
          </cell>
          <cell r="D199" t="str">
            <v>ECOSAMPA Operação Geral</v>
          </cell>
          <cell r="E199">
            <v>44967</v>
          </cell>
          <cell r="F199">
            <v>1603.99</v>
          </cell>
          <cell r="G199" t="str">
            <v>Em Atividade Normal</v>
          </cell>
          <cell r="H199">
            <v>44967</v>
          </cell>
          <cell r="I199">
            <v>28161</v>
          </cell>
          <cell r="J199" t="str">
            <v>295.914.208-03</v>
          </cell>
          <cell r="K199" t="str">
            <v>125.01242.43.4</v>
          </cell>
          <cell r="L199" t="str">
            <v>Salário Mensal</v>
          </cell>
          <cell r="M199" t="str">
            <v>Empregado (CLT)</v>
          </cell>
          <cell r="N199" t="str">
            <v>5142-25</v>
          </cell>
          <cell r="O199">
            <v>301</v>
          </cell>
          <cell r="P199" t="str">
            <v>SEGUNDA A SABADO - 22:00 AS 05:25 / INTERVALO DE 01 HORA</v>
          </cell>
          <cell r="Q199" t="str">
            <v>220 Horas</v>
          </cell>
          <cell r="R199" t="str">
            <v>75.01.011</v>
          </cell>
          <cell r="S199" t="str">
            <v>SCK - Lavagem - Feiras, Vias e Logradouros</v>
          </cell>
          <cell r="T199">
            <v>2</v>
          </cell>
          <cell r="U199" t="str">
            <v>SIEMACO SAO PAULO LIMP URBANA</v>
          </cell>
          <cell r="V199" t="str">
            <v>Brasileira</v>
          </cell>
          <cell r="W199" t="str">
            <v>Pesqueira</v>
          </cell>
          <cell r="X199" t="str">
            <v>MARIA JOSE DE SOUZA RAMOS</v>
          </cell>
          <cell r="Y199" t="str">
            <v>VALDEMAR FLORENTINO RAMOS</v>
          </cell>
          <cell r="Z199" t="str">
            <v>Casado</v>
          </cell>
          <cell r="AA199" t="str">
            <v>Ensino Médio Completo</v>
          </cell>
          <cell r="AB199" t="str">
            <v>M</v>
          </cell>
          <cell r="AC199" t="str">
            <v>Rua</v>
          </cell>
          <cell r="AD199" t="str">
            <v>Georgina Ribeiro da Silva</v>
          </cell>
          <cell r="AE199" t="str">
            <v>190</v>
          </cell>
          <cell r="AG199" t="str">
            <v>08526-130</v>
          </cell>
          <cell r="AH199" t="str">
            <v>Parque Sao Francisco</v>
          </cell>
          <cell r="AI199" t="str">
            <v>São Paulo</v>
          </cell>
          <cell r="AJ199" t="str">
            <v>São Paulo</v>
          </cell>
          <cell r="AM199" t="str">
            <v>11</v>
          </cell>
          <cell r="AN199" t="str">
            <v>91753-5269</v>
          </cell>
          <cell r="AP199">
            <v>7909</v>
          </cell>
          <cell r="AQ199" t="str">
            <v>38182</v>
          </cell>
          <cell r="AR199" t="str">
            <v>9</v>
          </cell>
          <cell r="AS199" t="str">
            <v>301093842</v>
          </cell>
          <cell r="AT199" t="str">
            <v>45696250809</v>
          </cell>
          <cell r="AU199" t="str">
            <v>0132</v>
          </cell>
          <cell r="AV199" t="str">
            <v>401</v>
          </cell>
          <cell r="AW199" t="str">
            <v>29591420</v>
          </cell>
          <cell r="AX199" t="str">
            <v>803</v>
          </cell>
          <cell r="AY199">
            <v>0</v>
          </cell>
          <cell r="AZ199">
            <v>6</v>
          </cell>
          <cell r="BA199">
            <v>21</v>
          </cell>
        </row>
        <row r="200">
          <cell r="A200">
            <v>121452</v>
          </cell>
          <cell r="B200" t="str">
            <v>ANDRE DE VERAS</v>
          </cell>
          <cell r="C200" t="str">
            <v>AJUDANTE EQ SERVICOS DIVERSOS</v>
          </cell>
          <cell r="D200" t="str">
            <v>ECOSAMPA Operação Geral</v>
          </cell>
          <cell r="E200">
            <v>44967</v>
          </cell>
          <cell r="F200">
            <v>1603.99</v>
          </cell>
          <cell r="G200" t="str">
            <v>Demitido em Meses Anteriores</v>
          </cell>
          <cell r="H200">
            <v>44981</v>
          </cell>
          <cell r="I200">
            <v>27026</v>
          </cell>
          <cell r="J200" t="str">
            <v>273.679.848-10</v>
          </cell>
          <cell r="K200" t="str">
            <v>125.26072.66.4</v>
          </cell>
          <cell r="L200" t="str">
            <v>Salário Mensal</v>
          </cell>
          <cell r="M200" t="str">
            <v>Empregado (CLT)</v>
          </cell>
          <cell r="N200" t="str">
            <v>5142-25</v>
          </cell>
          <cell r="O200">
            <v>339</v>
          </cell>
          <cell r="P200" t="str">
            <v>SEGUNDA A SABADO - 13:20 AS 21:40 / INTERVALO DE 01 HORA</v>
          </cell>
          <cell r="Q200" t="str">
            <v>220 Horas</v>
          </cell>
          <cell r="R200" t="str">
            <v>75.01.011</v>
          </cell>
          <cell r="S200" t="str">
            <v>SCK - Lavagem - Feiras, Vias e Logradouros</v>
          </cell>
          <cell r="T200">
            <v>2</v>
          </cell>
          <cell r="U200" t="str">
            <v>SIEMACO SAO PAULO LIMP URBANA</v>
          </cell>
          <cell r="V200" t="str">
            <v>Brasileira</v>
          </cell>
          <cell r="W200" t="str">
            <v>São Paulo</v>
          </cell>
          <cell r="X200" t="str">
            <v>CELEIDA JANUARIO DE VERAS</v>
          </cell>
          <cell r="Y200" t="str">
            <v>SEVERINO DE VERAS</v>
          </cell>
          <cell r="Z200" t="str">
            <v>Casado</v>
          </cell>
          <cell r="AA200" t="str">
            <v>Ensino Médio Incompleto</v>
          </cell>
          <cell r="AB200" t="str">
            <v>M</v>
          </cell>
          <cell r="AC200" t="str">
            <v>Rua</v>
          </cell>
          <cell r="AD200" t="str">
            <v>Edgar Alves Figueiredo</v>
          </cell>
          <cell r="AE200" t="str">
            <v>359</v>
          </cell>
          <cell r="AF200" t="str">
            <v>CS 2</v>
          </cell>
          <cell r="AG200" t="str">
            <v>06783-290</v>
          </cell>
          <cell r="AH200" t="str">
            <v>Jardim Trianon</v>
          </cell>
          <cell r="AI200" t="str">
            <v>Taboão da Serra</v>
          </cell>
          <cell r="AJ200" t="str">
            <v>São Paulo</v>
          </cell>
          <cell r="AM200" t="str">
            <v>11</v>
          </cell>
          <cell r="AN200" t="str">
            <v>93383-0625</v>
          </cell>
          <cell r="AP200">
            <v>1634</v>
          </cell>
          <cell r="AQ200" t="str">
            <v>93155</v>
          </cell>
          <cell r="AR200" t="str">
            <v>2</v>
          </cell>
          <cell r="AS200" t="str">
            <v>298973789</v>
          </cell>
          <cell r="AT200" t="str">
            <v>266127910167</v>
          </cell>
          <cell r="AU200" t="str">
            <v>0061</v>
          </cell>
          <cell r="AV200" t="str">
            <v>328</v>
          </cell>
          <cell r="AW200" t="str">
            <v>27367984</v>
          </cell>
          <cell r="AX200" t="str">
            <v>810</v>
          </cell>
          <cell r="AY200">
            <v>0</v>
          </cell>
          <cell r="AZ200">
            <v>0</v>
          </cell>
          <cell r="BA200">
            <v>14</v>
          </cell>
        </row>
        <row r="201">
          <cell r="A201">
            <v>121509</v>
          </cell>
          <cell r="B201" t="str">
            <v>ANDRE FELIPE DA MOTA NORONHA</v>
          </cell>
          <cell r="C201" t="str">
            <v>AJUDANTE EQ SERVICOS DIVERSOS</v>
          </cell>
          <cell r="D201" t="str">
            <v>ECOSAMPA Operação Geral</v>
          </cell>
          <cell r="E201">
            <v>44972</v>
          </cell>
          <cell r="F201">
            <v>1603.99</v>
          </cell>
          <cell r="G201" t="str">
            <v>Demitido em Meses Anteriores</v>
          </cell>
          <cell r="H201">
            <v>44986</v>
          </cell>
          <cell r="I201">
            <v>34284</v>
          </cell>
          <cell r="J201" t="str">
            <v>400.872.318-83</v>
          </cell>
          <cell r="K201" t="str">
            <v>201.15744.87.2</v>
          </cell>
          <cell r="L201" t="str">
            <v>Salário Mensal</v>
          </cell>
          <cell r="M201" t="str">
            <v>Empregado (CLT)</v>
          </cell>
          <cell r="N201" t="str">
            <v>5142-25</v>
          </cell>
          <cell r="O201">
            <v>339</v>
          </cell>
          <cell r="P201" t="str">
            <v>SEGUNDA A SABADO - 13:20 AS 21:40 / INTERVALO DE 01 HORA</v>
          </cell>
          <cell r="Q201" t="str">
            <v>220 Horas</v>
          </cell>
          <cell r="R201" t="str">
            <v>75.01.011</v>
          </cell>
          <cell r="S201" t="str">
            <v>SCK - Lavagem - Feiras, Vias e Logradouros</v>
          </cell>
          <cell r="T201">
            <v>2</v>
          </cell>
          <cell r="U201" t="str">
            <v>SIEMACO SAO PAULO LIMP URBANA</v>
          </cell>
          <cell r="V201" t="str">
            <v>Brasileira</v>
          </cell>
          <cell r="W201" t="str">
            <v>São Paulo</v>
          </cell>
          <cell r="X201" t="str">
            <v>LINDALVA MARIA MOTA</v>
          </cell>
          <cell r="Y201" t="str">
            <v>FRANCISCO CAETANO DE NORONHA</v>
          </cell>
          <cell r="Z201" t="str">
            <v>Casado</v>
          </cell>
          <cell r="AA201" t="str">
            <v>Ensino Médio Completo</v>
          </cell>
          <cell r="AB201" t="str">
            <v>M</v>
          </cell>
          <cell r="AC201" t="str">
            <v>Rua</v>
          </cell>
          <cell r="AD201" t="str">
            <v>ILHA BELA</v>
          </cell>
          <cell r="AE201" t="str">
            <v>46</v>
          </cell>
          <cell r="AF201" t="str">
            <v>CASA 1</v>
          </cell>
          <cell r="AG201" t="str">
            <v>04459-050</v>
          </cell>
          <cell r="AH201" t="str">
            <v>PEDREIRA</v>
          </cell>
          <cell r="AI201" t="str">
            <v>São Paulo</v>
          </cell>
          <cell r="AJ201" t="str">
            <v>São Paulo</v>
          </cell>
          <cell r="AK201" t="str">
            <v>11</v>
          </cell>
          <cell r="AL201" t="str">
            <v>99469.9360</v>
          </cell>
          <cell r="AM201" t="str">
            <v>11</v>
          </cell>
          <cell r="AN201" t="str">
            <v>91328-1251</v>
          </cell>
          <cell r="AP201">
            <v>7237</v>
          </cell>
          <cell r="AQ201" t="str">
            <v>44606</v>
          </cell>
          <cell r="AR201" t="str">
            <v>2</v>
          </cell>
          <cell r="AS201" t="str">
            <v>365615948</v>
          </cell>
          <cell r="AT201" t="str">
            <v>475754670116</v>
          </cell>
          <cell r="AU201" t="str">
            <v>0359</v>
          </cell>
          <cell r="AV201" t="str">
            <v>418</v>
          </cell>
          <cell r="AW201" t="str">
            <v>40087231</v>
          </cell>
          <cell r="AX201" t="str">
            <v>883</v>
          </cell>
          <cell r="AY201">
            <v>0</v>
          </cell>
          <cell r="AZ201">
            <v>0</v>
          </cell>
          <cell r="BA201">
            <v>16</v>
          </cell>
        </row>
        <row r="202">
          <cell r="A202">
            <v>113226</v>
          </cell>
          <cell r="B202" t="str">
            <v>ANDRE FERREIRA DA SILVA</v>
          </cell>
          <cell r="C202" t="str">
            <v>VARREDOR</v>
          </cell>
          <cell r="D202" t="str">
            <v>ECOSAMPA Santo Amaro</v>
          </cell>
          <cell r="E202">
            <v>43617</v>
          </cell>
          <cell r="F202">
            <v>1603.99</v>
          </cell>
          <cell r="G202" t="str">
            <v>Em Atividade Normal</v>
          </cell>
          <cell r="H202">
            <v>45149</v>
          </cell>
          <cell r="I202">
            <v>28614</v>
          </cell>
          <cell r="J202" t="str">
            <v>215.133.198-92</v>
          </cell>
          <cell r="K202" t="str">
            <v>127.57704.93.3</v>
          </cell>
          <cell r="L202" t="str">
            <v>Salário Mensal</v>
          </cell>
          <cell r="M202" t="str">
            <v>Empregado (CLT)</v>
          </cell>
          <cell r="N202" t="str">
            <v>5142-15</v>
          </cell>
          <cell r="O202">
            <v>66</v>
          </cell>
          <cell r="P202" t="str">
            <v>SEGUNDA A SABADO - 06:00 AS 14:20 / INTERVALO DE 01 HORA</v>
          </cell>
          <cell r="Q202" t="str">
            <v>220 Horas</v>
          </cell>
          <cell r="R202" t="str">
            <v>75.01.006</v>
          </cell>
          <cell r="S202" t="str">
            <v>SCK - Varrição de Vias e Logradouros</v>
          </cell>
          <cell r="T202">
            <v>2</v>
          </cell>
          <cell r="U202" t="str">
            <v>SIEMACO SAO PAULO LIMP URBANA</v>
          </cell>
          <cell r="V202" t="str">
            <v>Brasileira</v>
          </cell>
          <cell r="W202" t="str">
            <v>São Paulo</v>
          </cell>
          <cell r="X202" t="str">
            <v>CELIA FERREIRA DA SILVA</v>
          </cell>
          <cell r="Y202" t="str">
            <v>RAFAEL DE SOUZA SILVA</v>
          </cell>
          <cell r="Z202" t="str">
            <v>Solteiro</v>
          </cell>
          <cell r="AA202" t="str">
            <v>Ensino Fundamental Incompleto</v>
          </cell>
          <cell r="AB202" t="str">
            <v>M</v>
          </cell>
          <cell r="AC202" t="str">
            <v>Rua</v>
          </cell>
          <cell r="AD202" t="str">
            <v>EGIDIO MARIANO DA SILVA</v>
          </cell>
          <cell r="AE202" t="str">
            <v>14</v>
          </cell>
          <cell r="AG202" t="str">
            <v>06170-350</v>
          </cell>
          <cell r="AH202" t="str">
            <v>JARDIM ROBERTO</v>
          </cell>
          <cell r="AI202" t="str">
            <v>Osasco</v>
          </cell>
          <cell r="AJ202" t="str">
            <v>São Paulo</v>
          </cell>
          <cell r="AP202">
            <v>8259</v>
          </cell>
          <cell r="AQ202" t="str">
            <v>11709</v>
          </cell>
          <cell r="AR202" t="str">
            <v>4</v>
          </cell>
          <cell r="AS202" t="str">
            <v>293426259</v>
          </cell>
          <cell r="AT202" t="str">
            <v>220630570175</v>
          </cell>
          <cell r="AU202" t="str">
            <v>54</v>
          </cell>
          <cell r="AV202" t="str">
            <v>277</v>
          </cell>
          <cell r="AW202" t="str">
            <v>01358</v>
          </cell>
          <cell r="AX202" t="str">
            <v>233</v>
          </cell>
          <cell r="AY202">
            <v>4</v>
          </cell>
          <cell r="AZ202">
            <v>3</v>
          </cell>
          <cell r="BA202">
            <v>0</v>
          </cell>
        </row>
        <row r="203">
          <cell r="A203">
            <v>114546</v>
          </cell>
          <cell r="B203" t="str">
            <v>ANDRE GONCALVES CRUZ</v>
          </cell>
          <cell r="C203" t="str">
            <v>VARREDOR</v>
          </cell>
          <cell r="D203" t="str">
            <v>ECOSAMPA Capela do Socorro</v>
          </cell>
          <cell r="E203">
            <v>43817</v>
          </cell>
          <cell r="F203">
            <v>1603.99</v>
          </cell>
          <cell r="G203" t="str">
            <v>Em Atividade Normal</v>
          </cell>
          <cell r="H203">
            <v>44685</v>
          </cell>
          <cell r="I203">
            <v>29509</v>
          </cell>
          <cell r="J203" t="str">
            <v>225.599.898-08</v>
          </cell>
          <cell r="K203" t="str">
            <v>132.83599.81.4</v>
          </cell>
          <cell r="L203" t="str">
            <v>Salário Mensal</v>
          </cell>
          <cell r="M203" t="str">
            <v>Empregado (CLT)</v>
          </cell>
          <cell r="N203" t="str">
            <v>5142-15</v>
          </cell>
          <cell r="O203">
            <v>233</v>
          </cell>
          <cell r="P203" t="str">
            <v>SEGUNDA A SABADO - 09:00 AS 17:20 / INTERVALO DE 01 HORA</v>
          </cell>
          <cell r="Q203" t="str">
            <v>220 Horas</v>
          </cell>
          <cell r="R203" t="str">
            <v>75.01.006</v>
          </cell>
          <cell r="S203" t="str">
            <v>SCK - Varrição de Vias e Logradouros</v>
          </cell>
          <cell r="T203">
            <v>2</v>
          </cell>
          <cell r="U203" t="str">
            <v>SIEMACO SAO PAULO LIMP URBANA</v>
          </cell>
          <cell r="V203" t="str">
            <v>Brasileira</v>
          </cell>
          <cell r="W203" t="str">
            <v>São Paulo</v>
          </cell>
          <cell r="X203" t="str">
            <v>GESSIONITA PEREIRA DA CRUZ</v>
          </cell>
          <cell r="Y203" t="str">
            <v>ANTONIO GONCALVES DA SILVA</v>
          </cell>
          <cell r="Z203" t="str">
            <v>Casado</v>
          </cell>
          <cell r="AA203" t="str">
            <v>Ensino Médio Completo</v>
          </cell>
          <cell r="AB203" t="str">
            <v>M</v>
          </cell>
          <cell r="AC203" t="str">
            <v>Rua</v>
          </cell>
          <cell r="AD203" t="str">
            <v>PERA PRATA</v>
          </cell>
          <cell r="AE203" t="str">
            <v>63</v>
          </cell>
          <cell r="AG203" t="str">
            <v>05868-500</v>
          </cell>
          <cell r="AH203" t="str">
            <v>COHAB INSTITUTO ADVENTISTA</v>
          </cell>
          <cell r="AI203" t="str">
            <v>São Paulo</v>
          </cell>
          <cell r="AJ203" t="str">
            <v>São Paulo</v>
          </cell>
          <cell r="AK203" t="str">
            <v>11</v>
          </cell>
          <cell r="AL203" t="str">
            <v>98118.2588</v>
          </cell>
          <cell r="AP203">
            <v>1003</v>
          </cell>
          <cell r="AQ203" t="str">
            <v>85381</v>
          </cell>
          <cell r="AR203" t="str">
            <v>7</v>
          </cell>
          <cell r="AS203" t="str">
            <v>452875018</v>
          </cell>
          <cell r="AT203" t="str">
            <v>220331680159</v>
          </cell>
          <cell r="AU203" t="str">
            <v>0245</v>
          </cell>
          <cell r="AV203" t="str">
            <v>020</v>
          </cell>
          <cell r="AW203" t="str">
            <v>22559989</v>
          </cell>
          <cell r="AX203" t="str">
            <v>808</v>
          </cell>
          <cell r="AY203">
            <v>3</v>
          </cell>
          <cell r="AZ203">
            <v>8</v>
          </cell>
          <cell r="BA203">
            <v>13</v>
          </cell>
        </row>
        <row r="204">
          <cell r="A204">
            <v>113232</v>
          </cell>
          <cell r="B204" t="str">
            <v>ANDRE GUSTAVO DOS SANTOS</v>
          </cell>
          <cell r="C204" t="str">
            <v>FISCAL DE TRAFEGO PLENO</v>
          </cell>
          <cell r="D204" t="str">
            <v>ECOSAMPA Operação Geral</v>
          </cell>
          <cell r="E204">
            <v>43617</v>
          </cell>
          <cell r="F204">
            <v>3222.08</v>
          </cell>
          <cell r="G204" t="str">
            <v>Em Atividade Normal</v>
          </cell>
          <cell r="H204">
            <v>45023</v>
          </cell>
          <cell r="I204">
            <v>28926</v>
          </cell>
          <cell r="J204" t="str">
            <v>163.380.418-64</v>
          </cell>
          <cell r="K204" t="str">
            <v>127.86605.77.8</v>
          </cell>
          <cell r="L204" t="str">
            <v>Salário Mensal</v>
          </cell>
          <cell r="M204" t="str">
            <v>Empregado (CLT)</v>
          </cell>
          <cell r="N204" t="str">
            <v>5112-05</v>
          </cell>
          <cell r="O204">
            <v>339</v>
          </cell>
          <cell r="P204" t="str">
            <v>SEGUNDA A SABADO - 13:20 AS 21:40 / INTERVALO DE 01 HORA</v>
          </cell>
          <cell r="Q204" t="str">
            <v>220 Horas</v>
          </cell>
          <cell r="R204" t="str">
            <v>75.02.003</v>
          </cell>
          <cell r="S204" t="str">
            <v>Apoio Op C.Direto</v>
          </cell>
          <cell r="T204">
            <v>2</v>
          </cell>
          <cell r="U204" t="str">
            <v>SIEMACO SAO PAULO LIMP URBANA</v>
          </cell>
          <cell r="V204" t="str">
            <v>Brasileira</v>
          </cell>
          <cell r="W204" t="str">
            <v>São Paulo</v>
          </cell>
          <cell r="X204" t="str">
            <v>ROSILDA MARIA DOS SANTOS</v>
          </cell>
          <cell r="Z204" t="str">
            <v>Casado</v>
          </cell>
          <cell r="AA204" t="str">
            <v>Ensino Superior Incompleto</v>
          </cell>
          <cell r="AB204" t="str">
            <v>M</v>
          </cell>
          <cell r="AC204" t="str">
            <v>Rua</v>
          </cell>
          <cell r="AD204" t="str">
            <v>PROF AGOSTINHO ALVIM</v>
          </cell>
          <cell r="AE204" t="str">
            <v>21</v>
          </cell>
          <cell r="AG204" t="str">
            <v>05883-140</v>
          </cell>
          <cell r="AH204" t="str">
            <v>COLEGIO</v>
          </cell>
          <cell r="AI204" t="str">
            <v>São Paulo</v>
          </cell>
          <cell r="AJ204" t="str">
            <v>São Paulo</v>
          </cell>
          <cell r="AP204">
            <v>2921</v>
          </cell>
          <cell r="AQ204" t="str">
            <v>52695</v>
          </cell>
          <cell r="AR204" t="str">
            <v>6</v>
          </cell>
          <cell r="AS204" t="str">
            <v>296842783</v>
          </cell>
          <cell r="AT204" t="str">
            <v>266171130132</v>
          </cell>
          <cell r="AU204" t="str">
            <v>57</v>
          </cell>
          <cell r="AV204" t="str">
            <v>20</v>
          </cell>
          <cell r="AW204" t="str">
            <v>086644</v>
          </cell>
          <cell r="AX204" t="str">
            <v>238</v>
          </cell>
          <cell r="AY204">
            <v>4</v>
          </cell>
          <cell r="AZ204">
            <v>3</v>
          </cell>
          <cell r="BA204">
            <v>0</v>
          </cell>
          <cell r="BB204" t="str">
            <v>01.684.913.750</v>
          </cell>
          <cell r="BC204">
            <v>44932</v>
          </cell>
          <cell r="BE204" t="str">
            <v>A</v>
          </cell>
          <cell r="BF204" t="str">
            <v>B</v>
          </cell>
        </row>
        <row r="205">
          <cell r="A205">
            <v>113238</v>
          </cell>
          <cell r="B205" t="str">
            <v>ANDRE JOSE DE LIMA</v>
          </cell>
          <cell r="C205" t="str">
            <v>VARREDOR</v>
          </cell>
          <cell r="D205" t="str">
            <v>ECOSAMPA M'Boi Mirim</v>
          </cell>
          <cell r="E205">
            <v>43617</v>
          </cell>
          <cell r="F205">
            <v>1281.23</v>
          </cell>
          <cell r="G205" t="str">
            <v>Demitido em Meses Anteriores</v>
          </cell>
          <cell r="H205">
            <v>43808</v>
          </cell>
          <cell r="I205">
            <v>32267</v>
          </cell>
          <cell r="J205" t="str">
            <v>374.431.668-85</v>
          </cell>
          <cell r="K205" t="str">
            <v>136.51868.77.9</v>
          </cell>
          <cell r="L205" t="str">
            <v>Salário Mensal</v>
          </cell>
          <cell r="M205" t="str">
            <v>Empregado (CLT)</v>
          </cell>
          <cell r="N205" t="str">
            <v>5142-15</v>
          </cell>
          <cell r="O205">
            <v>66</v>
          </cell>
          <cell r="P205" t="str">
            <v>SEGUNDA A SABADO - 06:00 AS 14:20 / INTERVALO DE 01 HORA</v>
          </cell>
          <cell r="Q205" t="str">
            <v>220 Horas</v>
          </cell>
          <cell r="R205" t="str">
            <v>75.01.006</v>
          </cell>
          <cell r="S205" t="str">
            <v>SCK - Varrição de Vias e Logradouros</v>
          </cell>
          <cell r="T205">
            <v>2</v>
          </cell>
          <cell r="U205" t="str">
            <v>SIEMACO SAO PAULO LIMP URBANA</v>
          </cell>
          <cell r="V205" t="str">
            <v>Brasileira</v>
          </cell>
          <cell r="W205" t="str">
            <v>Recife</v>
          </cell>
          <cell r="X205" t="str">
            <v>MARIA JOSE ANDRADE DA SILVA</v>
          </cell>
          <cell r="Y205" t="str">
            <v>BENEDITO BEZERRA DE LIMA</v>
          </cell>
          <cell r="Z205" t="str">
            <v>Casado</v>
          </cell>
          <cell r="AA205" t="str">
            <v>Ensino Fundamental Incompleto</v>
          </cell>
          <cell r="AB205" t="str">
            <v>M</v>
          </cell>
          <cell r="AC205" t="str">
            <v>Rua</v>
          </cell>
          <cell r="AD205" t="str">
            <v>MARIA TEREZA</v>
          </cell>
          <cell r="AE205" t="str">
            <v>26</v>
          </cell>
          <cell r="AG205" t="str">
            <v>04421-220</v>
          </cell>
          <cell r="AH205" t="str">
            <v>CIDADE JULIA</v>
          </cell>
          <cell r="AI205" t="str">
            <v>São Paulo</v>
          </cell>
          <cell r="AJ205" t="str">
            <v>São Paulo</v>
          </cell>
          <cell r="AP205">
            <v>9104</v>
          </cell>
          <cell r="AQ205" t="str">
            <v>20640</v>
          </cell>
          <cell r="AR205" t="str">
            <v>5</v>
          </cell>
          <cell r="AS205" t="str">
            <v>448778592</v>
          </cell>
          <cell r="AT205" t="str">
            <v>360992610175</v>
          </cell>
          <cell r="AU205" t="str">
            <v>315</v>
          </cell>
          <cell r="AV205" t="str">
            <v>222</v>
          </cell>
          <cell r="AW205" t="str">
            <v>022486</v>
          </cell>
          <cell r="AX205" t="str">
            <v>00329</v>
          </cell>
          <cell r="AY205">
            <v>0</v>
          </cell>
          <cell r="AZ205">
            <v>6</v>
          </cell>
          <cell r="BA205">
            <v>8</v>
          </cell>
          <cell r="BB205" t="str">
            <v>05.251.928.156</v>
          </cell>
          <cell r="BC205">
            <v>44076</v>
          </cell>
          <cell r="BE205" t="str">
            <v>A</v>
          </cell>
          <cell r="BF205" t="str">
            <v>B</v>
          </cell>
          <cell r="BG205">
            <v>43608</v>
          </cell>
        </row>
        <row r="206">
          <cell r="A206">
            <v>114685</v>
          </cell>
          <cell r="B206" t="str">
            <v>ANDRE LOPES DE SOUZA</v>
          </cell>
          <cell r="C206" t="str">
            <v>VARREDOR</v>
          </cell>
          <cell r="D206" t="str">
            <v>ECOSAMPA Campo Limpo</v>
          </cell>
          <cell r="E206">
            <v>43874</v>
          </cell>
          <cell r="F206">
            <v>1603.99</v>
          </cell>
          <cell r="G206" t="str">
            <v>Em Atividade Normal</v>
          </cell>
          <cell r="H206">
            <v>45086</v>
          </cell>
          <cell r="I206">
            <v>29554</v>
          </cell>
          <cell r="J206" t="str">
            <v>226.038.538-99</v>
          </cell>
          <cell r="K206" t="str">
            <v>130.86993.81.1</v>
          </cell>
          <cell r="L206" t="str">
            <v>Salário Mensal</v>
          </cell>
          <cell r="M206" t="str">
            <v>Empregado (CLT)</v>
          </cell>
          <cell r="N206" t="str">
            <v>5142-15</v>
          </cell>
          <cell r="O206">
            <v>242</v>
          </cell>
          <cell r="P206" t="str">
            <v>SEGUNDA A SABADO - 13:00 AS 21:20 / INTERVALO DE 01 HORA</v>
          </cell>
          <cell r="Q206" t="str">
            <v>220 Horas</v>
          </cell>
          <cell r="R206" t="str">
            <v>75.01.010</v>
          </cell>
          <cell r="S206" t="str">
            <v>SCK - Varrição de Feiras Livres</v>
          </cell>
          <cell r="T206">
            <v>2</v>
          </cell>
          <cell r="U206" t="str">
            <v>SIEMACO SAO PAULO LIMP URBANA</v>
          </cell>
          <cell r="V206" t="str">
            <v>Brasileira</v>
          </cell>
          <cell r="W206" t="str">
            <v>Diadema</v>
          </cell>
          <cell r="X206" t="str">
            <v>MARIA JOSE DOS SANTOS SOUZA</v>
          </cell>
          <cell r="Y206" t="str">
            <v>HELENO LOPES DE SOUZA</v>
          </cell>
          <cell r="Z206" t="str">
            <v>Solteiro</v>
          </cell>
          <cell r="AA206" t="str">
            <v>Ensino Fundamental Incompleto</v>
          </cell>
          <cell r="AB206" t="str">
            <v>M</v>
          </cell>
          <cell r="AC206" t="str">
            <v>Rua</v>
          </cell>
          <cell r="AD206" t="str">
            <v>RUA GUTTEMBERG JOSE FERREIRA 5</v>
          </cell>
          <cell r="AE206" t="str">
            <v>CASA 2</v>
          </cell>
          <cell r="AF206" t="str">
            <v>SAIDA GUTEMBERG</v>
          </cell>
          <cell r="AG206" t="str">
            <v>05860-070</v>
          </cell>
          <cell r="AH206" t="str">
            <v>JARDIM LIDIA</v>
          </cell>
          <cell r="AI206" t="str">
            <v>São Paulo</v>
          </cell>
          <cell r="AJ206" t="str">
            <v>São Paulo</v>
          </cell>
          <cell r="AK206" t="str">
            <v>11</v>
          </cell>
          <cell r="AL206" t="str">
            <v>94834.9483</v>
          </cell>
          <cell r="AM206" t="str">
            <v>11</v>
          </cell>
          <cell r="AN206" t="str">
            <v>96345.9129</v>
          </cell>
          <cell r="AP206">
            <v>7245</v>
          </cell>
          <cell r="AQ206" t="str">
            <v>03973</v>
          </cell>
          <cell r="AR206" t="str">
            <v>5</v>
          </cell>
          <cell r="AS206" t="str">
            <v>241656874</v>
          </cell>
          <cell r="AT206" t="str">
            <v>288620700141</v>
          </cell>
          <cell r="AU206" t="str">
            <v>243</v>
          </cell>
          <cell r="AV206" t="str">
            <v>372</v>
          </cell>
          <cell r="AW206" t="str">
            <v>22603853</v>
          </cell>
          <cell r="AX206" t="str">
            <v>899</v>
          </cell>
          <cell r="AY206">
            <v>3</v>
          </cell>
          <cell r="AZ206">
            <v>6</v>
          </cell>
          <cell r="BA206">
            <v>18</v>
          </cell>
        </row>
        <row r="207">
          <cell r="A207">
            <v>113241</v>
          </cell>
          <cell r="B207" t="str">
            <v>ANDRE LOURENCO DA SILVA</v>
          </cell>
          <cell r="C207" t="str">
            <v>MOTORISTA CAMINHAO</v>
          </cell>
          <cell r="D207" t="str">
            <v>ECOSAMPA Operação Geral</v>
          </cell>
          <cell r="E207">
            <v>43617</v>
          </cell>
          <cell r="F207">
            <v>2509.54</v>
          </cell>
          <cell r="G207" t="str">
            <v>Demitido em Meses Anteriores</v>
          </cell>
          <cell r="H207">
            <v>44382</v>
          </cell>
          <cell r="I207">
            <v>28118</v>
          </cell>
          <cell r="J207" t="str">
            <v>257.687.108-92</v>
          </cell>
          <cell r="K207" t="str">
            <v>125.54207.38.2</v>
          </cell>
          <cell r="L207" t="str">
            <v>Salário Mensal</v>
          </cell>
          <cell r="M207" t="str">
            <v>Empregado (CLT)</v>
          </cell>
          <cell r="N207" t="str">
            <v>7825-10</v>
          </cell>
          <cell r="O207">
            <v>301</v>
          </cell>
          <cell r="P207" t="str">
            <v>SEGUNDA A SABADO - 22:00 AS 05:25 / INTERVALO DE 01 HORA</v>
          </cell>
          <cell r="Q207" t="str">
            <v>220 Horas</v>
          </cell>
          <cell r="R207" t="str">
            <v>75.01.017</v>
          </cell>
          <cell r="S207" t="str">
            <v>SCK - Coleta Manual - Entulho e Materiais Diversos</v>
          </cell>
          <cell r="T207">
            <v>2</v>
          </cell>
          <cell r="U207" t="str">
            <v>SIND TRAB EMP DE ONIBUS RODOV INTEREST INTERM SET DIF SAO PAULO</v>
          </cell>
          <cell r="V207" t="str">
            <v>Brasileira</v>
          </cell>
          <cell r="W207" t="str">
            <v>São Paulo</v>
          </cell>
          <cell r="X207" t="str">
            <v>ALICE FRANCISCA DA SILVA</v>
          </cell>
          <cell r="Z207" t="str">
            <v>Outros</v>
          </cell>
          <cell r="AA207" t="str">
            <v>Ensino Médio Completo</v>
          </cell>
          <cell r="AB207" t="str">
            <v>M</v>
          </cell>
          <cell r="AC207" t="str">
            <v>Rua</v>
          </cell>
          <cell r="AD207" t="str">
            <v>AMARO ANTONIO DE ARAUJO</v>
          </cell>
          <cell r="AE207" t="str">
            <v>480</v>
          </cell>
          <cell r="AG207" t="str">
            <v>04931-030</v>
          </cell>
          <cell r="AH207" t="str">
            <v>JD STA MARGARIDA</v>
          </cell>
          <cell r="AI207" t="str">
            <v>São Paulo</v>
          </cell>
          <cell r="AJ207" t="str">
            <v>São Paulo</v>
          </cell>
          <cell r="AP207">
            <v>9106</v>
          </cell>
          <cell r="AQ207" t="str">
            <v>33708</v>
          </cell>
          <cell r="AR207" t="str">
            <v>3</v>
          </cell>
          <cell r="AS207" t="str">
            <v>30.603.831-6</v>
          </cell>
          <cell r="AT207" t="str">
            <v>266624870116</v>
          </cell>
          <cell r="AU207" t="str">
            <v>243</v>
          </cell>
          <cell r="AV207" t="str">
            <v>373</v>
          </cell>
          <cell r="AW207" t="str">
            <v>49116</v>
          </cell>
          <cell r="AX207" t="str">
            <v>180</v>
          </cell>
          <cell r="AY207">
            <v>2</v>
          </cell>
          <cell r="AZ207">
            <v>1</v>
          </cell>
          <cell r="BA207">
            <v>4</v>
          </cell>
          <cell r="BB207" t="str">
            <v>01.650.568.619</v>
          </cell>
          <cell r="BC207">
            <v>43811</v>
          </cell>
          <cell r="BE207" t="str">
            <v>D</v>
          </cell>
          <cell r="BG207">
            <v>44392</v>
          </cell>
        </row>
        <row r="208">
          <cell r="A208">
            <v>120163</v>
          </cell>
          <cell r="B208" t="str">
            <v>ANDRE LUIS ALMEIDA MARQUES</v>
          </cell>
          <cell r="C208" t="str">
            <v>BUEIRISTA</v>
          </cell>
          <cell r="D208" t="str">
            <v>ECOSAMPA Capela do Socorro</v>
          </cell>
          <cell r="E208">
            <v>44791</v>
          </cell>
          <cell r="F208">
            <v>1907.79</v>
          </cell>
          <cell r="G208" t="str">
            <v>Em Atividade Normal</v>
          </cell>
          <cell r="H208">
            <v>44791</v>
          </cell>
          <cell r="I208">
            <v>30732</v>
          </cell>
          <cell r="J208" t="str">
            <v>230.287.828-04</v>
          </cell>
          <cell r="K208" t="str">
            <v>238.39840.31.3</v>
          </cell>
          <cell r="L208" t="str">
            <v>Salário Mensal</v>
          </cell>
          <cell r="M208" t="str">
            <v>Empregado (CLT)</v>
          </cell>
          <cell r="N208" t="str">
            <v>9922-25</v>
          </cell>
          <cell r="O208">
            <v>167</v>
          </cell>
          <cell r="P208" t="str">
            <v>SEGUNDA A SABADO - 13:40 AS 22:00 / INTERVALO DE 01 HORA</v>
          </cell>
          <cell r="Q208" t="str">
            <v>220 Horas</v>
          </cell>
          <cell r="R208" t="str">
            <v>75.01.012</v>
          </cell>
          <cell r="S208" t="str">
            <v>SCK - Limpeza de Bueiros</v>
          </cell>
          <cell r="T208">
            <v>2</v>
          </cell>
          <cell r="U208" t="str">
            <v>SIEMACO SAO PAULO LIMP URBANA</v>
          </cell>
          <cell r="V208" t="str">
            <v>Brasileira</v>
          </cell>
          <cell r="W208" t="str">
            <v>São Paulo</v>
          </cell>
          <cell r="X208" t="str">
            <v>ISABEL CRIZTINA LIMA DE ALMEIDA</v>
          </cell>
          <cell r="Y208" t="str">
            <v>AGUINALDO MARQUES</v>
          </cell>
          <cell r="Z208" t="str">
            <v>União Est/Marit</v>
          </cell>
          <cell r="AA208" t="str">
            <v>Ensino Fundamental Incompleto</v>
          </cell>
          <cell r="AB208" t="str">
            <v>M</v>
          </cell>
          <cell r="AC208" t="str">
            <v>Rua</v>
          </cell>
          <cell r="AD208" t="str">
            <v>CRISTINA DE VASCONCELOS CECCATO</v>
          </cell>
          <cell r="AE208" t="str">
            <v>326</v>
          </cell>
          <cell r="AF208" t="str">
            <v>A CASA 1</v>
          </cell>
          <cell r="AG208" t="str">
            <v>04802-080</v>
          </cell>
          <cell r="AH208" t="str">
            <v>JARDIM SAO NICOLAU</v>
          </cell>
          <cell r="AI208" t="str">
            <v>São Paulo</v>
          </cell>
          <cell r="AJ208" t="str">
            <v>São Paulo</v>
          </cell>
          <cell r="AP208">
            <v>6753</v>
          </cell>
          <cell r="AQ208" t="str">
            <v>41502</v>
          </cell>
          <cell r="AR208" t="str">
            <v>2</v>
          </cell>
          <cell r="AS208" t="str">
            <v>42964887X</v>
          </cell>
          <cell r="AT208" t="str">
            <v>463848810116</v>
          </cell>
          <cell r="AU208" t="str">
            <v>0792</v>
          </cell>
          <cell r="AV208" t="str">
            <v>280</v>
          </cell>
          <cell r="AW208" t="str">
            <v>23028782</v>
          </cell>
          <cell r="AX208" t="str">
            <v>804</v>
          </cell>
          <cell r="AY208">
            <v>1</v>
          </cell>
          <cell r="AZ208">
            <v>0</v>
          </cell>
          <cell r="BA208">
            <v>13</v>
          </cell>
        </row>
        <row r="209">
          <cell r="A209">
            <v>113245</v>
          </cell>
          <cell r="B209" t="str">
            <v>ANDRE LUIS FERREIRA DA SILVA</v>
          </cell>
          <cell r="C209" t="str">
            <v>COLETOR</v>
          </cell>
          <cell r="D209" t="str">
            <v>ECOSAMPA Operação Geral</v>
          </cell>
          <cell r="E209">
            <v>43617</v>
          </cell>
          <cell r="F209">
            <v>1465.28</v>
          </cell>
          <cell r="G209" t="str">
            <v>Demitido em Meses Anteriores</v>
          </cell>
          <cell r="H209">
            <v>43703</v>
          </cell>
          <cell r="I209">
            <v>32117</v>
          </cell>
          <cell r="J209" t="str">
            <v>358.411.568-02</v>
          </cell>
          <cell r="K209" t="str">
            <v>206.86952.27.2</v>
          </cell>
          <cell r="L209" t="str">
            <v>Salário Mensal</v>
          </cell>
          <cell r="M209" t="str">
            <v>Empregado (CLT)</v>
          </cell>
          <cell r="N209" t="str">
            <v>5142-05</v>
          </cell>
          <cell r="O209">
            <v>301</v>
          </cell>
          <cell r="P209" t="str">
            <v>SEGUNDA A SABADO - 22:00 AS 05:25 / INTERVALO DE 01 HORA</v>
          </cell>
          <cell r="Q209" t="str">
            <v>220 Horas</v>
          </cell>
          <cell r="R209" t="str">
            <v>75.01.017</v>
          </cell>
          <cell r="S209" t="str">
            <v>SCK - Coleta Manual - Entulho e Materiais Diversos</v>
          </cell>
          <cell r="T209">
            <v>2</v>
          </cell>
          <cell r="U209" t="str">
            <v>SIEMACO SAO PAULO LIMP URBANA</v>
          </cell>
          <cell r="V209" t="str">
            <v>Brasileira</v>
          </cell>
          <cell r="W209" t="str">
            <v>São Paulo</v>
          </cell>
          <cell r="X209" t="str">
            <v>ELENIDES FERREIRA DE JESUS</v>
          </cell>
          <cell r="Y209" t="str">
            <v>LUIS CARLOS DA SILVA</v>
          </cell>
          <cell r="Z209" t="str">
            <v>Solteiro</v>
          </cell>
          <cell r="AA209" t="str">
            <v>Ensino Fundamental Incompleto</v>
          </cell>
          <cell r="AB209" t="str">
            <v>M</v>
          </cell>
          <cell r="AC209" t="str">
            <v>Rua</v>
          </cell>
          <cell r="AD209" t="str">
            <v>PEDRO JOSE DA SILVA</v>
          </cell>
          <cell r="AE209" t="str">
            <v>80</v>
          </cell>
          <cell r="AG209" t="str">
            <v>05857-430</v>
          </cell>
          <cell r="AH209" t="str">
            <v>JD AURELIO</v>
          </cell>
          <cell r="AI209" t="str">
            <v>São Paulo</v>
          </cell>
          <cell r="AJ209" t="str">
            <v>São Paulo</v>
          </cell>
          <cell r="AP209">
            <v>641</v>
          </cell>
          <cell r="AQ209" t="str">
            <v>15262</v>
          </cell>
          <cell r="AR209" t="str">
            <v>4</v>
          </cell>
          <cell r="AS209" t="str">
            <v>436594146</v>
          </cell>
          <cell r="AT209" t="str">
            <v>366889910159</v>
          </cell>
          <cell r="AU209" t="str">
            <v>519</v>
          </cell>
          <cell r="AV209" t="str">
            <v>373</v>
          </cell>
          <cell r="AW209" t="str">
            <v>087249</v>
          </cell>
          <cell r="AX209" t="str">
            <v>306</v>
          </cell>
          <cell r="AY209">
            <v>0</v>
          </cell>
          <cell r="AZ209">
            <v>2</v>
          </cell>
          <cell r="BA209">
            <v>25</v>
          </cell>
        </row>
        <row r="210">
          <cell r="A210">
            <v>113251</v>
          </cell>
          <cell r="B210" t="str">
            <v>ANDRE LUIZ ALMEIDA PEREIRA</v>
          </cell>
          <cell r="C210" t="str">
            <v>MOTORISTA CAMINHAO</v>
          </cell>
          <cell r="D210" t="str">
            <v>ECOSAMPA Operação Geral</v>
          </cell>
          <cell r="E210">
            <v>43617</v>
          </cell>
          <cell r="F210">
            <v>3050.22</v>
          </cell>
          <cell r="G210" t="str">
            <v>Em Atividade Normal</v>
          </cell>
          <cell r="H210">
            <v>44867</v>
          </cell>
          <cell r="I210">
            <v>30117</v>
          </cell>
          <cell r="J210" t="str">
            <v>309.785.388-03</v>
          </cell>
          <cell r="K210" t="str">
            <v>128.14810.93.8</v>
          </cell>
          <cell r="L210" t="str">
            <v>Salário Mensal</v>
          </cell>
          <cell r="M210" t="str">
            <v>Empregado (CLT)</v>
          </cell>
          <cell r="N210" t="str">
            <v>7825-10</v>
          </cell>
          <cell r="O210">
            <v>297</v>
          </cell>
          <cell r="P210" t="str">
            <v>SEGUNDA A SABADO - 05:40 AS 14:00 / INTERVALO DE 01 HORA</v>
          </cell>
          <cell r="Q210" t="str">
            <v>220 Horas</v>
          </cell>
          <cell r="R210" t="str">
            <v>75.01.001</v>
          </cell>
          <cell r="S210" t="str">
            <v>SCK - Lavagem Especial Equip.</v>
          </cell>
          <cell r="T210">
            <v>2</v>
          </cell>
          <cell r="U210" t="str">
            <v>SIND TRAB EMP DE ONIBUS RODOV INTEREST INTERM SET DIF SAO PAULO</v>
          </cell>
          <cell r="V210" t="str">
            <v>Brasileira</v>
          </cell>
          <cell r="W210" t="str">
            <v>São Paulo</v>
          </cell>
          <cell r="X210" t="str">
            <v>ELIENE BENIGNA DE ALMEIDA</v>
          </cell>
          <cell r="Y210" t="str">
            <v>MANOEL CARDOSO PEREIRA</v>
          </cell>
          <cell r="Z210" t="str">
            <v>Solteiro</v>
          </cell>
          <cell r="AA210" t="str">
            <v>Ensino Fundamental Incompleto</v>
          </cell>
          <cell r="AB210" t="str">
            <v>M</v>
          </cell>
          <cell r="AC210" t="str">
            <v>Rua</v>
          </cell>
          <cell r="AD210" t="str">
            <v>BENJAMIM VIL</v>
          </cell>
          <cell r="AE210" t="str">
            <v>85</v>
          </cell>
          <cell r="AG210" t="str">
            <v>05847-000</v>
          </cell>
          <cell r="AH210" t="str">
            <v>SAO LUIZ</v>
          </cell>
          <cell r="AI210" t="str">
            <v>São Paulo</v>
          </cell>
          <cell r="AJ210" t="str">
            <v>São Paulo</v>
          </cell>
          <cell r="AP210">
            <v>2921</v>
          </cell>
          <cell r="AQ210" t="str">
            <v>52754</v>
          </cell>
          <cell r="AR210" t="str">
            <v>1</v>
          </cell>
          <cell r="AS210" t="str">
            <v>328843908</v>
          </cell>
          <cell r="AT210" t="str">
            <v>299406900132</v>
          </cell>
          <cell r="AU210" t="str">
            <v>162</v>
          </cell>
          <cell r="AV210" t="str">
            <v>408</v>
          </cell>
          <cell r="AW210" t="str">
            <v>050592</v>
          </cell>
          <cell r="AX210" t="str">
            <v>230</v>
          </cell>
          <cell r="AY210">
            <v>4</v>
          </cell>
          <cell r="AZ210">
            <v>3</v>
          </cell>
          <cell r="BA210">
            <v>0</v>
          </cell>
          <cell r="BB210" t="str">
            <v>01.705.761.098</v>
          </cell>
          <cell r="BC210">
            <v>45677</v>
          </cell>
          <cell r="BE210" t="str">
            <v>A</v>
          </cell>
          <cell r="BF210" t="str">
            <v>D</v>
          </cell>
          <cell r="BG210">
            <v>43608</v>
          </cell>
        </row>
        <row r="211">
          <cell r="A211">
            <v>118646</v>
          </cell>
          <cell r="B211" t="str">
            <v>ANDRE LUIZ DELMIRO</v>
          </cell>
          <cell r="C211" t="str">
            <v>AJUDANTE EQ SERVICOS DIVERSOS</v>
          </cell>
          <cell r="D211" t="str">
            <v>ECOSAMPA Santo Amaro</v>
          </cell>
          <cell r="E211">
            <v>44582</v>
          </cell>
          <cell r="F211">
            <v>1603.99</v>
          </cell>
          <cell r="G211" t="str">
            <v>Gozando Férias</v>
          </cell>
          <cell r="H211">
            <v>45180</v>
          </cell>
          <cell r="I211">
            <v>34714</v>
          </cell>
          <cell r="J211" t="str">
            <v>414.460.188-90</v>
          </cell>
          <cell r="K211" t="str">
            <v>212.09336.74.1</v>
          </cell>
          <cell r="L211" t="str">
            <v>Salário Mensal</v>
          </cell>
          <cell r="M211" t="str">
            <v>Empregado (CLT)</v>
          </cell>
          <cell r="N211" t="str">
            <v>5142-25</v>
          </cell>
          <cell r="O211">
            <v>66</v>
          </cell>
          <cell r="P211" t="str">
            <v>SEGUNDA A SABADO - 06:00 AS 14:20 / INTERVALO DE 01 HORA</v>
          </cell>
          <cell r="Q211" t="str">
            <v>220 Horas</v>
          </cell>
          <cell r="R211" t="str">
            <v>75.01.013</v>
          </cell>
          <cell r="S211" t="str">
            <v>SCK - Capinação e Roçada de Vias</v>
          </cell>
          <cell r="T211">
            <v>2</v>
          </cell>
          <cell r="U211" t="str">
            <v>SIEMACO SAO PAULO LIMP URBANA</v>
          </cell>
          <cell r="V211" t="str">
            <v>Brasileira</v>
          </cell>
          <cell r="W211" t="str">
            <v>São Paulo</v>
          </cell>
          <cell r="X211" t="str">
            <v>ANA ROSA DELMIRO</v>
          </cell>
          <cell r="Z211" t="str">
            <v>Solteiro</v>
          </cell>
          <cell r="AA211" t="str">
            <v>Ensino Fundamental Completo</v>
          </cell>
          <cell r="AB211" t="str">
            <v>M</v>
          </cell>
          <cell r="AC211" t="str">
            <v>Rua</v>
          </cell>
          <cell r="AD211" t="str">
            <v>FERNANDO NOBRE</v>
          </cell>
          <cell r="AE211" t="str">
            <v>104</v>
          </cell>
          <cell r="AF211" t="str">
            <v>CASA 2</v>
          </cell>
          <cell r="AG211" t="str">
            <v>04841-330</v>
          </cell>
          <cell r="AH211" t="str">
            <v>PARQUE PLANALTO</v>
          </cell>
          <cell r="AI211" t="str">
            <v>São Paulo</v>
          </cell>
          <cell r="AJ211" t="str">
            <v>São Paulo</v>
          </cell>
          <cell r="AK211" t="str">
            <v>11</v>
          </cell>
          <cell r="AL211" t="str">
            <v>97826.4253</v>
          </cell>
          <cell r="AM211" t="str">
            <v>11</v>
          </cell>
          <cell r="AN211" t="str">
            <v>98505.2811</v>
          </cell>
          <cell r="AP211">
            <v>6677</v>
          </cell>
          <cell r="AQ211" t="str">
            <v>62719</v>
          </cell>
          <cell r="AR211" t="str">
            <v>9</v>
          </cell>
          <cell r="AS211" t="str">
            <v>478987687</v>
          </cell>
          <cell r="AT211" t="str">
            <v>415643480116</v>
          </cell>
          <cell r="AU211" t="str">
            <v>0259</v>
          </cell>
          <cell r="AV211" t="str">
            <v>371</v>
          </cell>
          <cell r="AW211" t="str">
            <v>41446018</v>
          </cell>
          <cell r="AX211" t="str">
            <v>890</v>
          </cell>
          <cell r="AY211">
            <v>1</v>
          </cell>
          <cell r="AZ211">
            <v>7</v>
          </cell>
          <cell r="BA211">
            <v>10</v>
          </cell>
        </row>
        <row r="212">
          <cell r="A212">
            <v>113253</v>
          </cell>
          <cell r="B212" t="str">
            <v>ANDRE LUIZ LEITE DE JESUS</v>
          </cell>
          <cell r="C212" t="str">
            <v>FISCAL DE TURMA PLENO</v>
          </cell>
          <cell r="D212" t="str">
            <v>ECOSAMPA Capela do Socorro</v>
          </cell>
          <cell r="E212">
            <v>43617</v>
          </cell>
          <cell r="F212">
            <v>3222.08</v>
          </cell>
          <cell r="G212" t="str">
            <v>Gozando Férias</v>
          </cell>
          <cell r="H212">
            <v>45180</v>
          </cell>
          <cell r="I212">
            <v>32152</v>
          </cell>
          <cell r="J212" t="str">
            <v>232.812.928-52</v>
          </cell>
          <cell r="K212" t="str">
            <v>137.69914.77.4</v>
          </cell>
          <cell r="L212" t="str">
            <v>Salário Mensal</v>
          </cell>
          <cell r="M212" t="str">
            <v>Empregado (CLT)</v>
          </cell>
          <cell r="N212" t="str">
            <v>9922-05</v>
          </cell>
          <cell r="O212">
            <v>167</v>
          </cell>
          <cell r="P212" t="str">
            <v>SEGUNDA A SABADO - 13:40 AS 22:00 / INTERVALO DE 01 HORA</v>
          </cell>
          <cell r="Q212" t="str">
            <v>220 Horas</v>
          </cell>
          <cell r="R212" t="str">
            <v>75.02.003</v>
          </cell>
          <cell r="S212" t="str">
            <v>Apoio Op C.Direto</v>
          </cell>
          <cell r="T212">
            <v>2</v>
          </cell>
          <cell r="U212" t="str">
            <v>SIEMACO SAO PAULO LIMP URBANA</v>
          </cell>
          <cell r="V212" t="str">
            <v>Brasileira</v>
          </cell>
          <cell r="W212" t="str">
            <v>São Paulo</v>
          </cell>
          <cell r="X212" t="str">
            <v>CRISTINA APARECIDA LEITE DE JESUS</v>
          </cell>
          <cell r="Y212" t="str">
            <v>PAULO ALVES DE JESUS</v>
          </cell>
          <cell r="Z212" t="str">
            <v>Solteiro</v>
          </cell>
          <cell r="AA212" t="str">
            <v>Ensino Médio Completo</v>
          </cell>
          <cell r="AB212" t="str">
            <v>M</v>
          </cell>
          <cell r="AC212" t="str">
            <v>Rua</v>
          </cell>
          <cell r="AD212" t="str">
            <v>DO CURUCUTU</v>
          </cell>
          <cell r="AE212" t="str">
            <v>217</v>
          </cell>
          <cell r="AG212" t="str">
            <v>04895-090</v>
          </cell>
          <cell r="AH212" t="str">
            <v>BARRAGEM</v>
          </cell>
          <cell r="AI212" t="str">
            <v>São Paulo</v>
          </cell>
          <cell r="AJ212" t="str">
            <v>São Paulo</v>
          </cell>
          <cell r="AP212">
            <v>1571</v>
          </cell>
          <cell r="AQ212" t="str">
            <v>40443</v>
          </cell>
          <cell r="AR212" t="str">
            <v>1</v>
          </cell>
          <cell r="AS212" t="str">
            <v>427179622</v>
          </cell>
          <cell r="AT212" t="str">
            <v>371468520132</v>
          </cell>
          <cell r="AU212" t="str">
            <v>365</v>
          </cell>
          <cell r="AV212" t="str">
            <v>381</v>
          </cell>
          <cell r="AW212" t="str">
            <v>81434</v>
          </cell>
          <cell r="AX212" t="str">
            <v>341</v>
          </cell>
          <cell r="AY212">
            <v>4</v>
          </cell>
          <cell r="AZ212">
            <v>3</v>
          </cell>
          <cell r="BA212">
            <v>0</v>
          </cell>
          <cell r="BB212" t="str">
            <v>04.831.046.800</v>
          </cell>
          <cell r="BC212">
            <v>44111</v>
          </cell>
          <cell r="BE212" t="str">
            <v>A</v>
          </cell>
          <cell r="BF212" t="str">
            <v>B</v>
          </cell>
        </row>
        <row r="213">
          <cell r="A213">
            <v>114687</v>
          </cell>
          <cell r="B213" t="str">
            <v>ANDRE LUIZ MIGUEL</v>
          </cell>
          <cell r="C213" t="str">
            <v>VARREDOR</v>
          </cell>
          <cell r="D213" t="str">
            <v>ECOSAMPA M'Boi Mirim</v>
          </cell>
          <cell r="E213">
            <v>43874</v>
          </cell>
          <cell r="F213">
            <v>1603.99</v>
          </cell>
          <cell r="G213" t="str">
            <v>Em Atividade Normal</v>
          </cell>
          <cell r="H213">
            <v>45086</v>
          </cell>
          <cell r="I213">
            <v>32961</v>
          </cell>
          <cell r="J213" t="str">
            <v>379.294.428-61</v>
          </cell>
          <cell r="K213" t="str">
            <v>206.88113.64.2</v>
          </cell>
          <cell r="L213" t="str">
            <v>Salário Mensal</v>
          </cell>
          <cell r="M213" t="str">
            <v>Empregado (CLT)</v>
          </cell>
          <cell r="N213" t="str">
            <v>5142-15</v>
          </cell>
          <cell r="O213">
            <v>167</v>
          </cell>
          <cell r="P213" t="str">
            <v>SEGUNDA A SABADO - 13:40 AS 22:00 / INTERVALO DE 01 HORA</v>
          </cell>
          <cell r="Q213" t="str">
            <v>220 Horas</v>
          </cell>
          <cell r="R213" t="str">
            <v>75.01.010</v>
          </cell>
          <cell r="S213" t="str">
            <v>SCK - Varrição de Feiras Livres</v>
          </cell>
          <cell r="T213">
            <v>2</v>
          </cell>
          <cell r="U213" t="str">
            <v>SIEMACO SAO PAULO LIMP URBANA</v>
          </cell>
          <cell r="V213" t="str">
            <v>Brasileira</v>
          </cell>
          <cell r="W213" t="str">
            <v>São Paulo</v>
          </cell>
          <cell r="X213" t="str">
            <v>MARIA ILD FERREIRA</v>
          </cell>
          <cell r="Y213" t="str">
            <v>JOSE LUIZ MIGUEL</v>
          </cell>
          <cell r="Z213" t="str">
            <v>União Est/Marit</v>
          </cell>
          <cell r="AA213" t="str">
            <v>Ensino Médio Incompleto</v>
          </cell>
          <cell r="AB213" t="str">
            <v>M</v>
          </cell>
          <cell r="AC213" t="str">
            <v>Rua</v>
          </cell>
          <cell r="AD213" t="str">
            <v>RUA FRANCISCO MARIANI</v>
          </cell>
          <cell r="AE213" t="str">
            <v>19</v>
          </cell>
          <cell r="AF213" t="str">
            <v>CASA 2</v>
          </cell>
          <cell r="AG213" t="str">
            <v>05881-120</v>
          </cell>
          <cell r="AH213" t="str">
            <v>JARDIM  SAO BENTO NOVO</v>
          </cell>
          <cell r="AI213" t="str">
            <v>São Paulo</v>
          </cell>
          <cell r="AJ213" t="str">
            <v>São Paulo</v>
          </cell>
          <cell r="AK213" t="str">
            <v>11</v>
          </cell>
          <cell r="AL213" t="str">
            <v>98029.1584</v>
          </cell>
          <cell r="AM213" t="str">
            <v>11</v>
          </cell>
          <cell r="AN213" t="str">
            <v>94932.1316</v>
          </cell>
          <cell r="AP213">
            <v>7245</v>
          </cell>
          <cell r="AQ213" t="str">
            <v>03975</v>
          </cell>
          <cell r="AR213" t="str">
            <v>0</v>
          </cell>
          <cell r="AS213" t="str">
            <v>1946495537</v>
          </cell>
          <cell r="AT213" t="str">
            <v>383434450191</v>
          </cell>
          <cell r="AU213" t="str">
            <v>40</v>
          </cell>
          <cell r="AV213" t="str">
            <v>20</v>
          </cell>
          <cell r="AW213" t="str">
            <v>37929442</v>
          </cell>
          <cell r="AX213" t="str">
            <v>861</v>
          </cell>
          <cell r="AY213">
            <v>3</v>
          </cell>
          <cell r="AZ213">
            <v>6</v>
          </cell>
          <cell r="BA213">
            <v>18</v>
          </cell>
        </row>
        <row r="214">
          <cell r="A214">
            <v>113899</v>
          </cell>
          <cell r="B214" t="str">
            <v>ANDRE LUIZ MOTTA</v>
          </cell>
          <cell r="C214" t="str">
            <v>MOTORISTA CAMINHAO</v>
          </cell>
          <cell r="D214" t="str">
            <v>ECOSAMPA Operação Geral</v>
          </cell>
          <cell r="E214">
            <v>43668</v>
          </cell>
          <cell r="F214">
            <v>3050.22</v>
          </cell>
          <cell r="G214" t="str">
            <v>Em Atividade Normal</v>
          </cell>
          <cell r="H214">
            <v>44898</v>
          </cell>
          <cell r="I214">
            <v>30301</v>
          </cell>
          <cell r="J214" t="str">
            <v>219.705.918-11</v>
          </cell>
          <cell r="K214" t="str">
            <v>142.39880.09.9</v>
          </cell>
          <cell r="L214" t="str">
            <v>Salário Mensal</v>
          </cell>
          <cell r="M214" t="str">
            <v>Empregado (CLT)</v>
          </cell>
          <cell r="N214" t="str">
            <v>7825-10</v>
          </cell>
          <cell r="O214">
            <v>167</v>
          </cell>
          <cell r="P214" t="str">
            <v>SEGUNDA A SABADO - 13:40 AS 22:00 / INTERVALO DE 01 HORA</v>
          </cell>
          <cell r="Q214" t="str">
            <v>220 Horas</v>
          </cell>
          <cell r="R214" t="str">
            <v>75.01.017</v>
          </cell>
          <cell r="S214" t="str">
            <v>SCK - Coleta Manual - Entulho e Materiais Diversos</v>
          </cell>
          <cell r="T214">
            <v>2</v>
          </cell>
          <cell r="U214" t="str">
            <v>SIND TRAB EMP DE ONIBUS RODOV INTEREST INTERM SET DIF SAO PAULO</v>
          </cell>
          <cell r="V214" t="str">
            <v>Brasileira</v>
          </cell>
          <cell r="W214" t="str">
            <v>São Paulo</v>
          </cell>
          <cell r="X214" t="str">
            <v>NEUSA DE SOUSA MOTTA</v>
          </cell>
          <cell r="Y214" t="str">
            <v>LUIZ CARLOS LIMA DA MOTTA</v>
          </cell>
          <cell r="Z214" t="str">
            <v>Solteiro</v>
          </cell>
          <cell r="AA214" t="str">
            <v>Ensino Fundamental Completo</v>
          </cell>
          <cell r="AB214" t="str">
            <v>M</v>
          </cell>
          <cell r="AC214" t="str">
            <v>Rua</v>
          </cell>
          <cell r="AD214" t="str">
            <v>HIDENITA</v>
          </cell>
          <cell r="AE214" t="str">
            <v>09</v>
          </cell>
          <cell r="AG214" t="str">
            <v>08440-230</v>
          </cell>
          <cell r="AH214" t="str">
            <v>JARDIM DO CAMPO</v>
          </cell>
          <cell r="AI214" t="str">
            <v>São Paulo</v>
          </cell>
          <cell r="AJ214" t="str">
            <v>São Paulo</v>
          </cell>
          <cell r="AM214" t="str">
            <v>11</v>
          </cell>
          <cell r="AN214" t="str">
            <v>94036.7268</v>
          </cell>
          <cell r="AP214">
            <v>9663</v>
          </cell>
          <cell r="AQ214" t="str">
            <v>18962</v>
          </cell>
          <cell r="AR214" t="str">
            <v>0</v>
          </cell>
          <cell r="AS214" t="str">
            <v>306164103</v>
          </cell>
          <cell r="AT214" t="str">
            <v>310179770175</v>
          </cell>
          <cell r="AU214" t="str">
            <v>84</v>
          </cell>
          <cell r="AV214" t="str">
            <v>397</v>
          </cell>
          <cell r="AW214" t="str">
            <v>48146</v>
          </cell>
          <cell r="AX214" t="str">
            <v>381</v>
          </cell>
          <cell r="AY214">
            <v>4</v>
          </cell>
          <cell r="AZ214">
            <v>1</v>
          </cell>
          <cell r="BA214">
            <v>9</v>
          </cell>
          <cell r="BB214" t="str">
            <v>03.493.724.977</v>
          </cell>
          <cell r="BC214">
            <v>45071</v>
          </cell>
          <cell r="BD214">
            <v>43246</v>
          </cell>
          <cell r="BE214" t="str">
            <v>AD</v>
          </cell>
          <cell r="BG214">
            <v>43651</v>
          </cell>
        </row>
        <row r="215">
          <cell r="A215">
            <v>122832</v>
          </cell>
          <cell r="B215" t="str">
            <v>ANDRE LUIZ MUNIZ DE ARRUDA</v>
          </cell>
          <cell r="C215" t="str">
            <v>AJUDANTE EQ SERVICOS DIVERSOS</v>
          </cell>
          <cell r="D215" t="str">
            <v>ECOSAMPA Operação Geral</v>
          </cell>
          <cell r="E215">
            <v>45180</v>
          </cell>
          <cell r="F215">
            <v>1603.99</v>
          </cell>
          <cell r="G215" t="str">
            <v>Em Atividade Normal</v>
          </cell>
          <cell r="H215">
            <v>45180</v>
          </cell>
          <cell r="I215">
            <v>33912</v>
          </cell>
          <cell r="J215" t="str">
            <v>420.685.358-40</v>
          </cell>
          <cell r="K215" t="str">
            <v>210.72535.63.9</v>
          </cell>
          <cell r="L215" t="str">
            <v>Salário Mensal</v>
          </cell>
          <cell r="M215" t="str">
            <v>Empregado (CLT)</v>
          </cell>
          <cell r="N215" t="str">
            <v>5142-25</v>
          </cell>
          <cell r="O215">
            <v>339</v>
          </cell>
          <cell r="P215" t="str">
            <v>SEGUNDA A SABADO - 13:20 AS 21:40 / INTERVALO DE 01 HORA</v>
          </cell>
          <cell r="Q215" t="str">
            <v>220 Horas</v>
          </cell>
          <cell r="R215" t="str">
            <v>75.01.011</v>
          </cell>
          <cell r="S215" t="str">
            <v>SCK - Lavagem - Feiras, Vias e Logradouros</v>
          </cell>
          <cell r="T215">
            <v>2</v>
          </cell>
          <cell r="U215" t="str">
            <v>SIEMACO SAO PAULO LIMP URBANA</v>
          </cell>
          <cell r="V215" t="str">
            <v>Brasileira</v>
          </cell>
          <cell r="W215" t="str">
            <v>São Paulo</v>
          </cell>
          <cell r="X215" t="str">
            <v>CLEONICE MUNIZ DO NASCIMENTO</v>
          </cell>
          <cell r="Y215" t="str">
            <v>PAULO AQUINO TAVARES DE ARRUDA</v>
          </cell>
          <cell r="Z215" t="str">
            <v>Casado</v>
          </cell>
          <cell r="AA215" t="str">
            <v>Ensino Fundamental Completo</v>
          </cell>
          <cell r="AB215" t="str">
            <v>M</v>
          </cell>
          <cell r="AC215" t="str">
            <v>Estrada</v>
          </cell>
          <cell r="AD215" t="str">
            <v>JOAO LANG</v>
          </cell>
          <cell r="AE215" t="str">
            <v>22</v>
          </cell>
          <cell r="AG215" t="str">
            <v>04895-070</v>
          </cell>
          <cell r="AH215" t="str">
            <v xml:space="preserve">Cipo do Meio	</v>
          </cell>
          <cell r="AI215" t="str">
            <v>São Paulo</v>
          </cell>
          <cell r="AJ215" t="str">
            <v>São Paulo</v>
          </cell>
          <cell r="AM215" t="str">
            <v>11</v>
          </cell>
          <cell r="AN215" t="str">
            <v>91695-3827</v>
          </cell>
          <cell r="AP215">
            <v>6733</v>
          </cell>
          <cell r="AQ215" t="str">
            <v>35114</v>
          </cell>
          <cell r="AR215" t="str">
            <v>9</v>
          </cell>
          <cell r="AS215" t="str">
            <v>491183902</v>
          </cell>
          <cell r="AT215" t="str">
            <v>395551570191</v>
          </cell>
          <cell r="AU215" t="str">
            <v>0432</v>
          </cell>
          <cell r="AV215" t="str">
            <v>381</v>
          </cell>
          <cell r="AW215" t="str">
            <v>42068535</v>
          </cell>
          <cell r="AX215" t="str">
            <v>840</v>
          </cell>
          <cell r="AY215">
            <v>0</v>
          </cell>
          <cell r="AZ215">
            <v>0</v>
          </cell>
          <cell r="BA215">
            <v>0</v>
          </cell>
        </row>
        <row r="216">
          <cell r="A216">
            <v>114536</v>
          </cell>
          <cell r="B216" t="str">
            <v>ANDRE LUIZ NERIS DE SOUZA</v>
          </cell>
          <cell r="C216" t="str">
            <v>AJUDANTE EQ SERVICOS DIVERSOS</v>
          </cell>
          <cell r="D216" t="str">
            <v>ECOSAMPA Capela do Socorro</v>
          </cell>
          <cell r="E216">
            <v>43817</v>
          </cell>
          <cell r="F216">
            <v>1319.67</v>
          </cell>
          <cell r="G216" t="str">
            <v>Demitido em Meses Anteriores</v>
          </cell>
          <cell r="H216">
            <v>44324</v>
          </cell>
          <cell r="I216">
            <v>36107</v>
          </cell>
          <cell r="J216" t="str">
            <v>705.394.321-64</v>
          </cell>
          <cell r="K216" t="str">
            <v>139.35400.97.6</v>
          </cell>
          <cell r="L216" t="str">
            <v>Salário Mensal</v>
          </cell>
          <cell r="M216" t="str">
            <v>Empregado (CLT)</v>
          </cell>
          <cell r="N216" t="str">
            <v>5142-25</v>
          </cell>
          <cell r="O216">
            <v>66</v>
          </cell>
          <cell r="P216" t="str">
            <v>SEGUNDA A SABADO - 06:00 AS 14:20 / INTERVALO DE 01 HORA</v>
          </cell>
          <cell r="Q216" t="str">
            <v>220 Horas</v>
          </cell>
          <cell r="R216" t="str">
            <v>75.01.013</v>
          </cell>
          <cell r="S216" t="str">
            <v>SCK - Capinação e Roçada de Vias</v>
          </cell>
          <cell r="T216">
            <v>2</v>
          </cell>
          <cell r="U216" t="str">
            <v>SIEMACO SAO PAULO LIMP URBANA</v>
          </cell>
          <cell r="V216" t="str">
            <v>Brasileira</v>
          </cell>
          <cell r="W216" t="str">
            <v>Goiânia</v>
          </cell>
          <cell r="X216" t="str">
            <v>ANA MARIA LIMA DE SOUZA</v>
          </cell>
          <cell r="Y216" t="str">
            <v>ALUISIO NERIS DA SILVA</v>
          </cell>
          <cell r="Z216" t="str">
            <v>Solteiro</v>
          </cell>
          <cell r="AA216" t="str">
            <v>Ensino Médio Completo</v>
          </cell>
          <cell r="AB216" t="str">
            <v>M</v>
          </cell>
          <cell r="AC216" t="str">
            <v>Rua</v>
          </cell>
          <cell r="AD216" t="str">
            <v>RUA IMBU NATAL</v>
          </cell>
          <cell r="AE216" t="str">
            <v>227</v>
          </cell>
          <cell r="AG216" t="str">
            <v>04863-120</v>
          </cell>
          <cell r="AH216" t="str">
            <v>VILA NATAL</v>
          </cell>
          <cell r="AI216" t="str">
            <v>São Paulo</v>
          </cell>
          <cell r="AJ216" t="str">
            <v>São Paulo</v>
          </cell>
          <cell r="AK216" t="str">
            <v>11</v>
          </cell>
          <cell r="AL216" t="str">
            <v>97708.2447</v>
          </cell>
          <cell r="AP216">
            <v>360</v>
          </cell>
          <cell r="AQ216" t="str">
            <v>23593</v>
          </cell>
          <cell r="AR216" t="str">
            <v>1</v>
          </cell>
          <cell r="AS216" t="str">
            <v>6469411</v>
          </cell>
          <cell r="AT216" t="str">
            <v>447497400159</v>
          </cell>
          <cell r="AU216" t="str">
            <v>0406</v>
          </cell>
          <cell r="AV216" t="str">
            <v>381</v>
          </cell>
          <cell r="AW216" t="str">
            <v>40539432</v>
          </cell>
          <cell r="AX216" t="str">
            <v>164</v>
          </cell>
          <cell r="AY216">
            <v>1</v>
          </cell>
          <cell r="AZ216">
            <v>4</v>
          </cell>
          <cell r="BA216">
            <v>20</v>
          </cell>
        </row>
        <row r="217">
          <cell r="A217">
            <v>113258</v>
          </cell>
          <cell r="B217" t="str">
            <v>ANDRE MISSIAS AMOROSO</v>
          </cell>
          <cell r="C217" t="str">
            <v>AJUDANTE EQ SERVICOS DIVERSOS</v>
          </cell>
          <cell r="D217" t="str">
            <v>ECOSAMPA Capela do Socorro</v>
          </cell>
          <cell r="E217">
            <v>43617</v>
          </cell>
          <cell r="F217">
            <v>1603.99</v>
          </cell>
          <cell r="G217" t="str">
            <v>Em Atividade Normal</v>
          </cell>
          <cell r="H217">
            <v>44835</v>
          </cell>
          <cell r="I217">
            <v>29958</v>
          </cell>
          <cell r="J217" t="str">
            <v>337.755.818-71</v>
          </cell>
          <cell r="K217" t="str">
            <v>210.24344.10.1</v>
          </cell>
          <cell r="L217" t="str">
            <v>Salário Mensal</v>
          </cell>
          <cell r="M217" t="str">
            <v>Empregado (CLT)</v>
          </cell>
          <cell r="N217" t="str">
            <v>5142-25</v>
          </cell>
          <cell r="O217">
            <v>66</v>
          </cell>
          <cell r="P217" t="str">
            <v>SEGUNDA A SABADO - 06:00 AS 14:20 / INTERVALO DE 01 HORA</v>
          </cell>
          <cell r="Q217" t="str">
            <v>220 Horas</v>
          </cell>
          <cell r="R217" t="str">
            <v>75.01.013</v>
          </cell>
          <cell r="S217" t="str">
            <v>SCK - Capinação e Roçada de Vias</v>
          </cell>
          <cell r="T217">
            <v>2</v>
          </cell>
          <cell r="U217" t="str">
            <v>SIEMACO SAO PAULO LIMP URBANA</v>
          </cell>
          <cell r="V217" t="str">
            <v>Brasileira</v>
          </cell>
          <cell r="W217" t="str">
            <v>São Bernardo do Campo</v>
          </cell>
          <cell r="X217" t="str">
            <v>ISAURA MISSIAS AMOROSO</v>
          </cell>
          <cell r="Y217" t="str">
            <v>GIUSEPPE AMOROSO</v>
          </cell>
          <cell r="Z217" t="str">
            <v>Solteiro</v>
          </cell>
          <cell r="AA217" t="str">
            <v>Ensino Médio Completo</v>
          </cell>
          <cell r="AB217" t="str">
            <v>M</v>
          </cell>
          <cell r="AC217" t="str">
            <v>Estrada</v>
          </cell>
          <cell r="AD217" t="str">
            <v>M BOI MIRIM</v>
          </cell>
          <cell r="AE217" t="str">
            <v>222</v>
          </cell>
          <cell r="AG217" t="str">
            <v>04945-043</v>
          </cell>
          <cell r="AH217" t="str">
            <v>PARQUE DO LAGO</v>
          </cell>
          <cell r="AI217" t="str">
            <v>São Paulo</v>
          </cell>
          <cell r="AJ217" t="str">
            <v>São Paulo</v>
          </cell>
          <cell r="AP217">
            <v>5917</v>
          </cell>
          <cell r="AQ217" t="str">
            <v>03897</v>
          </cell>
          <cell r="AR217" t="str">
            <v>7</v>
          </cell>
          <cell r="AS217" t="str">
            <v>346109966</v>
          </cell>
          <cell r="AT217" t="str">
            <v>219916450141</v>
          </cell>
          <cell r="AU217" t="str">
            <v>629</v>
          </cell>
          <cell r="AV217" t="str">
            <v>372</v>
          </cell>
          <cell r="AW217" t="str">
            <v>32558</v>
          </cell>
          <cell r="AX217" t="str">
            <v>228</v>
          </cell>
          <cell r="AY217">
            <v>4</v>
          </cell>
          <cell r="AZ217">
            <v>3</v>
          </cell>
          <cell r="BA217">
            <v>0</v>
          </cell>
        </row>
        <row r="218">
          <cell r="A218">
            <v>114768</v>
          </cell>
          <cell r="B218" t="str">
            <v>ANDRE RICARDO DA SILVA</v>
          </cell>
          <cell r="C218" t="str">
            <v>MOTORISTA CAMINHAO</v>
          </cell>
          <cell r="D218" t="str">
            <v>ECOSAMPA Operação Geral</v>
          </cell>
          <cell r="E218">
            <v>43874</v>
          </cell>
          <cell r="F218">
            <v>2509.54</v>
          </cell>
          <cell r="G218" t="str">
            <v>Demitido em Meses Anteriores</v>
          </cell>
          <cell r="H218">
            <v>44232</v>
          </cell>
          <cell r="I218">
            <v>29165</v>
          </cell>
          <cell r="J218" t="str">
            <v>286.262.938-36</v>
          </cell>
          <cell r="K218" t="str">
            <v>125.39568.05.1</v>
          </cell>
          <cell r="L218" t="str">
            <v>Salário Mensal</v>
          </cell>
          <cell r="M218" t="str">
            <v>Empregado (CLT)</v>
          </cell>
          <cell r="N218" t="str">
            <v>7825-10</v>
          </cell>
          <cell r="O218">
            <v>297</v>
          </cell>
          <cell r="P218" t="str">
            <v>SEGUNDA A SABADO - 05:40 AS 14:00 / INTERVALO DE 01 HORA</v>
          </cell>
          <cell r="Q218" t="str">
            <v>220 Horas</v>
          </cell>
          <cell r="R218" t="str">
            <v>75.01.024</v>
          </cell>
          <cell r="S218" t="str">
            <v>SCK - Coleta Manual Residuos - Compactador</v>
          </cell>
          <cell r="T218">
            <v>2</v>
          </cell>
          <cell r="U218" t="str">
            <v>SIND TRAB EMP DE ONIBUS RODOV INTEREST INTERM SET DIF SAO PAULO</v>
          </cell>
          <cell r="V218" t="str">
            <v>Brasileira</v>
          </cell>
          <cell r="W218" t="str">
            <v>São Paulo</v>
          </cell>
          <cell r="X218" t="str">
            <v>MARIA DO SOCORRO DA SILV</v>
          </cell>
          <cell r="Y218" t="str">
            <v>ANTONIO RICARDO DA SILVA</v>
          </cell>
          <cell r="Z218" t="str">
            <v>União Est/Marit</v>
          </cell>
          <cell r="AA218" t="str">
            <v>Ensino Fundamental Incompleto</v>
          </cell>
          <cell r="AB218" t="str">
            <v>M</v>
          </cell>
          <cell r="AC218" t="str">
            <v>Rua</v>
          </cell>
          <cell r="AD218" t="str">
            <v>CATARINA MAUAD</v>
          </cell>
          <cell r="AE218" t="str">
            <v>110</v>
          </cell>
          <cell r="AG218" t="str">
            <v>05883-020</v>
          </cell>
          <cell r="AH218" t="str">
            <v>JARDIM DAS PALMEIRAS</v>
          </cell>
          <cell r="AI218" t="str">
            <v>São Paulo</v>
          </cell>
          <cell r="AJ218" t="str">
            <v>São Paulo</v>
          </cell>
          <cell r="AM218" t="str">
            <v>11</v>
          </cell>
          <cell r="AN218" t="str">
            <v>98589.1240</v>
          </cell>
          <cell r="AP218">
            <v>7245</v>
          </cell>
          <cell r="AQ218" t="str">
            <v>04003</v>
          </cell>
          <cell r="AR218" t="str">
            <v>0</v>
          </cell>
          <cell r="AS218" t="str">
            <v>320386739</v>
          </cell>
          <cell r="AT218" t="str">
            <v>233334020159</v>
          </cell>
          <cell r="AU218" t="str">
            <v>0007</v>
          </cell>
          <cell r="AV218" t="str">
            <v>020</v>
          </cell>
          <cell r="AW218" t="str">
            <v>286.262.93</v>
          </cell>
          <cell r="AX218" t="str">
            <v>836</v>
          </cell>
          <cell r="AY218">
            <v>0</v>
          </cell>
          <cell r="AZ218">
            <v>11</v>
          </cell>
          <cell r="BA218">
            <v>22</v>
          </cell>
          <cell r="BB218" t="str">
            <v>00.615.004.269</v>
          </cell>
          <cell r="BC218">
            <v>45205</v>
          </cell>
          <cell r="BD218">
            <v>43445</v>
          </cell>
          <cell r="BE218" t="str">
            <v>A</v>
          </cell>
          <cell r="BF218" t="str">
            <v>E</v>
          </cell>
          <cell r="BG218">
            <v>44258</v>
          </cell>
        </row>
        <row r="219">
          <cell r="A219">
            <v>116725</v>
          </cell>
          <cell r="B219" t="str">
            <v>ANDRE RODRIGUES DE OLIVEIRA SILVA</v>
          </cell>
          <cell r="C219" t="str">
            <v>AJUDANTE EQ SERVICOS DIVERSOS</v>
          </cell>
          <cell r="D219" t="str">
            <v>ECOSAMPA Campo Limpo</v>
          </cell>
          <cell r="E219">
            <v>44368</v>
          </cell>
          <cell r="F219">
            <v>1464.83</v>
          </cell>
          <cell r="G219" t="str">
            <v>Demitido em Meses Anteriores</v>
          </cell>
          <cell r="H219">
            <v>44645</v>
          </cell>
          <cell r="I219">
            <v>34237</v>
          </cell>
          <cell r="J219" t="str">
            <v>419.538.158-47</v>
          </cell>
          <cell r="K219" t="str">
            <v>138.75095.93.5</v>
          </cell>
          <cell r="L219" t="str">
            <v>Salário Mensal</v>
          </cell>
          <cell r="M219" t="str">
            <v>Empregado (CLT)</v>
          </cell>
          <cell r="N219" t="str">
            <v>5142-25</v>
          </cell>
          <cell r="O219">
            <v>167</v>
          </cell>
          <cell r="P219" t="str">
            <v>SEGUNDA A SABADO - 13:40 AS 22:00 / INTERVALO DE 01 HORA</v>
          </cell>
          <cell r="Q219" t="str">
            <v>220 Horas</v>
          </cell>
          <cell r="R219" t="str">
            <v>75.01.013</v>
          </cell>
          <cell r="S219" t="str">
            <v>SCK - Capinação e Roçada de Vias</v>
          </cell>
          <cell r="T219">
            <v>2</v>
          </cell>
          <cell r="U219" t="str">
            <v>SIEMACO SAO PAULO LIMP URBANA</v>
          </cell>
          <cell r="V219" t="str">
            <v>Brasileira</v>
          </cell>
          <cell r="W219" t="str">
            <v>São Paulo</v>
          </cell>
          <cell r="X219" t="str">
            <v>NILZA RODRIGUES DE OLIVEIRA</v>
          </cell>
          <cell r="Y219" t="str">
            <v>ALMIRO PEREIRA DA SILVA</v>
          </cell>
          <cell r="Z219" t="str">
            <v>Solteiro</v>
          </cell>
          <cell r="AA219" t="str">
            <v>Ensino Médio Incompleto</v>
          </cell>
          <cell r="AB219" t="str">
            <v>M</v>
          </cell>
          <cell r="AC219" t="str">
            <v>Rua</v>
          </cell>
          <cell r="AD219" t="str">
            <v>RUA ANTENOR DE LARA CAMPOS</v>
          </cell>
          <cell r="AE219" t="str">
            <v>92</v>
          </cell>
          <cell r="AG219" t="str">
            <v>04965-170</v>
          </cell>
          <cell r="AH219" t="str">
            <v>JARDIM VERA CRUZ</v>
          </cell>
          <cell r="AI219" t="str">
            <v>São Paulo</v>
          </cell>
          <cell r="AJ219" t="str">
            <v>São Paulo</v>
          </cell>
          <cell r="AK219" t="str">
            <v>11</v>
          </cell>
          <cell r="AL219" t="str">
            <v>97954.7848</v>
          </cell>
          <cell r="AP219">
            <v>1667</v>
          </cell>
          <cell r="AQ219" t="str">
            <v>86453</v>
          </cell>
          <cell r="AR219" t="str">
            <v>0</v>
          </cell>
          <cell r="AS219" t="str">
            <v>507582883</v>
          </cell>
          <cell r="AT219" t="str">
            <v>394266450159</v>
          </cell>
          <cell r="AU219" t="str">
            <v>0562</v>
          </cell>
          <cell r="AV219" t="str">
            <v>372</v>
          </cell>
          <cell r="AW219" t="str">
            <v>41953815</v>
          </cell>
          <cell r="AX219" t="str">
            <v>847</v>
          </cell>
          <cell r="AY219">
            <v>0</v>
          </cell>
          <cell r="AZ219">
            <v>9</v>
          </cell>
          <cell r="BA219">
            <v>4</v>
          </cell>
        </row>
        <row r="220">
          <cell r="A220">
            <v>113302</v>
          </cell>
          <cell r="B220" t="str">
            <v>ANDRE SOARES PADILHA LIMA</v>
          </cell>
          <cell r="C220" t="str">
            <v>VARREDOR</v>
          </cell>
          <cell r="D220" t="str">
            <v>ECOSAMPA Capela do Socorro</v>
          </cell>
          <cell r="E220">
            <v>43617</v>
          </cell>
          <cell r="F220">
            <v>1603.99</v>
          </cell>
          <cell r="G220" t="str">
            <v>Em Atividade Normal</v>
          </cell>
          <cell r="H220">
            <v>44960</v>
          </cell>
          <cell r="I220">
            <v>30473</v>
          </cell>
          <cell r="J220" t="str">
            <v>335.302.568-54</v>
          </cell>
          <cell r="K220" t="str">
            <v>136.74867.81.7</v>
          </cell>
          <cell r="L220" t="str">
            <v>Salário Mensal</v>
          </cell>
          <cell r="M220" t="str">
            <v>Empregado (CLT)</v>
          </cell>
          <cell r="N220" t="str">
            <v>5142-15</v>
          </cell>
          <cell r="O220">
            <v>233</v>
          </cell>
          <cell r="P220" t="str">
            <v>SEGUNDA A SABADO - 09:00 AS 17:20 / INTERVALO DE 01 HORA</v>
          </cell>
          <cell r="Q220" t="str">
            <v>220 Horas</v>
          </cell>
          <cell r="R220" t="str">
            <v>75.01.007</v>
          </cell>
          <cell r="S220" t="str">
            <v>SCK - Varrição de Sarjetas e Calçadas</v>
          </cell>
          <cell r="T220">
            <v>2</v>
          </cell>
          <cell r="U220" t="str">
            <v>SIEMACO SAO PAULO LIMP URBANA</v>
          </cell>
          <cell r="V220" t="str">
            <v>Brasileira</v>
          </cell>
          <cell r="W220" t="str">
            <v>São Paulo</v>
          </cell>
          <cell r="X220" t="str">
            <v>MARTA SOARES PADILHA</v>
          </cell>
          <cell r="Y220" t="str">
            <v>ANTONIO RODRIGUES DE LIMA</v>
          </cell>
          <cell r="Z220" t="str">
            <v>Solteiro</v>
          </cell>
          <cell r="AA220" t="str">
            <v>Ensino Médio Completo</v>
          </cell>
          <cell r="AB220" t="str">
            <v>M</v>
          </cell>
          <cell r="AC220" t="str">
            <v>Rua</v>
          </cell>
          <cell r="AD220" t="str">
            <v>ANGELINA MARIA DAS DORES</v>
          </cell>
          <cell r="AE220" t="str">
            <v>6</v>
          </cell>
          <cell r="AF220" t="str">
            <v>CASA 3</v>
          </cell>
          <cell r="AG220" t="str">
            <v>05852-480</v>
          </cell>
          <cell r="AH220" t="str">
            <v>RECANTO CAMPO BELO</v>
          </cell>
          <cell r="AI220" t="str">
            <v>São Paulo</v>
          </cell>
          <cell r="AJ220" t="str">
            <v>São Paulo</v>
          </cell>
          <cell r="AP220">
            <v>5917</v>
          </cell>
          <cell r="AQ220" t="str">
            <v>03814</v>
          </cell>
          <cell r="AR220" t="str">
            <v>2</v>
          </cell>
          <cell r="AS220" t="str">
            <v>29.932.905-7</v>
          </cell>
          <cell r="AT220" t="str">
            <v>292727810108</v>
          </cell>
          <cell r="AU220" t="str">
            <v>188</v>
          </cell>
          <cell r="AV220" t="str">
            <v>317</v>
          </cell>
          <cell r="AW220" t="str">
            <v>30881</v>
          </cell>
          <cell r="AX220" t="str">
            <v>237</v>
          </cell>
          <cell r="AY220">
            <v>4</v>
          </cell>
          <cell r="AZ220">
            <v>3</v>
          </cell>
          <cell r="BA220">
            <v>0</v>
          </cell>
        </row>
        <row r="221">
          <cell r="A221">
            <v>113731</v>
          </cell>
          <cell r="B221" t="str">
            <v>ANDRES ROBERTO ATAHIDES LOPEZ</v>
          </cell>
          <cell r="C221" t="str">
            <v>AUXILIAR DE ELETRICISTA</v>
          </cell>
          <cell r="D221" t="str">
            <v>ECOSAMPA Operação Geral</v>
          </cell>
          <cell r="E221">
            <v>43619</v>
          </cell>
          <cell r="F221">
            <v>1753.43</v>
          </cell>
          <cell r="G221" t="str">
            <v>Demitido em Meses Anteriores</v>
          </cell>
          <cell r="H221">
            <v>43703</v>
          </cell>
          <cell r="I221">
            <v>29164</v>
          </cell>
          <cell r="J221" t="str">
            <v>852.647.335-20</v>
          </cell>
          <cell r="K221" t="str">
            <v>130.48896.04.9</v>
          </cell>
          <cell r="L221" t="str">
            <v>Salário Mensal</v>
          </cell>
          <cell r="M221" t="str">
            <v>Empregado (CLT)</v>
          </cell>
          <cell r="N221" t="str">
            <v>7156-15</v>
          </cell>
          <cell r="O221">
            <v>61</v>
          </cell>
          <cell r="P221" t="str">
            <v>SEGUNDA A SEXTA - 07:00 AS 16:48 / INTERVALO DE 01 HORA</v>
          </cell>
          <cell r="Q221" t="str">
            <v>220 Horas</v>
          </cell>
          <cell r="R221" t="str">
            <v>75.02.003</v>
          </cell>
          <cell r="S221" t="str">
            <v>Apoio Op C.Direto</v>
          </cell>
          <cell r="T221">
            <v>2</v>
          </cell>
          <cell r="U221" t="str">
            <v>SIEMACO SAO PAULO LIMP URBANA</v>
          </cell>
          <cell r="V221" t="str">
            <v>Haitiana</v>
          </cell>
          <cell r="W221" t="str">
            <v>Montevidéo</v>
          </cell>
          <cell r="X221" t="str">
            <v>MARIA DEL PILAR LOPEZ LEGARRALDE</v>
          </cell>
          <cell r="Y221" t="str">
            <v>MIGUEL ANGEL ATAHIDES</v>
          </cell>
          <cell r="Z221" t="str">
            <v>Solteiro</v>
          </cell>
          <cell r="AA221" t="str">
            <v>Ensino Médio Incompleto</v>
          </cell>
          <cell r="AB221" t="str">
            <v>M</v>
          </cell>
          <cell r="AC221" t="str">
            <v>Travessa</v>
          </cell>
          <cell r="AD221" t="str">
            <v>PHILOMENO ANTONIO CONCEICAO LAN</v>
          </cell>
          <cell r="AE221" t="str">
            <v>11</v>
          </cell>
          <cell r="AG221" t="str">
            <v>04337-095</v>
          </cell>
          <cell r="AH221" t="str">
            <v>AMERICANOPOLIS</v>
          </cell>
          <cell r="AI221" t="str">
            <v>São Paulo</v>
          </cell>
          <cell r="AJ221" t="str">
            <v>São Paulo</v>
          </cell>
          <cell r="AP221">
            <v>6429</v>
          </cell>
          <cell r="AQ221" t="str">
            <v>20516</v>
          </cell>
          <cell r="AR221" t="str">
            <v>1</v>
          </cell>
          <cell r="AW221" t="str">
            <v>0000099653</v>
          </cell>
          <cell r="AX221" t="str">
            <v>00001</v>
          </cell>
          <cell r="AY221">
            <v>0</v>
          </cell>
          <cell r="AZ221">
            <v>2</v>
          </cell>
          <cell r="BA221">
            <v>23</v>
          </cell>
        </row>
        <row r="222">
          <cell r="A222">
            <v>114909</v>
          </cell>
          <cell r="B222" t="str">
            <v>ANDREZA CARMO DA SILVA</v>
          </cell>
          <cell r="C222" t="str">
            <v>AJUDANTE EQ SERVICOS DIVERSOS</v>
          </cell>
          <cell r="D222" t="str">
            <v>ECOSAMPA Capela do Socorro</v>
          </cell>
          <cell r="E222">
            <v>43916</v>
          </cell>
          <cell r="F222">
            <v>1464.83</v>
          </cell>
          <cell r="G222" t="str">
            <v>Demitido em Meses Anteriores</v>
          </cell>
          <cell r="H222">
            <v>44824</v>
          </cell>
          <cell r="I222">
            <v>33693</v>
          </cell>
          <cell r="J222" t="str">
            <v>234.247.448-24</v>
          </cell>
          <cell r="K222" t="str">
            <v>212.02005.27.8</v>
          </cell>
          <cell r="L222" t="str">
            <v>Salário Mensal</v>
          </cell>
          <cell r="M222" t="str">
            <v>Empregado (CLT)</v>
          </cell>
          <cell r="N222" t="str">
            <v>5142-25</v>
          </cell>
          <cell r="O222">
            <v>66</v>
          </cell>
          <cell r="P222" t="str">
            <v>SEGUNDA A SABADO - 06:00 AS 14:20 / INTERVALO DE 01 HORA</v>
          </cell>
          <cell r="Q222" t="str">
            <v>220 Horas</v>
          </cell>
          <cell r="R222" t="str">
            <v>75.01.014</v>
          </cell>
          <cell r="S222" t="str">
            <v>SCK - Pintura de Meio-Fio e Remoção Faixas e Propagandas</v>
          </cell>
          <cell r="T222">
            <v>2</v>
          </cell>
          <cell r="U222" t="str">
            <v>SIEMACO SAO PAULO LIMP URBANA</v>
          </cell>
          <cell r="V222" t="str">
            <v>Brasileira</v>
          </cell>
          <cell r="W222" t="str">
            <v>São Paulo</v>
          </cell>
          <cell r="X222" t="str">
            <v>MARIA DE LOURDES DO CARMO</v>
          </cell>
          <cell r="Y222" t="str">
            <v>JOSE AROLDO DA SILVA</v>
          </cell>
          <cell r="Z222" t="str">
            <v>Solteiro</v>
          </cell>
          <cell r="AA222" t="str">
            <v>Ensino Fundamental Completo</v>
          </cell>
          <cell r="AB222" t="str">
            <v>F</v>
          </cell>
          <cell r="AC222" t="str">
            <v>Rua</v>
          </cell>
          <cell r="AD222" t="str">
            <v>MINISTRO MIGUEL ARQUERONS</v>
          </cell>
          <cell r="AE222" t="str">
            <v>995</v>
          </cell>
          <cell r="AG222" t="str">
            <v>04844-270</v>
          </cell>
          <cell r="AH222" t="str">
            <v>JARDIM ICARAI</v>
          </cell>
          <cell r="AI222" t="str">
            <v>São Paulo</v>
          </cell>
          <cell r="AJ222" t="str">
            <v>São Paulo</v>
          </cell>
          <cell r="AK222" t="str">
            <v>11</v>
          </cell>
          <cell r="AL222" t="str">
            <v>93395.0647</v>
          </cell>
          <cell r="AM222" t="str">
            <v>11</v>
          </cell>
          <cell r="AN222" t="str">
            <v>94905.2088</v>
          </cell>
          <cell r="AP222">
            <v>6733</v>
          </cell>
          <cell r="AQ222" t="str">
            <v>33690</v>
          </cell>
          <cell r="AR222" t="str">
            <v>0</v>
          </cell>
          <cell r="AS222" t="str">
            <v>480284878</v>
          </cell>
          <cell r="AT222" t="str">
            <v>405264050141</v>
          </cell>
          <cell r="AU222" t="str">
            <v>588</v>
          </cell>
          <cell r="AV222" t="str">
            <v>371</v>
          </cell>
          <cell r="AW222" t="str">
            <v>23424744</v>
          </cell>
          <cell r="AX222" t="str">
            <v>824</v>
          </cell>
          <cell r="AY222">
            <v>2</v>
          </cell>
          <cell r="AZ222">
            <v>5</v>
          </cell>
          <cell r="BA222">
            <v>24</v>
          </cell>
        </row>
        <row r="223">
          <cell r="A223">
            <v>115054</v>
          </cell>
          <cell r="B223" t="str">
            <v>ANDREZA PEREIRA GARCIA</v>
          </cell>
          <cell r="C223" t="str">
            <v>PENSIONISTAS</v>
          </cell>
          <cell r="D223" t="str">
            <v>ECOSAMPA Pensionistas</v>
          </cell>
          <cell r="E223">
            <v>43965</v>
          </cell>
          <cell r="F223">
            <v>0.01</v>
          </cell>
          <cell r="G223" t="str">
            <v>Em Atividade Normal</v>
          </cell>
          <cell r="H223">
            <v>43965</v>
          </cell>
          <cell r="J223" t="str">
            <v>385.485.028-00</v>
          </cell>
          <cell r="L223" t="str">
            <v>Nenhuma</v>
          </cell>
          <cell r="M223" t="str">
            <v>Pensionista</v>
          </cell>
          <cell r="N223" t="str">
            <v>1415-20</v>
          </cell>
          <cell r="O223">
            <v>0</v>
          </cell>
          <cell r="P223" t="str">
            <v>Nenhum</v>
          </cell>
          <cell r="Q223" t="str">
            <v>Nenhuma</v>
          </cell>
          <cell r="R223" t="str">
            <v>00.00.000</v>
          </cell>
          <cell r="S223" t="str">
            <v>Pensionistas</v>
          </cell>
          <cell r="T223">
            <v>0</v>
          </cell>
          <cell r="U223" t="str">
            <v>Nenhum</v>
          </cell>
          <cell r="V223" t="str">
            <v>Brasileira</v>
          </cell>
          <cell r="W223" t="str">
            <v>Nenhum</v>
          </cell>
          <cell r="Z223" t="str">
            <v>Nenhum</v>
          </cell>
          <cell r="AA223" t="str">
            <v>Nenhum</v>
          </cell>
          <cell r="AB223" t="str">
            <v>F</v>
          </cell>
          <cell r="AC223" t="str">
            <v>Nenhum</v>
          </cell>
          <cell r="AI223" t="str">
            <v>Nenhum</v>
          </cell>
          <cell r="AJ223" t="str">
            <v>Nenhum</v>
          </cell>
          <cell r="AP223">
            <v>2055</v>
          </cell>
          <cell r="AQ223" t="str">
            <v>5632</v>
          </cell>
          <cell r="AR223" t="str">
            <v>1</v>
          </cell>
          <cell r="AS223" t="str">
            <v>49.350.179-4</v>
          </cell>
          <cell r="AY223">
            <v>3</v>
          </cell>
          <cell r="AZ223">
            <v>3</v>
          </cell>
          <cell r="BA223">
            <v>17</v>
          </cell>
        </row>
        <row r="224">
          <cell r="A224">
            <v>113415</v>
          </cell>
          <cell r="B224" t="str">
            <v>ANGELO JOSE DOS SANTOS</v>
          </cell>
          <cell r="C224" t="str">
            <v>VARREDOR</v>
          </cell>
          <cell r="D224" t="str">
            <v>ECOSAMPA Santo Amaro</v>
          </cell>
          <cell r="E224">
            <v>43617</v>
          </cell>
          <cell r="F224">
            <v>1603.99</v>
          </cell>
          <cell r="G224" t="str">
            <v>Em Atividade Normal</v>
          </cell>
          <cell r="H224">
            <v>45149</v>
          </cell>
          <cell r="I224">
            <v>22210</v>
          </cell>
          <cell r="J224" t="str">
            <v>129.835.588-51</v>
          </cell>
          <cell r="K224" t="str">
            <v>121.85103.40.9</v>
          </cell>
          <cell r="L224" t="str">
            <v>Salário Mensal</v>
          </cell>
          <cell r="M224" t="str">
            <v>Empregado (CLT)</v>
          </cell>
          <cell r="N224" t="str">
            <v>5142-15</v>
          </cell>
          <cell r="O224">
            <v>66</v>
          </cell>
          <cell r="P224" t="str">
            <v>SEGUNDA A SABADO - 06:00 AS 14:20 / INTERVALO DE 01 HORA</v>
          </cell>
          <cell r="Q224" t="str">
            <v>220 Horas</v>
          </cell>
          <cell r="R224" t="str">
            <v>75.01.006</v>
          </cell>
          <cell r="S224" t="str">
            <v>SCK - Varrição de Vias e Logradouros</v>
          </cell>
          <cell r="T224">
            <v>2</v>
          </cell>
          <cell r="U224" t="str">
            <v>SIEMACO SAO PAULO LIMP URBANA</v>
          </cell>
          <cell r="V224" t="str">
            <v>Brasileira</v>
          </cell>
          <cell r="W224" t="str">
            <v>São Paulo</v>
          </cell>
          <cell r="X224" t="str">
            <v>MARIA DA PENHA GUEDES DOS SANTOS</v>
          </cell>
          <cell r="Y224" t="str">
            <v>AZILDO JOSE DOS SANTOS</v>
          </cell>
          <cell r="Z224" t="str">
            <v>Outros</v>
          </cell>
          <cell r="AA224" t="str">
            <v>Ensino Fundamental Incompleto</v>
          </cell>
          <cell r="AB224" t="str">
            <v>M</v>
          </cell>
          <cell r="AC224" t="str">
            <v>Rua</v>
          </cell>
          <cell r="AD224" t="str">
            <v xml:space="preserve">JULIEN BENDA </v>
          </cell>
          <cell r="AE224" t="str">
            <v>79</v>
          </cell>
          <cell r="AG224" t="str">
            <v>04832-035</v>
          </cell>
          <cell r="AH224" t="str">
            <v>JARDIM KIOTO</v>
          </cell>
          <cell r="AI224" t="str">
            <v>São Paulo</v>
          </cell>
          <cell r="AJ224" t="str">
            <v>São Paulo</v>
          </cell>
          <cell r="AP224">
            <v>6753</v>
          </cell>
          <cell r="AQ224" t="str">
            <v>13018</v>
          </cell>
          <cell r="AR224" t="str">
            <v>3</v>
          </cell>
          <cell r="AS224" t="str">
            <v>137988576</v>
          </cell>
          <cell r="AT224" t="str">
            <v>182762230183</v>
          </cell>
          <cell r="AU224" t="str">
            <v>151</v>
          </cell>
          <cell r="AV224" t="str">
            <v>381</v>
          </cell>
          <cell r="AW224" t="str">
            <v>65700</v>
          </cell>
          <cell r="AX224" t="str">
            <v>048</v>
          </cell>
          <cell r="AY224">
            <v>4</v>
          </cell>
          <cell r="AZ224">
            <v>3</v>
          </cell>
          <cell r="BA224">
            <v>0</v>
          </cell>
        </row>
        <row r="225">
          <cell r="A225">
            <v>113310</v>
          </cell>
          <cell r="B225" t="str">
            <v>ANILTON RIBEIRO SOUZA</v>
          </cell>
          <cell r="C225" t="str">
            <v>MOTORISTA CAMINHAO</v>
          </cell>
          <cell r="D225" t="str">
            <v>ECOSAMPA Operação Geral</v>
          </cell>
          <cell r="E225">
            <v>43617</v>
          </cell>
          <cell r="F225">
            <v>3050.22</v>
          </cell>
          <cell r="G225" t="str">
            <v>Em Atividade Normal</v>
          </cell>
          <cell r="H225">
            <v>45023</v>
          </cell>
          <cell r="I225">
            <v>29461</v>
          </cell>
          <cell r="J225" t="str">
            <v>275.672.378-90</v>
          </cell>
          <cell r="K225" t="str">
            <v>128.20264.89.3</v>
          </cell>
          <cell r="L225" t="str">
            <v>Salário Mensal</v>
          </cell>
          <cell r="M225" t="str">
            <v>Empregado (CLT)</v>
          </cell>
          <cell r="N225" t="str">
            <v>7825-10</v>
          </cell>
          <cell r="O225">
            <v>297</v>
          </cell>
          <cell r="P225" t="str">
            <v>SEGUNDA A SABADO - 05:40 AS 14:00 / INTERVALO DE 01 HORA</v>
          </cell>
          <cell r="Q225" t="str">
            <v>220 Horas</v>
          </cell>
          <cell r="R225" t="str">
            <v>75.01.023</v>
          </cell>
          <cell r="S225" t="str">
            <v>SCK - Coleta Manual Residuos - Orgânicos Feira Livre</v>
          </cell>
          <cell r="T225">
            <v>2</v>
          </cell>
          <cell r="U225" t="str">
            <v>SIND TRAB EMP DE ONIBUS RODOV INTEREST INTERM SET DIF SAO PAULO</v>
          </cell>
          <cell r="V225" t="str">
            <v>Brasileira</v>
          </cell>
          <cell r="W225" t="str">
            <v>Eunápolis</v>
          </cell>
          <cell r="X225" t="str">
            <v>MARIA DAS GRACAS RIBEIRO SOUZA</v>
          </cell>
          <cell r="Y225" t="str">
            <v>AMILTON SOUZA SILVA</v>
          </cell>
          <cell r="Z225" t="str">
            <v>Solteiro</v>
          </cell>
          <cell r="AA225" t="str">
            <v>Ensino Fundamental Completo</v>
          </cell>
          <cell r="AB225" t="str">
            <v>M</v>
          </cell>
          <cell r="AC225" t="str">
            <v>Rua</v>
          </cell>
          <cell r="AD225" t="str">
            <v>SANTA RITA DO SAPUCAI</v>
          </cell>
          <cell r="AE225" t="str">
            <v>84</v>
          </cell>
          <cell r="AG225" t="str">
            <v>04939-170</v>
          </cell>
          <cell r="AH225" t="str">
            <v>TUPI</v>
          </cell>
          <cell r="AI225" t="str">
            <v>São Paulo</v>
          </cell>
          <cell r="AJ225" t="str">
            <v>São Paulo</v>
          </cell>
          <cell r="AP225">
            <v>7245</v>
          </cell>
          <cell r="AQ225" t="str">
            <v>1662</v>
          </cell>
          <cell r="AR225" t="str">
            <v>6</v>
          </cell>
          <cell r="AS225" t="str">
            <v>394807911</v>
          </cell>
          <cell r="AT225" t="str">
            <v>082513720540</v>
          </cell>
          <cell r="AU225" t="str">
            <v>335</v>
          </cell>
          <cell r="AV225" t="str">
            <v>372</v>
          </cell>
          <cell r="AW225" t="str">
            <v>32535</v>
          </cell>
          <cell r="AX225" t="str">
            <v>060</v>
          </cell>
          <cell r="AY225">
            <v>4</v>
          </cell>
          <cell r="AZ225">
            <v>3</v>
          </cell>
          <cell r="BA225">
            <v>0</v>
          </cell>
          <cell r="BB225" t="str">
            <v>01.063.951.577</v>
          </cell>
          <cell r="BC225">
            <v>45666</v>
          </cell>
          <cell r="BD225">
            <v>42095</v>
          </cell>
          <cell r="BE225" t="str">
            <v>A</v>
          </cell>
          <cell r="BF225" t="str">
            <v>E</v>
          </cell>
          <cell r="BG225">
            <v>43609</v>
          </cell>
        </row>
        <row r="226">
          <cell r="A226">
            <v>113419</v>
          </cell>
          <cell r="B226" t="str">
            <v>ANNA KAROLINIE GALDINO DOS SANTOS</v>
          </cell>
          <cell r="C226" t="str">
            <v>AUXILIAR DE SEGURANCA DO TRABALHO</v>
          </cell>
          <cell r="D226" t="str">
            <v>ECOSAMPA Operação Geral</v>
          </cell>
          <cell r="E226">
            <v>43617</v>
          </cell>
          <cell r="F226">
            <v>2610.2399999999998</v>
          </cell>
          <cell r="G226" t="str">
            <v>Em Atividade Normal</v>
          </cell>
          <cell r="H226">
            <v>45056</v>
          </cell>
          <cell r="I226">
            <v>33742</v>
          </cell>
          <cell r="J226" t="str">
            <v>411.796.618-93</v>
          </cell>
          <cell r="K226" t="str">
            <v>137.71673.81.9</v>
          </cell>
          <cell r="L226" t="str">
            <v>Salário Mensal</v>
          </cell>
          <cell r="M226" t="str">
            <v>Empregado (CLT)</v>
          </cell>
          <cell r="N226" t="str">
            <v>3516-05</v>
          </cell>
          <cell r="O226">
            <v>61</v>
          </cell>
          <cell r="P226" t="str">
            <v>SEGUNDA A SEXTA - 07:00 AS 16:48 / INTERVALO DE 01 HORA</v>
          </cell>
          <cell r="Q226" t="str">
            <v>220 Horas</v>
          </cell>
          <cell r="R226" t="str">
            <v>75.02.001</v>
          </cell>
          <cell r="S226" t="str">
            <v>Apoio Op C.Indireto</v>
          </cell>
          <cell r="T226">
            <v>3</v>
          </cell>
          <cell r="U226" t="str">
            <v>SIEMACO SAO PAULO LIMP URBANA</v>
          </cell>
          <cell r="V226" t="str">
            <v>Brasileira</v>
          </cell>
          <cell r="W226" t="str">
            <v>São Paulo</v>
          </cell>
          <cell r="X226" t="str">
            <v>ZELITA GALDINO DA SILVA SANTOS</v>
          </cell>
          <cell r="Y226" t="str">
            <v>GILMAR DIAS DOS SANTOS</v>
          </cell>
          <cell r="Z226" t="str">
            <v>Solteiro</v>
          </cell>
          <cell r="AA226" t="str">
            <v>Ensino Fundamental Completo</v>
          </cell>
          <cell r="AB226" t="str">
            <v>F</v>
          </cell>
          <cell r="AC226" t="str">
            <v>Rua</v>
          </cell>
          <cell r="AD226" t="str">
            <v>ALESSANDRO BIBIENA</v>
          </cell>
          <cell r="AE226" t="str">
            <v>89</v>
          </cell>
          <cell r="AG226" t="str">
            <v>05528-220</v>
          </cell>
          <cell r="AH226" t="str">
            <v>JARDIM JAQUELINE</v>
          </cell>
          <cell r="AI226" t="str">
            <v>São Paulo</v>
          </cell>
          <cell r="AJ226" t="str">
            <v>São Paulo</v>
          </cell>
          <cell r="AP226">
            <v>9104</v>
          </cell>
          <cell r="AQ226" t="str">
            <v>20684</v>
          </cell>
          <cell r="AR226" t="str">
            <v>3</v>
          </cell>
          <cell r="AS226" t="str">
            <v>50201555X</v>
          </cell>
          <cell r="AT226" t="str">
            <v>387818400159</v>
          </cell>
          <cell r="AU226" t="str">
            <v>608</v>
          </cell>
          <cell r="AV226" t="str">
            <v>346</v>
          </cell>
          <cell r="AW226" t="str">
            <v>027750</v>
          </cell>
          <cell r="AX226" t="str">
            <v>365</v>
          </cell>
          <cell r="AY226">
            <v>4</v>
          </cell>
          <cell r="AZ226">
            <v>3</v>
          </cell>
          <cell r="BA226">
            <v>0</v>
          </cell>
        </row>
        <row r="227">
          <cell r="A227">
            <v>113312</v>
          </cell>
          <cell r="B227" t="str">
            <v>ANSELMO PINTO DA SILVA</v>
          </cell>
          <cell r="C227" t="str">
            <v>VARREDOR</v>
          </cell>
          <cell r="D227" t="str">
            <v>ECOSAMPA Santo Amaro</v>
          </cell>
          <cell r="E227">
            <v>43617</v>
          </cell>
          <cell r="F227">
            <v>1281.23</v>
          </cell>
          <cell r="G227" t="str">
            <v>Demitido em Meses Anteriores</v>
          </cell>
          <cell r="H227">
            <v>43808</v>
          </cell>
          <cell r="I227">
            <v>20763</v>
          </cell>
          <cell r="J227" t="str">
            <v>949.915.378-00</v>
          </cell>
          <cell r="K227" t="str">
            <v>106.44892.73.8</v>
          </cell>
          <cell r="L227" t="str">
            <v>Salário Mensal</v>
          </cell>
          <cell r="M227" t="str">
            <v>Empregado (CLT)</v>
          </cell>
          <cell r="N227" t="str">
            <v>5142-15</v>
          </cell>
          <cell r="O227">
            <v>297</v>
          </cell>
          <cell r="P227" t="str">
            <v>SEGUNDA A SABADO - 05:40 AS 14:00 / INTERVALO DE 01 HORA</v>
          </cell>
          <cell r="Q227" t="str">
            <v>220 Horas</v>
          </cell>
          <cell r="R227" t="str">
            <v>75.01.006</v>
          </cell>
          <cell r="S227" t="str">
            <v>SCK - Varrição de Vias e Logradouros</v>
          </cell>
          <cell r="T227">
            <v>2</v>
          </cell>
          <cell r="U227" t="str">
            <v>SIEMACO SAO PAULO LIMP URBANA</v>
          </cell>
          <cell r="V227" t="str">
            <v>Brasileira</v>
          </cell>
          <cell r="W227" t="str">
            <v>Santa Cruz do Escalvado</v>
          </cell>
          <cell r="X227" t="str">
            <v>RITA PINTO DE SOUZA</v>
          </cell>
          <cell r="Y227" t="str">
            <v>CUSTODIO JOSE DA SILVA</v>
          </cell>
          <cell r="Z227" t="str">
            <v>Casado</v>
          </cell>
          <cell r="AA227" t="str">
            <v>Ensino Fundamental Incompleto</v>
          </cell>
          <cell r="AB227" t="str">
            <v>M</v>
          </cell>
          <cell r="AC227" t="str">
            <v>Rua</v>
          </cell>
          <cell r="AD227" t="str">
            <v>TOMAS ARIARTE</v>
          </cell>
          <cell r="AE227" t="str">
            <v>7</v>
          </cell>
          <cell r="AG227" t="str">
            <v>04856-060</v>
          </cell>
          <cell r="AH227" t="str">
            <v>JD NORONHA</v>
          </cell>
          <cell r="AI227" t="str">
            <v>São Paulo</v>
          </cell>
          <cell r="AJ227" t="str">
            <v>São Paulo</v>
          </cell>
          <cell r="AP227">
            <v>9104</v>
          </cell>
          <cell r="AQ227" t="str">
            <v>19926</v>
          </cell>
          <cell r="AR227" t="str">
            <v>1</v>
          </cell>
          <cell r="AS227" t="str">
            <v>9618379</v>
          </cell>
          <cell r="AT227" t="str">
            <v>115583380167</v>
          </cell>
          <cell r="AU227" t="str">
            <v>365</v>
          </cell>
          <cell r="AV227" t="str">
            <v>280</v>
          </cell>
          <cell r="AW227" t="str">
            <v>048487</v>
          </cell>
          <cell r="AX227" t="str">
            <v>082</v>
          </cell>
          <cell r="AY227">
            <v>0</v>
          </cell>
          <cell r="AZ227">
            <v>6</v>
          </cell>
          <cell r="BA227">
            <v>8</v>
          </cell>
        </row>
        <row r="228">
          <cell r="A228">
            <v>113423</v>
          </cell>
          <cell r="B228" t="str">
            <v>ANTENOR OLIVEIRA</v>
          </cell>
          <cell r="C228" t="str">
            <v>AJUDANTE EQ SERVICOS DIVERSOS</v>
          </cell>
          <cell r="D228" t="str">
            <v>ECOSAMPA Santo Amaro</v>
          </cell>
          <cell r="E228">
            <v>43617</v>
          </cell>
          <cell r="F228">
            <v>1231.95</v>
          </cell>
          <cell r="G228" t="str">
            <v>Demitido em Meses Anteriores</v>
          </cell>
          <cell r="H228">
            <v>43704</v>
          </cell>
          <cell r="I228">
            <v>29158</v>
          </cell>
          <cell r="J228" t="str">
            <v>293.657.668-77</v>
          </cell>
          <cell r="K228" t="str">
            <v>131.23428.93.0</v>
          </cell>
          <cell r="L228" t="str">
            <v>Salário Mensal</v>
          </cell>
          <cell r="M228" t="str">
            <v>Empregado (CLT)</v>
          </cell>
          <cell r="N228" t="str">
            <v>5142-25</v>
          </cell>
          <cell r="O228">
            <v>66</v>
          </cell>
          <cell r="P228" t="str">
            <v>SEGUNDA A SABADO - 06:00 AS 14:20 / INTERVALO DE 01 HORA</v>
          </cell>
          <cell r="Q228" t="str">
            <v>220 Horas</v>
          </cell>
          <cell r="R228" t="str">
            <v>75.01.001</v>
          </cell>
          <cell r="S228" t="str">
            <v>SCK - Lavagem Especial Equip.</v>
          </cell>
          <cell r="T228">
            <v>2</v>
          </cell>
          <cell r="U228" t="str">
            <v>SIEMACO SAO PAULO LIMP URBANA</v>
          </cell>
          <cell r="V228" t="str">
            <v>Brasileira</v>
          </cell>
          <cell r="W228" t="str">
            <v>Capitão Poço</v>
          </cell>
          <cell r="X228" t="str">
            <v>MARIA DAS DORES OLIVEIRA</v>
          </cell>
          <cell r="Y228" t="str">
            <v>ANTONIO MACIEL DE OLIVEIRA</v>
          </cell>
          <cell r="Z228" t="str">
            <v>Casado</v>
          </cell>
          <cell r="AA228" t="str">
            <v>Ensino Fundamental Incompleto</v>
          </cell>
          <cell r="AB228" t="str">
            <v>M</v>
          </cell>
          <cell r="AC228" t="str">
            <v>Rua</v>
          </cell>
          <cell r="AD228" t="str">
            <v>RISHIN MATSUDA</v>
          </cell>
          <cell r="AE228" t="str">
            <v>12</v>
          </cell>
          <cell r="AG228" t="str">
            <v>04371-000</v>
          </cell>
          <cell r="AH228" t="str">
            <v>SANTA CATARINA</v>
          </cell>
          <cell r="AI228" t="str">
            <v>São Paulo</v>
          </cell>
          <cell r="AJ228" t="str">
            <v>São Paulo</v>
          </cell>
          <cell r="AP228">
            <v>9104</v>
          </cell>
          <cell r="AQ228" t="str">
            <v>20679</v>
          </cell>
          <cell r="AR228" t="str">
            <v>3</v>
          </cell>
          <cell r="AS228" t="str">
            <v>585504003</v>
          </cell>
          <cell r="AT228" t="str">
            <v>43083060744</v>
          </cell>
          <cell r="AU228" t="str">
            <v>66</v>
          </cell>
          <cell r="AV228" t="str">
            <v>12</v>
          </cell>
          <cell r="AW228" t="str">
            <v>052230</v>
          </cell>
          <cell r="AX228" t="str">
            <v>039</v>
          </cell>
          <cell r="AY228">
            <v>0</v>
          </cell>
          <cell r="AZ228">
            <v>2</v>
          </cell>
          <cell r="BA228">
            <v>26</v>
          </cell>
        </row>
        <row r="229">
          <cell r="A229">
            <v>113334</v>
          </cell>
          <cell r="B229" t="str">
            <v>ANTENOR VIEIRA LIMA</v>
          </cell>
          <cell r="C229" t="str">
            <v>MOTORISTA CAMINHAO</v>
          </cell>
          <cell r="D229" t="str">
            <v>ECOSAMPA Operação Geral</v>
          </cell>
          <cell r="E229">
            <v>43617</v>
          </cell>
          <cell r="F229">
            <v>3050.22</v>
          </cell>
          <cell r="G229" t="str">
            <v>Em Atividade Normal</v>
          </cell>
          <cell r="H229">
            <v>45119</v>
          </cell>
          <cell r="I229">
            <v>26818</v>
          </cell>
          <cell r="J229" t="str">
            <v>149.212.958-59</v>
          </cell>
          <cell r="K229" t="str">
            <v>124.59145.11.1</v>
          </cell>
          <cell r="L229" t="str">
            <v>Salário Mensal</v>
          </cell>
          <cell r="M229" t="str">
            <v>Empregado (CLT)</v>
          </cell>
          <cell r="N229" t="str">
            <v>7825-10</v>
          </cell>
          <cell r="O229">
            <v>297</v>
          </cell>
          <cell r="P229" t="str">
            <v>SEGUNDA A SABADO - 05:40 AS 14:00 / INTERVALO DE 01 HORA</v>
          </cell>
          <cell r="Q229" t="str">
            <v>220 Horas</v>
          </cell>
          <cell r="R229" t="str">
            <v>75.01.001</v>
          </cell>
          <cell r="S229" t="str">
            <v>SCK - Lavagem Especial Equip.</v>
          </cell>
          <cell r="T229">
            <v>2</v>
          </cell>
          <cell r="U229" t="str">
            <v>SIND TRAB EMP DE ONIBUS RODOV INTEREST INTERM SET DIF SAO PAULO</v>
          </cell>
          <cell r="V229" t="str">
            <v>Brasileira</v>
          </cell>
          <cell r="W229" t="str">
            <v>Araripina</v>
          </cell>
          <cell r="X229" t="str">
            <v>ELISA VIEIRA DA SILVA</v>
          </cell>
          <cell r="Z229" t="str">
            <v>Solteiro</v>
          </cell>
          <cell r="AA229" t="str">
            <v>Ensino Fundamental Incompleto</v>
          </cell>
          <cell r="AB229" t="str">
            <v>M</v>
          </cell>
          <cell r="AC229" t="str">
            <v>Rua</v>
          </cell>
          <cell r="AD229" t="str">
            <v>CELORICO DE BASTOS</v>
          </cell>
          <cell r="AE229" t="str">
            <v>17</v>
          </cell>
          <cell r="AG229" t="str">
            <v>05857-250</v>
          </cell>
          <cell r="AH229" t="str">
            <v>JD ROSANA</v>
          </cell>
          <cell r="AI229" t="str">
            <v>São Paulo</v>
          </cell>
          <cell r="AJ229" t="str">
            <v>São Paulo</v>
          </cell>
          <cell r="AP229">
            <v>390</v>
          </cell>
          <cell r="AQ229" t="str">
            <v>11411</v>
          </cell>
          <cell r="AR229" t="str">
            <v>4</v>
          </cell>
          <cell r="AS229" t="str">
            <v>253889674</v>
          </cell>
          <cell r="AW229" t="str">
            <v>054175</v>
          </cell>
          <cell r="AX229" t="str">
            <v>139</v>
          </cell>
          <cell r="AY229">
            <v>4</v>
          </cell>
          <cell r="AZ229">
            <v>3</v>
          </cell>
          <cell r="BA229">
            <v>0</v>
          </cell>
          <cell r="BB229" t="str">
            <v>04.140.779.750</v>
          </cell>
          <cell r="BC229">
            <v>46386</v>
          </cell>
          <cell r="BE229" t="str">
            <v>D</v>
          </cell>
        </row>
        <row r="230">
          <cell r="A230">
            <v>113355</v>
          </cell>
          <cell r="B230" t="str">
            <v>ANTONIO AIRTON BARBOSA ALEXANDRE</v>
          </cell>
          <cell r="C230" t="str">
            <v>AJUDANTE EQ SERVICOS DIVERSOS</v>
          </cell>
          <cell r="D230" t="str">
            <v>ECOSAMPA Santo Amaro</v>
          </cell>
          <cell r="E230">
            <v>43617</v>
          </cell>
          <cell r="F230">
            <v>1603.99</v>
          </cell>
          <cell r="G230" t="str">
            <v>Em Atividade Normal</v>
          </cell>
          <cell r="H230">
            <v>44835</v>
          </cell>
          <cell r="I230">
            <v>25715</v>
          </cell>
          <cell r="J230" t="str">
            <v>393.660.813-04</v>
          </cell>
          <cell r="K230" t="str">
            <v>124.58438.06.9</v>
          </cell>
          <cell r="L230" t="str">
            <v>Salário Mensal</v>
          </cell>
          <cell r="M230" t="str">
            <v>Empregado (CLT)</v>
          </cell>
          <cell r="N230" t="str">
            <v>5142-25</v>
          </cell>
          <cell r="O230">
            <v>167</v>
          </cell>
          <cell r="P230" t="str">
            <v>SEGUNDA A SABADO - 13:40 AS 22:00 / INTERVALO DE 01 HORA</v>
          </cell>
          <cell r="Q230" t="str">
            <v>220 Horas</v>
          </cell>
          <cell r="R230" t="str">
            <v>75.01.014</v>
          </cell>
          <cell r="S230" t="str">
            <v>SCK - Pintura de Meio-Fio e Remoção Faixas e Propagandas</v>
          </cell>
          <cell r="T230">
            <v>2</v>
          </cell>
          <cell r="U230" t="str">
            <v>SIEMACO SAO PAULO LIMP URBANA</v>
          </cell>
          <cell r="V230" t="str">
            <v>Brasileira</v>
          </cell>
          <cell r="W230" t="str">
            <v>Fortaleza</v>
          </cell>
          <cell r="X230" t="str">
            <v>MARIA BARBOSA ALEXANDRE</v>
          </cell>
          <cell r="Y230" t="str">
            <v>MANOEL PORTUGUES ALEXANDRE</v>
          </cell>
          <cell r="Z230" t="str">
            <v>Casado</v>
          </cell>
          <cell r="AA230" t="str">
            <v>Ensino Fundamental Incompleto</v>
          </cell>
          <cell r="AB230" t="str">
            <v>M</v>
          </cell>
          <cell r="AC230" t="str">
            <v>Travessa</v>
          </cell>
          <cell r="AD230" t="str">
            <v>PROFESSORA AGNELINA DE SOUZA BEZERRA</v>
          </cell>
          <cell r="AE230" t="str">
            <v>27</v>
          </cell>
          <cell r="AG230" t="str">
            <v>05796-165</v>
          </cell>
          <cell r="AH230" t="str">
            <v>JARDIM VALE DAS VIRTUDES</v>
          </cell>
          <cell r="AI230" t="str">
            <v>São Paulo</v>
          </cell>
          <cell r="AJ230" t="str">
            <v>São Paulo</v>
          </cell>
          <cell r="AP230">
            <v>2921</v>
          </cell>
          <cell r="AQ230" t="str">
            <v>52863</v>
          </cell>
          <cell r="AR230" t="str">
            <v>0</v>
          </cell>
          <cell r="AS230" t="str">
            <v>93010035117</v>
          </cell>
          <cell r="AT230" t="str">
            <v>029779420710</v>
          </cell>
          <cell r="AU230" t="str">
            <v>76</v>
          </cell>
          <cell r="AV230" t="str">
            <v>36</v>
          </cell>
          <cell r="AW230" t="str">
            <v>04490370</v>
          </cell>
          <cell r="AX230" t="str">
            <v>0001</v>
          </cell>
          <cell r="AY230">
            <v>4</v>
          </cell>
          <cell r="AZ230">
            <v>3</v>
          </cell>
          <cell r="BA230">
            <v>0</v>
          </cell>
        </row>
        <row r="231">
          <cell r="A231">
            <v>116969</v>
          </cell>
          <cell r="B231" t="str">
            <v>ANTONIO ALVES CONCEICAO FILHO</v>
          </cell>
          <cell r="C231" t="str">
            <v>AJUDANTE EQ SERVICOS DIVERSOS</v>
          </cell>
          <cell r="D231" t="str">
            <v>ECOSAMPA Capela do Socorro</v>
          </cell>
          <cell r="E231">
            <v>44419</v>
          </cell>
          <cell r="F231">
            <v>1603.99</v>
          </cell>
          <cell r="G231" t="str">
            <v>Em Atividade Normal</v>
          </cell>
          <cell r="H231">
            <v>45086</v>
          </cell>
          <cell r="I231">
            <v>26359</v>
          </cell>
          <cell r="J231" t="str">
            <v>151.552.688-77</v>
          </cell>
          <cell r="K231" t="str">
            <v>123.40474.73.8</v>
          </cell>
          <cell r="L231" t="str">
            <v>Salário Mensal</v>
          </cell>
          <cell r="M231" t="str">
            <v>Empregado (CLT)</v>
          </cell>
          <cell r="N231" t="str">
            <v>5142-25</v>
          </cell>
          <cell r="O231">
            <v>66</v>
          </cell>
          <cell r="P231" t="str">
            <v>SEGUNDA A SABADO - 06:00 AS 14:20 / INTERVALO DE 01 HORA</v>
          </cell>
          <cell r="Q231" t="str">
            <v>220 Horas</v>
          </cell>
          <cell r="R231" t="str">
            <v>75.01.019</v>
          </cell>
          <cell r="S231" t="str">
            <v>SCK - Operação dos Ecopontos</v>
          </cell>
          <cell r="T231">
            <v>2</v>
          </cell>
          <cell r="U231" t="str">
            <v>SIEMACO SAO PAULO LIMP URBANA</v>
          </cell>
          <cell r="V231" t="str">
            <v>Brasileira</v>
          </cell>
          <cell r="W231" t="str">
            <v>São Paulo</v>
          </cell>
          <cell r="X231" t="str">
            <v>LAURINDA SOUZA CONCEICAO</v>
          </cell>
          <cell r="Y231" t="str">
            <v>ANTONIO ALVES CONCEICAO</v>
          </cell>
          <cell r="Z231" t="str">
            <v>Solteiro</v>
          </cell>
          <cell r="AA231" t="str">
            <v>Ensino Fundamental Completo</v>
          </cell>
          <cell r="AB231" t="str">
            <v>M</v>
          </cell>
          <cell r="AC231" t="str">
            <v>Rua</v>
          </cell>
          <cell r="AD231" t="str">
            <v>RUA HENRIQUE HESSEL</v>
          </cell>
          <cell r="AE231" t="str">
            <v>764</v>
          </cell>
          <cell r="AG231" t="str">
            <v>04882-010</v>
          </cell>
          <cell r="AH231" t="str">
            <v>PARQUE FLORESTAL</v>
          </cell>
          <cell r="AI231" t="str">
            <v>São Paulo</v>
          </cell>
          <cell r="AJ231" t="str">
            <v>São Paulo</v>
          </cell>
          <cell r="AK231" t="str">
            <v>11</v>
          </cell>
          <cell r="AL231" t="str">
            <v>94975.3985</v>
          </cell>
          <cell r="AP231">
            <v>6753</v>
          </cell>
          <cell r="AQ231" t="str">
            <v>40058</v>
          </cell>
          <cell r="AR231" t="str">
            <v>6</v>
          </cell>
          <cell r="AS231" t="str">
            <v>231723696</v>
          </cell>
          <cell r="AT231" t="str">
            <v>204442050124</v>
          </cell>
          <cell r="AU231" t="str">
            <v>0097</v>
          </cell>
          <cell r="AV231" t="str">
            <v>381</v>
          </cell>
          <cell r="AW231" t="str">
            <v>15155268</v>
          </cell>
          <cell r="AX231" t="str">
            <v>877</v>
          </cell>
          <cell r="AY231">
            <v>2</v>
          </cell>
          <cell r="AZ231">
            <v>0</v>
          </cell>
          <cell r="BA231">
            <v>20</v>
          </cell>
        </row>
        <row r="232">
          <cell r="A232">
            <v>113360</v>
          </cell>
          <cell r="B232" t="str">
            <v>ANTONIO AMARO DA SILVA</v>
          </cell>
          <cell r="C232" t="str">
            <v>VARREDOR</v>
          </cell>
          <cell r="D232" t="str">
            <v>ECOSAMPA Santo Amaro</v>
          </cell>
          <cell r="E232">
            <v>43617</v>
          </cell>
          <cell r="F232">
            <v>1464.83</v>
          </cell>
          <cell r="G232" t="str">
            <v>Demitido em Meses Anteriores</v>
          </cell>
          <cell r="H232">
            <v>44816</v>
          </cell>
          <cell r="I232">
            <v>25628</v>
          </cell>
          <cell r="J232" t="str">
            <v>374.179.833-91</v>
          </cell>
          <cell r="K232" t="str">
            <v>123.79112.40.3</v>
          </cell>
          <cell r="L232" t="str">
            <v>Salário Mensal</v>
          </cell>
          <cell r="M232" t="str">
            <v>Empregado (CLT)</v>
          </cell>
          <cell r="N232" t="str">
            <v>5142-15</v>
          </cell>
          <cell r="O232">
            <v>66</v>
          </cell>
          <cell r="P232" t="str">
            <v>SEGUNDA A SABADO - 06:00 AS 14:20 / INTERVALO DE 01 HORA</v>
          </cell>
          <cell r="Q232" t="str">
            <v>220 Horas</v>
          </cell>
          <cell r="R232" t="str">
            <v>75.01.006</v>
          </cell>
          <cell r="S232" t="str">
            <v>SCK - Varrição de Vias e Logradouros</v>
          </cell>
          <cell r="T232">
            <v>2</v>
          </cell>
          <cell r="U232" t="str">
            <v>SIEMACO SAO PAULO LIMP URBANA</v>
          </cell>
          <cell r="V232" t="str">
            <v>Brasileira</v>
          </cell>
          <cell r="W232" t="str">
            <v>Pedro Ii</v>
          </cell>
          <cell r="X232" t="str">
            <v>RITA AMARO DA SILVA</v>
          </cell>
          <cell r="Y232" t="str">
            <v>RAIMUNDO NONATO FILHO</v>
          </cell>
          <cell r="Z232" t="str">
            <v>Solteiro</v>
          </cell>
          <cell r="AA232" t="str">
            <v>Ensino Fundamental Incompleto</v>
          </cell>
          <cell r="AB232" t="str">
            <v>M</v>
          </cell>
          <cell r="AC232" t="str">
            <v>Rua</v>
          </cell>
          <cell r="AD232" t="str">
            <v>DAS FONTES</v>
          </cell>
          <cell r="AE232" t="str">
            <v>623</v>
          </cell>
          <cell r="AG232" t="str">
            <v>04891-020</v>
          </cell>
          <cell r="AH232" t="str">
            <v>JD DAS FONTES</v>
          </cell>
          <cell r="AI232" t="str">
            <v>São Paulo</v>
          </cell>
          <cell r="AJ232" t="str">
            <v>São Paulo</v>
          </cell>
          <cell r="AP232">
            <v>8605</v>
          </cell>
          <cell r="AQ232" t="str">
            <v>35250</v>
          </cell>
          <cell r="AR232" t="str">
            <v>2</v>
          </cell>
          <cell r="AS232" t="str">
            <v>1092959</v>
          </cell>
          <cell r="AT232" t="str">
            <v>15636981546</v>
          </cell>
          <cell r="AU232" t="str">
            <v>56</v>
          </cell>
          <cell r="AV232" t="str">
            <v>12</v>
          </cell>
          <cell r="AW232" t="str">
            <v>033695</v>
          </cell>
          <cell r="AX232" t="str">
            <v>008</v>
          </cell>
          <cell r="AY232">
            <v>3</v>
          </cell>
          <cell r="AZ232">
            <v>3</v>
          </cell>
          <cell r="BA232">
            <v>11</v>
          </cell>
        </row>
        <row r="233">
          <cell r="A233">
            <v>113431</v>
          </cell>
          <cell r="B233" t="str">
            <v>ANTONIO AMORIM DA SILVA</v>
          </cell>
          <cell r="C233" t="str">
            <v>VARREDOR</v>
          </cell>
          <cell r="D233" t="str">
            <v>ECOSAMPA Santo Amaro</v>
          </cell>
          <cell r="E233">
            <v>43617</v>
          </cell>
          <cell r="F233">
            <v>1603.99</v>
          </cell>
          <cell r="G233" t="str">
            <v>Em Atividade Normal</v>
          </cell>
          <cell r="H233">
            <v>45177</v>
          </cell>
          <cell r="I233">
            <v>25144</v>
          </cell>
          <cell r="J233" t="str">
            <v>350.332.312-00</v>
          </cell>
          <cell r="K233" t="str">
            <v>123.17365.90.1</v>
          </cell>
          <cell r="L233" t="str">
            <v>Salário Mensal</v>
          </cell>
          <cell r="M233" t="str">
            <v>Empregado (CLT)</v>
          </cell>
          <cell r="N233" t="str">
            <v>5142-15</v>
          </cell>
          <cell r="O233">
            <v>66</v>
          </cell>
          <cell r="P233" t="str">
            <v>SEGUNDA A SABADO - 06:00 AS 14:20 / INTERVALO DE 01 HORA</v>
          </cell>
          <cell r="Q233" t="str">
            <v>220 Horas</v>
          </cell>
          <cell r="R233" t="str">
            <v>75.01.006</v>
          </cell>
          <cell r="S233" t="str">
            <v>SCK - Varrição de Vias e Logradouros</v>
          </cell>
          <cell r="T233">
            <v>2</v>
          </cell>
          <cell r="U233" t="str">
            <v>SIEMACO SAO PAULO LIMP URBANA</v>
          </cell>
          <cell r="V233" t="str">
            <v>Brasileira</v>
          </cell>
          <cell r="W233" t="str">
            <v>Monte Negro</v>
          </cell>
          <cell r="X233" t="str">
            <v>LINDAURA AMORIM DA SILVA</v>
          </cell>
          <cell r="Y233" t="str">
            <v>LUIZ JOSE DA SILVA</v>
          </cell>
          <cell r="Z233" t="str">
            <v>Casado</v>
          </cell>
          <cell r="AA233" t="str">
            <v>Ensino Fundamental Incompleto</v>
          </cell>
          <cell r="AB233" t="str">
            <v>M</v>
          </cell>
          <cell r="AC233" t="str">
            <v>Avenida</v>
          </cell>
          <cell r="AD233" t="str">
            <v>KAYO OKAMOTO</v>
          </cell>
          <cell r="AE233" t="str">
            <v>467</v>
          </cell>
          <cell r="AG233" t="str">
            <v>04875-000</v>
          </cell>
          <cell r="AH233" t="str">
            <v>COLONIA</v>
          </cell>
          <cell r="AI233" t="str">
            <v>São Paulo</v>
          </cell>
          <cell r="AJ233" t="str">
            <v>São Paulo</v>
          </cell>
          <cell r="AP233">
            <v>9104</v>
          </cell>
          <cell r="AQ233" t="str">
            <v>19951</v>
          </cell>
          <cell r="AR233" t="str">
            <v>9</v>
          </cell>
          <cell r="AS233" t="str">
            <v>364135414</v>
          </cell>
          <cell r="AT233" t="str">
            <v>5658432380</v>
          </cell>
          <cell r="AU233" t="str">
            <v>69</v>
          </cell>
          <cell r="AV233" t="str">
            <v>25</v>
          </cell>
          <cell r="AW233" t="str">
            <v>012442</v>
          </cell>
          <cell r="AX233" t="str">
            <v>0003</v>
          </cell>
          <cell r="AY233">
            <v>4</v>
          </cell>
          <cell r="AZ233">
            <v>3</v>
          </cell>
          <cell r="BA233">
            <v>0</v>
          </cell>
        </row>
        <row r="234">
          <cell r="A234">
            <v>114689</v>
          </cell>
          <cell r="B234" t="str">
            <v>ANTONIO CAMARGO LEME FILHO</v>
          </cell>
          <cell r="C234" t="str">
            <v>AJUDANTE EQ SERVICOS DIVERSOS</v>
          </cell>
          <cell r="D234" t="str">
            <v>ECOSAMPA Capela do Socorro</v>
          </cell>
          <cell r="E234">
            <v>43874</v>
          </cell>
          <cell r="F234">
            <v>1281.23</v>
          </cell>
          <cell r="G234" t="str">
            <v>Demitido em Meses Anteriores</v>
          </cell>
          <cell r="H234">
            <v>43888</v>
          </cell>
          <cell r="I234">
            <v>26121</v>
          </cell>
          <cell r="J234" t="str">
            <v>794.371.259-53</v>
          </cell>
          <cell r="K234" t="str">
            <v>123.37037.22.5</v>
          </cell>
          <cell r="L234" t="str">
            <v>Salário Mensal</v>
          </cell>
          <cell r="M234" t="str">
            <v>Empregado (CLT)</v>
          </cell>
          <cell r="N234" t="str">
            <v>5142-25</v>
          </cell>
          <cell r="O234">
            <v>167</v>
          </cell>
          <cell r="P234" t="str">
            <v>SEGUNDA A SABADO - 13:40 AS 22:00 / INTERVALO DE 01 HORA</v>
          </cell>
          <cell r="Q234" t="str">
            <v>220 Horas</v>
          </cell>
          <cell r="R234" t="str">
            <v>75.01.014</v>
          </cell>
          <cell r="S234" t="str">
            <v>SCK - Pintura de Meio-Fio e Remoção Faixas e Propagandas</v>
          </cell>
          <cell r="T234">
            <v>2</v>
          </cell>
          <cell r="U234" t="str">
            <v>SIEMACO SAO PAULO LIMP URBANA</v>
          </cell>
          <cell r="V234" t="str">
            <v>Brasileira</v>
          </cell>
          <cell r="W234" t="str">
            <v>São Jerônimo da Serra</v>
          </cell>
          <cell r="X234" t="str">
            <v>DAVINA DA SILVA EME</v>
          </cell>
          <cell r="Y234" t="str">
            <v>ANTONIO CAMARGO LEME</v>
          </cell>
          <cell r="Z234" t="str">
            <v>Solteiro</v>
          </cell>
          <cell r="AA234" t="str">
            <v>Ensino Fundamental Incompleto</v>
          </cell>
          <cell r="AB234" t="str">
            <v>M</v>
          </cell>
          <cell r="AC234" t="str">
            <v>Avenida</v>
          </cell>
          <cell r="AD234" t="str">
            <v>AVENIDA KAYO OKAMOTO</v>
          </cell>
          <cell r="AE234" t="str">
            <v>467</v>
          </cell>
          <cell r="AG234" t="str">
            <v>04875-000</v>
          </cell>
          <cell r="AH234" t="str">
            <v>COLONIA</v>
          </cell>
          <cell r="AI234" t="str">
            <v>São Paulo</v>
          </cell>
          <cell r="AJ234" t="str">
            <v>São Paulo</v>
          </cell>
          <cell r="AK234" t="str">
            <v>11</v>
          </cell>
          <cell r="AL234" t="str">
            <v>5974.8884</v>
          </cell>
          <cell r="AM234" t="str">
            <v>11</v>
          </cell>
          <cell r="AN234" t="str">
            <v>95038.9668</v>
          </cell>
          <cell r="AP234">
            <v>7245</v>
          </cell>
          <cell r="AQ234" t="str">
            <v>03963</v>
          </cell>
          <cell r="AR234" t="str">
            <v>6</v>
          </cell>
          <cell r="AS234" t="str">
            <v>544833867</v>
          </cell>
          <cell r="AT234" t="str">
            <v>323640560175</v>
          </cell>
          <cell r="AU234" t="str">
            <v>0175</v>
          </cell>
          <cell r="AV234" t="str">
            <v>381</v>
          </cell>
          <cell r="AW234" t="str">
            <v>79437125</v>
          </cell>
          <cell r="AX234" t="str">
            <v>953</v>
          </cell>
          <cell r="AY234">
            <v>0</v>
          </cell>
          <cell r="AZ234">
            <v>0</v>
          </cell>
          <cell r="BA234">
            <v>14</v>
          </cell>
        </row>
        <row r="235">
          <cell r="A235">
            <v>113369</v>
          </cell>
          <cell r="B235" t="str">
            <v>ANTONIO CARLOS ALVES RAMOS</v>
          </cell>
          <cell r="C235" t="str">
            <v>VARREDOR</v>
          </cell>
          <cell r="D235" t="str">
            <v>ECOSAMPA Campo Limpo</v>
          </cell>
          <cell r="E235">
            <v>43617</v>
          </cell>
          <cell r="F235">
            <v>1603.99</v>
          </cell>
          <cell r="G235" t="str">
            <v>Em Atividade Normal</v>
          </cell>
          <cell r="H235">
            <v>44960</v>
          </cell>
          <cell r="I235">
            <v>23327</v>
          </cell>
          <cell r="J235" t="str">
            <v>264.054.768-20</v>
          </cell>
          <cell r="K235" t="str">
            <v>121.46179.73.4</v>
          </cell>
          <cell r="L235" t="str">
            <v>Salário Mensal</v>
          </cell>
          <cell r="M235" t="str">
            <v>Empregado (CLT)</v>
          </cell>
          <cell r="N235" t="str">
            <v>5142-15</v>
          </cell>
          <cell r="O235">
            <v>223</v>
          </cell>
          <cell r="P235" t="str">
            <v>SEGUNDA A SABADO - 10:00 AS 18:20 / INTERVALO DE 01 HORA</v>
          </cell>
          <cell r="Q235" t="str">
            <v>220 Horas</v>
          </cell>
          <cell r="R235" t="str">
            <v>75.01.006</v>
          </cell>
          <cell r="S235" t="str">
            <v>SCK - Varrição de Vias e Logradouros</v>
          </cell>
          <cell r="T235">
            <v>2</v>
          </cell>
          <cell r="U235" t="str">
            <v>SIEMACO SAO PAULO LIMP URBANA</v>
          </cell>
          <cell r="V235" t="str">
            <v>Brasileira</v>
          </cell>
          <cell r="W235" t="str">
            <v>Osasco</v>
          </cell>
          <cell r="X235" t="str">
            <v>EDITE ALVES RAMOS</v>
          </cell>
          <cell r="Y235" t="str">
            <v>JOSE HONORATO RAMOS</v>
          </cell>
          <cell r="Z235" t="str">
            <v>Solteiro</v>
          </cell>
          <cell r="AA235" t="str">
            <v>Ensino Fundamental Completo</v>
          </cell>
          <cell r="AB235" t="str">
            <v>M</v>
          </cell>
          <cell r="AC235" t="str">
            <v>Rua</v>
          </cell>
          <cell r="AD235" t="str">
            <v>APOSTOLO FELIPE</v>
          </cell>
          <cell r="AE235" t="str">
            <v>472</v>
          </cell>
          <cell r="AG235" t="str">
            <v>06145-132</v>
          </cell>
          <cell r="AH235" t="str">
            <v>CONCEICAO</v>
          </cell>
          <cell r="AI235" t="str">
            <v>Osasco</v>
          </cell>
          <cell r="AJ235" t="str">
            <v>São Paulo</v>
          </cell>
          <cell r="AP235">
            <v>390</v>
          </cell>
          <cell r="AQ235" t="str">
            <v>12620</v>
          </cell>
          <cell r="AR235" t="str">
            <v>9</v>
          </cell>
          <cell r="AS235" t="str">
            <v>190561658</v>
          </cell>
          <cell r="AT235" t="str">
            <v>219990640167</v>
          </cell>
          <cell r="AU235" t="str">
            <v>183</v>
          </cell>
          <cell r="AV235" t="str">
            <v>315</v>
          </cell>
          <cell r="AW235" t="str">
            <v>035219</v>
          </cell>
          <cell r="AX235" t="str">
            <v>015</v>
          </cell>
          <cell r="AY235">
            <v>4</v>
          </cell>
          <cell r="AZ235">
            <v>3</v>
          </cell>
          <cell r="BA235">
            <v>0</v>
          </cell>
        </row>
        <row r="236">
          <cell r="A236">
            <v>121673</v>
          </cell>
          <cell r="B236" t="str">
            <v>ANTONIO CARLOS COSTA DA SILVA</v>
          </cell>
          <cell r="C236" t="str">
            <v>AJUDANTE EQ SERVICOS DIVERSOS</v>
          </cell>
          <cell r="D236" t="str">
            <v>ECOSAMPA Santo Amaro</v>
          </cell>
          <cell r="E236">
            <v>44994</v>
          </cell>
          <cell r="F236">
            <v>1603.99</v>
          </cell>
          <cell r="G236" t="str">
            <v>Em Atividade Normal</v>
          </cell>
          <cell r="H236">
            <v>45184</v>
          </cell>
          <cell r="I236">
            <v>30748</v>
          </cell>
          <cell r="J236" t="str">
            <v>337.312.618-55</v>
          </cell>
          <cell r="K236" t="str">
            <v>203.44478.83.6</v>
          </cell>
          <cell r="L236" t="str">
            <v>Salário Mensal</v>
          </cell>
          <cell r="M236" t="str">
            <v>Empregado (CLT)</v>
          </cell>
          <cell r="N236" t="str">
            <v>5142-25</v>
          </cell>
          <cell r="O236">
            <v>300</v>
          </cell>
          <cell r="P236" t="str">
            <v>SEGUNDA A SABADO - 21:00 AS 04:33 / INTERVALO DE 01 HORA</v>
          </cell>
          <cell r="Q236" t="str">
            <v>220 Horas</v>
          </cell>
          <cell r="R236" t="str">
            <v>75.01.016</v>
          </cell>
          <cell r="S236" t="str">
            <v>SCK - Coleta - Catabagulho e Entulho</v>
          </cell>
          <cell r="T236">
            <v>2</v>
          </cell>
          <cell r="U236" t="str">
            <v>SIEMACO SAO PAULO LIMP URBANA</v>
          </cell>
          <cell r="V236" t="str">
            <v>Brasileira</v>
          </cell>
          <cell r="W236" t="str">
            <v>Araci</v>
          </cell>
          <cell r="X236" t="str">
            <v>MARIZETE REIS DA COSTA</v>
          </cell>
          <cell r="Y236" t="str">
            <v>EDILTON SOUSA DA SILVA</v>
          </cell>
          <cell r="Z236" t="str">
            <v>Solteiro</v>
          </cell>
          <cell r="AA236" t="str">
            <v>Ensino Fundamental Completo</v>
          </cell>
          <cell r="AB236" t="str">
            <v>M</v>
          </cell>
          <cell r="AC236" t="str">
            <v>Rua</v>
          </cell>
          <cell r="AD236" t="str">
            <v>ANA SIERRA DINIZ</v>
          </cell>
          <cell r="AE236" t="str">
            <v>39</v>
          </cell>
          <cell r="AF236" t="str">
            <v>CASA 1</v>
          </cell>
          <cell r="AG236" t="str">
            <v>07862-000</v>
          </cell>
          <cell r="AH236" t="str">
            <v>PARQUE MONTE VERDE</v>
          </cell>
          <cell r="AI236" t="str">
            <v>São Paulo</v>
          </cell>
          <cell r="AJ236" t="str">
            <v>São Paulo</v>
          </cell>
          <cell r="AM236" t="str">
            <v>11</v>
          </cell>
          <cell r="AN236" t="str">
            <v>98992-5582</v>
          </cell>
          <cell r="AP236">
            <v>9105</v>
          </cell>
          <cell r="AQ236" t="str">
            <v>03426</v>
          </cell>
          <cell r="AR236" t="str">
            <v>9</v>
          </cell>
          <cell r="AS236" t="str">
            <v>484243500</v>
          </cell>
          <cell r="AT236" t="str">
            <v>319408710108</v>
          </cell>
          <cell r="AU236" t="str">
            <v>0289</v>
          </cell>
          <cell r="AV236" t="str">
            <v>192</v>
          </cell>
          <cell r="AW236" t="str">
            <v>33731261</v>
          </cell>
          <cell r="AX236" t="str">
            <v>855</v>
          </cell>
          <cell r="AY236">
            <v>0</v>
          </cell>
          <cell r="AZ236">
            <v>5</v>
          </cell>
          <cell r="BA236">
            <v>22</v>
          </cell>
        </row>
        <row r="237">
          <cell r="A237">
            <v>113438</v>
          </cell>
          <cell r="B237" t="str">
            <v>ANTONIO CARLOS DE OLIVEIRA</v>
          </cell>
          <cell r="C237" t="str">
            <v>AJUDANTE EQ SERVICOS DIVERSOS</v>
          </cell>
          <cell r="D237" t="str">
            <v>ECOSAMPA M'Boi Mirim</v>
          </cell>
          <cell r="E237">
            <v>43617</v>
          </cell>
          <cell r="F237">
            <v>1603.99</v>
          </cell>
          <cell r="G237" t="str">
            <v>Em Atividade Normal</v>
          </cell>
          <cell r="H237">
            <v>45023</v>
          </cell>
          <cell r="I237">
            <v>30952</v>
          </cell>
          <cell r="J237" t="str">
            <v>026.809.363-61</v>
          </cell>
          <cell r="K237" t="str">
            <v>161.48972.56.6</v>
          </cell>
          <cell r="L237" t="str">
            <v>Salário Mensal</v>
          </cell>
          <cell r="M237" t="str">
            <v>Empregado (CLT)</v>
          </cell>
          <cell r="N237" t="str">
            <v>5142-25</v>
          </cell>
          <cell r="O237">
            <v>66</v>
          </cell>
          <cell r="P237" t="str">
            <v>SEGUNDA A SABADO - 06:00 AS 14:20 / INTERVALO DE 01 HORA</v>
          </cell>
          <cell r="Q237" t="str">
            <v>220 Horas</v>
          </cell>
          <cell r="R237" t="str">
            <v>75.01.022</v>
          </cell>
          <cell r="S237" t="str">
            <v>SCK - Limpeza Habitacional - Dificil Acesso</v>
          </cell>
          <cell r="T237">
            <v>2</v>
          </cell>
          <cell r="U237" t="str">
            <v>SIEMACO SAO PAULO LIMP URBANA</v>
          </cell>
          <cell r="V237" t="str">
            <v>Brasileira</v>
          </cell>
          <cell r="W237" t="str">
            <v>Capitão de Campos</v>
          </cell>
          <cell r="X237" t="str">
            <v>MARIA LUCIA FRANCISCA DE PAULA</v>
          </cell>
          <cell r="Y237" t="str">
            <v>JOSE JOAQUIM DE OLIVEIRA</v>
          </cell>
          <cell r="Z237" t="str">
            <v>Solteiro</v>
          </cell>
          <cell r="AA237" t="str">
            <v>Ensino Fundamental Incompleto</v>
          </cell>
          <cell r="AB237" t="str">
            <v>M</v>
          </cell>
          <cell r="AC237" t="str">
            <v>Rua</v>
          </cell>
          <cell r="AD237" t="str">
            <v>DOUTOR JOSE VELASQUES VARGAS</v>
          </cell>
          <cell r="AE237" t="str">
            <v>444</v>
          </cell>
          <cell r="AG237" t="str">
            <v>05885-210</v>
          </cell>
          <cell r="AH237" t="str">
            <v>JARDIM LILAH</v>
          </cell>
          <cell r="AI237" t="str">
            <v>São Paulo</v>
          </cell>
          <cell r="AJ237" t="str">
            <v>São Paulo</v>
          </cell>
          <cell r="AP237">
            <v>390</v>
          </cell>
          <cell r="AQ237" t="str">
            <v>12471</v>
          </cell>
          <cell r="AR237" t="str">
            <v>7</v>
          </cell>
          <cell r="AS237" t="str">
            <v>279288584</v>
          </cell>
          <cell r="AT237" t="str">
            <v>449907090116</v>
          </cell>
          <cell r="AU237" t="str">
            <v>254</v>
          </cell>
          <cell r="AV237" t="str">
            <v>20</v>
          </cell>
          <cell r="AW237" t="str">
            <v>026656</v>
          </cell>
          <cell r="AX237" t="str">
            <v>022</v>
          </cell>
          <cell r="AY237">
            <v>4</v>
          </cell>
          <cell r="AZ237">
            <v>3</v>
          </cell>
          <cell r="BA237">
            <v>0</v>
          </cell>
        </row>
        <row r="238">
          <cell r="A238">
            <v>113379</v>
          </cell>
          <cell r="B238" t="str">
            <v>ANTONIO CARLOS GOMES DE PAULA</v>
          </cell>
          <cell r="C238" t="str">
            <v>BUEIRISTA</v>
          </cell>
          <cell r="D238" t="str">
            <v>ECOSAMPA Capela do Socorro</v>
          </cell>
          <cell r="E238">
            <v>43617</v>
          </cell>
          <cell r="F238">
            <v>1907.79</v>
          </cell>
          <cell r="G238" t="str">
            <v>Em Atividade Normal</v>
          </cell>
          <cell r="H238">
            <v>45119</v>
          </cell>
          <cell r="I238">
            <v>27294</v>
          </cell>
          <cell r="J238" t="str">
            <v>164.144.248-46</v>
          </cell>
          <cell r="K238" t="str">
            <v>124.72647.24.9</v>
          </cell>
          <cell r="L238" t="str">
            <v>Salário Mensal</v>
          </cell>
          <cell r="M238" t="str">
            <v>Empregado (CLT)</v>
          </cell>
          <cell r="N238" t="str">
            <v>9922-25</v>
          </cell>
          <cell r="O238">
            <v>66</v>
          </cell>
          <cell r="P238" t="str">
            <v>SEGUNDA A SABADO - 06:00 AS 14:20 / INTERVALO DE 01 HORA</v>
          </cell>
          <cell r="Q238" t="str">
            <v>220 Horas</v>
          </cell>
          <cell r="R238" t="str">
            <v>75.01.012</v>
          </cell>
          <cell r="S238" t="str">
            <v>SCK - Limpeza de Bueiros</v>
          </cell>
          <cell r="T238">
            <v>2</v>
          </cell>
          <cell r="U238" t="str">
            <v>SIEMACO SAO PAULO LIMP URBANA</v>
          </cell>
          <cell r="V238" t="str">
            <v>Brasileira</v>
          </cell>
          <cell r="W238" t="str">
            <v>Governador Valadares</v>
          </cell>
          <cell r="X238" t="str">
            <v>MARIA DAS GRACAS GOMES DE PAULA</v>
          </cell>
          <cell r="Y238" t="str">
            <v>LUIZ DE PAULA</v>
          </cell>
          <cell r="Z238" t="str">
            <v>Casado</v>
          </cell>
          <cell r="AA238" t="str">
            <v>Ensino Fundamental Completo</v>
          </cell>
          <cell r="AB238" t="str">
            <v>M</v>
          </cell>
          <cell r="AC238" t="str">
            <v>Estrada</v>
          </cell>
          <cell r="AD238" t="str">
            <v>PONTE ALTA</v>
          </cell>
          <cell r="AE238" t="str">
            <v>195</v>
          </cell>
          <cell r="AG238" t="str">
            <v>04891-270</v>
          </cell>
          <cell r="AH238" t="str">
            <v>ENGENHEIRO MARSILAC</v>
          </cell>
          <cell r="AI238" t="str">
            <v>São Paulo</v>
          </cell>
          <cell r="AJ238" t="str">
            <v>São Paulo</v>
          </cell>
          <cell r="AK238" t="str">
            <v>11</v>
          </cell>
          <cell r="AL238" t="str">
            <v>5975.2084</v>
          </cell>
          <cell r="AM238" t="str">
            <v>11</v>
          </cell>
          <cell r="AN238" t="str">
            <v>96498.4814</v>
          </cell>
          <cell r="AP238">
            <v>192</v>
          </cell>
          <cell r="AQ238" t="str">
            <v>83537</v>
          </cell>
          <cell r="AR238" t="str">
            <v>9</v>
          </cell>
          <cell r="AS238" t="str">
            <v>24.141.312-6</v>
          </cell>
          <cell r="AT238" t="str">
            <v>270443190132</v>
          </cell>
          <cell r="AU238" t="str">
            <v>598</v>
          </cell>
          <cell r="AV238" t="str">
            <v>371</v>
          </cell>
          <cell r="AW238" t="str">
            <v>060170</v>
          </cell>
          <cell r="AX238" t="str">
            <v>228</v>
          </cell>
          <cell r="AY238">
            <v>4</v>
          </cell>
          <cell r="AZ238">
            <v>3</v>
          </cell>
          <cell r="BA238">
            <v>0</v>
          </cell>
        </row>
        <row r="239">
          <cell r="A239">
            <v>121528</v>
          </cell>
          <cell r="B239" t="str">
            <v>ANTONIO CARLOS PAULINO DE OLIVEIRA</v>
          </cell>
          <cell r="C239" t="str">
            <v>AJUDANTE EQ SERVICOS DIVERSOS</v>
          </cell>
          <cell r="D239" t="str">
            <v>ECOSAMPA Operação Geral</v>
          </cell>
          <cell r="E239">
            <v>44972</v>
          </cell>
          <cell r="F239">
            <v>1603.99</v>
          </cell>
          <cell r="G239" t="str">
            <v>Demitido em Meses Anteriores</v>
          </cell>
          <cell r="H239">
            <v>44986</v>
          </cell>
          <cell r="I239">
            <v>29744</v>
          </cell>
          <cell r="J239" t="str">
            <v>223.470.098-18</v>
          </cell>
          <cell r="K239" t="str">
            <v>129.35171.93.6</v>
          </cell>
          <cell r="L239" t="str">
            <v>Salário Mensal</v>
          </cell>
          <cell r="M239" t="str">
            <v>Empregado (CLT)</v>
          </cell>
          <cell r="N239" t="str">
            <v>5142-25</v>
          </cell>
          <cell r="O239">
            <v>339</v>
          </cell>
          <cell r="P239" t="str">
            <v>SEGUNDA A SABADO - 13:20 AS 21:40 / INTERVALO DE 01 HORA</v>
          </cell>
          <cell r="Q239" t="str">
            <v>220 Horas</v>
          </cell>
          <cell r="R239" t="str">
            <v>75.01.011</v>
          </cell>
          <cell r="S239" t="str">
            <v>SCK - Lavagem - Feiras, Vias e Logradouros</v>
          </cell>
          <cell r="T239">
            <v>2</v>
          </cell>
          <cell r="U239" t="str">
            <v>SIEMACO SAO PAULO LIMP URBANA</v>
          </cell>
          <cell r="V239" t="str">
            <v>Brasileira</v>
          </cell>
          <cell r="W239" t="str">
            <v>São Paulo</v>
          </cell>
          <cell r="X239" t="str">
            <v>SANDRA REGNA PAULINO DE OLIVEIRA</v>
          </cell>
          <cell r="Z239" t="str">
            <v>Solteiro</v>
          </cell>
          <cell r="AA239" t="str">
            <v>Ensino Fundamental Incompleto</v>
          </cell>
          <cell r="AB239" t="str">
            <v>M</v>
          </cell>
          <cell r="AC239" t="str">
            <v>Rua</v>
          </cell>
          <cell r="AD239" t="str">
            <v>Deodoro de Campos</v>
          </cell>
          <cell r="AE239" t="str">
            <v>228</v>
          </cell>
          <cell r="AG239" t="str">
            <v>04336-010</v>
          </cell>
          <cell r="AH239" t="str">
            <v>Americanopolis</v>
          </cell>
          <cell r="AI239" t="str">
            <v>São Paulo</v>
          </cell>
          <cell r="AJ239" t="str">
            <v>São Paulo</v>
          </cell>
          <cell r="AK239" t="str">
            <v>11</v>
          </cell>
          <cell r="AL239" t="str">
            <v>5565.1259</v>
          </cell>
          <cell r="AM239" t="str">
            <v>11</v>
          </cell>
          <cell r="AN239" t="str">
            <v>91287-6912</v>
          </cell>
          <cell r="AP239">
            <v>8580</v>
          </cell>
          <cell r="AQ239" t="str">
            <v>23302</v>
          </cell>
          <cell r="AR239" t="str">
            <v>4</v>
          </cell>
          <cell r="AS239" t="str">
            <v>368327383</v>
          </cell>
          <cell r="AT239" t="str">
            <v>298102490183</v>
          </cell>
          <cell r="AU239" t="str">
            <v>0341</v>
          </cell>
          <cell r="AV239" t="str">
            <v>320</v>
          </cell>
          <cell r="AW239" t="str">
            <v>22347009</v>
          </cell>
          <cell r="AX239" t="str">
            <v>818</v>
          </cell>
          <cell r="AY239">
            <v>0</v>
          </cell>
          <cell r="AZ239">
            <v>0</v>
          </cell>
          <cell r="BA239">
            <v>16</v>
          </cell>
        </row>
        <row r="240">
          <cell r="A240">
            <v>113445</v>
          </cell>
          <cell r="B240" t="str">
            <v>ANTONIO CARLOS PEREIRA</v>
          </cell>
          <cell r="C240" t="str">
            <v>AJUDANTE EQ SERVICOS DIVERSOS</v>
          </cell>
          <cell r="D240" t="str">
            <v>ECOSAMPA Capela do Socorro</v>
          </cell>
          <cell r="E240">
            <v>43617</v>
          </cell>
          <cell r="F240">
            <v>1603.99</v>
          </cell>
          <cell r="G240" t="str">
            <v>Em Atividade Normal</v>
          </cell>
          <cell r="H240">
            <v>44898</v>
          </cell>
          <cell r="I240">
            <v>25967</v>
          </cell>
          <cell r="J240" t="str">
            <v>263.801.308-02</v>
          </cell>
          <cell r="K240" t="str">
            <v>125.53962.18.7</v>
          </cell>
          <cell r="L240" t="str">
            <v>Salário Mensal</v>
          </cell>
          <cell r="M240" t="str">
            <v>Empregado (CLT)</v>
          </cell>
          <cell r="N240" t="str">
            <v>5142-25</v>
          </cell>
          <cell r="O240">
            <v>66</v>
          </cell>
          <cell r="P240" t="str">
            <v>SEGUNDA A SABADO - 06:00 AS 14:20 / INTERVALO DE 01 HORA</v>
          </cell>
          <cell r="Q240" t="str">
            <v>220 Horas</v>
          </cell>
          <cell r="R240" t="str">
            <v>75.01.013</v>
          </cell>
          <cell r="S240" t="str">
            <v>SCK - Capinação e Roçada de Vias</v>
          </cell>
          <cell r="T240">
            <v>2</v>
          </cell>
          <cell r="U240" t="str">
            <v>SIEMACO SAO PAULO LIMP URBANA</v>
          </cell>
          <cell r="V240" t="str">
            <v>Brasileira</v>
          </cell>
          <cell r="W240" t="str">
            <v>Jequié</v>
          </cell>
          <cell r="X240" t="str">
            <v>EUNICE PEREIRA</v>
          </cell>
          <cell r="Z240" t="str">
            <v>Casado</v>
          </cell>
          <cell r="AA240" t="str">
            <v>Ensino Fundamental Completo</v>
          </cell>
          <cell r="AB240" t="str">
            <v>M</v>
          </cell>
          <cell r="AC240" t="str">
            <v>Rua</v>
          </cell>
          <cell r="AD240" t="str">
            <v>PLACIDO RUTINI</v>
          </cell>
          <cell r="AE240" t="str">
            <v>101</v>
          </cell>
          <cell r="AG240" t="str">
            <v>04896-030</v>
          </cell>
          <cell r="AH240" t="str">
            <v>SANTA TEREZINHA</v>
          </cell>
          <cell r="AI240" t="str">
            <v>São Paulo</v>
          </cell>
          <cell r="AJ240" t="str">
            <v>São Paulo</v>
          </cell>
          <cell r="AP240">
            <v>5917</v>
          </cell>
          <cell r="AQ240" t="str">
            <v>03851</v>
          </cell>
          <cell r="AR240" t="str">
            <v>4</v>
          </cell>
          <cell r="AS240" t="str">
            <v>578795991</v>
          </cell>
          <cell r="AT240" t="str">
            <v>61783510507</v>
          </cell>
          <cell r="AU240" t="str">
            <v>51</v>
          </cell>
          <cell r="AV240" t="str">
            <v>75</v>
          </cell>
          <cell r="AW240" t="str">
            <v>023048</v>
          </cell>
          <cell r="AX240" t="str">
            <v>0225</v>
          </cell>
          <cell r="AY240">
            <v>4</v>
          </cell>
          <cell r="AZ240">
            <v>3</v>
          </cell>
          <cell r="BA240">
            <v>0</v>
          </cell>
        </row>
        <row r="241">
          <cell r="A241">
            <v>114688</v>
          </cell>
          <cell r="B241" t="str">
            <v>ANTONIO CARLOS PEREIRA DA SILVA</v>
          </cell>
          <cell r="C241" t="str">
            <v>VARREDOR</v>
          </cell>
          <cell r="D241" t="str">
            <v>ECOSAMPA Capela do Socorro</v>
          </cell>
          <cell r="E241">
            <v>43874</v>
          </cell>
          <cell r="F241">
            <v>1319.67</v>
          </cell>
          <cell r="G241" t="str">
            <v>Demitido em Meses Anteriores</v>
          </cell>
          <cell r="H241">
            <v>44242</v>
          </cell>
          <cell r="I241">
            <v>34436</v>
          </cell>
          <cell r="J241" t="str">
            <v>098.728.894-65</v>
          </cell>
          <cell r="K241" t="str">
            <v>160.11707.22.0</v>
          </cell>
          <cell r="L241" t="str">
            <v>Salário Mensal</v>
          </cell>
          <cell r="M241" t="str">
            <v>Empregado (CLT)</v>
          </cell>
          <cell r="N241" t="str">
            <v>5142-15</v>
          </cell>
          <cell r="O241">
            <v>233</v>
          </cell>
          <cell r="P241" t="str">
            <v>SEGUNDA A SABADO - 09:00 AS 17:20 / INTERVALO DE 01 HORA</v>
          </cell>
          <cell r="Q241" t="str">
            <v>220 Horas</v>
          </cell>
          <cell r="R241" t="str">
            <v>75.01.006</v>
          </cell>
          <cell r="S241" t="str">
            <v>SCK - Varrição de Vias e Logradouros</v>
          </cell>
          <cell r="T241">
            <v>2</v>
          </cell>
          <cell r="U241" t="str">
            <v>SIEMACO SAO PAULO LIMP URBANA</v>
          </cell>
          <cell r="V241" t="str">
            <v>Brasileira</v>
          </cell>
          <cell r="W241" t="str">
            <v>Serraria</v>
          </cell>
          <cell r="X241" t="str">
            <v>IRANETE FERREIRA DA SILVA</v>
          </cell>
          <cell r="Y241" t="str">
            <v>ANTONIO PEREIRA DA SILVA</v>
          </cell>
          <cell r="Z241" t="str">
            <v>União Est/Marit</v>
          </cell>
          <cell r="AA241" t="str">
            <v>Ensino Médio Incompleto</v>
          </cell>
          <cell r="AB241" t="str">
            <v>M</v>
          </cell>
          <cell r="AC241" t="str">
            <v>Rua</v>
          </cell>
          <cell r="AD241" t="str">
            <v>GIUSEPE BARETTI</v>
          </cell>
          <cell r="AE241" t="str">
            <v>172</v>
          </cell>
          <cell r="AF241" t="str">
            <v>CSA</v>
          </cell>
          <cell r="AG241" t="str">
            <v>04855-380</v>
          </cell>
          <cell r="AH241" t="str">
            <v>4</v>
          </cell>
          <cell r="AI241" t="str">
            <v>São Paulo</v>
          </cell>
          <cell r="AJ241" t="str">
            <v>São Paulo</v>
          </cell>
          <cell r="AK241" t="str">
            <v>11</v>
          </cell>
          <cell r="AL241" t="str">
            <v>9666.5346</v>
          </cell>
          <cell r="AP241">
            <v>7245</v>
          </cell>
          <cell r="AQ241" t="str">
            <v>03970</v>
          </cell>
          <cell r="AR241" t="str">
            <v>1</v>
          </cell>
          <cell r="AS241" t="str">
            <v>58339114X</v>
          </cell>
          <cell r="AT241" t="str">
            <v>041894021228</v>
          </cell>
          <cell r="AU241" t="str">
            <v>81</v>
          </cell>
          <cell r="AV241" t="str">
            <v>12</v>
          </cell>
          <cell r="AW241" t="str">
            <v>09872889</v>
          </cell>
          <cell r="AX241" t="str">
            <v>465</v>
          </cell>
          <cell r="AY241">
            <v>1</v>
          </cell>
          <cell r="AZ241">
            <v>0</v>
          </cell>
          <cell r="BA241">
            <v>2</v>
          </cell>
        </row>
        <row r="242">
          <cell r="A242">
            <v>113388</v>
          </cell>
          <cell r="B242" t="str">
            <v>ANTONIO CARLOS RIBEIRO</v>
          </cell>
          <cell r="C242" t="str">
            <v>VARREDOR</v>
          </cell>
          <cell r="D242" t="str">
            <v>ECOSAMPA Santo Amaro</v>
          </cell>
          <cell r="E242">
            <v>43617</v>
          </cell>
          <cell r="F242">
            <v>1603.99</v>
          </cell>
          <cell r="G242" t="str">
            <v>Em Atividade Normal</v>
          </cell>
          <cell r="H242">
            <v>45149</v>
          </cell>
          <cell r="I242">
            <v>26098</v>
          </cell>
          <cell r="J242" t="str">
            <v>164.138.218-09</v>
          </cell>
          <cell r="K242" t="str">
            <v>124.38139.50.3</v>
          </cell>
          <cell r="L242" t="str">
            <v>Salário Mensal</v>
          </cell>
          <cell r="M242" t="str">
            <v>Empregado (CLT)</v>
          </cell>
          <cell r="N242" t="str">
            <v>5142-15</v>
          </cell>
          <cell r="O242">
            <v>167</v>
          </cell>
          <cell r="P242" t="str">
            <v>SEGUNDA A SABADO - 13:40 AS 22:00 / INTERVALO DE 01 HORA</v>
          </cell>
          <cell r="Q242" t="str">
            <v>220 Horas</v>
          </cell>
          <cell r="R242" t="str">
            <v>75.01.006</v>
          </cell>
          <cell r="S242" t="str">
            <v>SCK - Varrição de Vias e Logradouros</v>
          </cell>
          <cell r="T242">
            <v>2</v>
          </cell>
          <cell r="U242" t="str">
            <v>SIEMACO SAO PAULO LIMP URBANA</v>
          </cell>
          <cell r="V242" t="str">
            <v>Brasileira</v>
          </cell>
          <cell r="W242" t="str">
            <v>Machacalis</v>
          </cell>
          <cell r="X242" t="str">
            <v>SANTA SENHORA DE JESUS</v>
          </cell>
          <cell r="Z242" t="str">
            <v>Solteiro</v>
          </cell>
          <cell r="AA242" t="str">
            <v>Ensino Médio Completo</v>
          </cell>
          <cell r="AB242" t="str">
            <v>M</v>
          </cell>
          <cell r="AC242" t="str">
            <v>Rua</v>
          </cell>
          <cell r="AD242" t="str">
            <v>YOSHIMARA MINAMOTO</v>
          </cell>
          <cell r="AE242" t="str">
            <v>741</v>
          </cell>
          <cell r="AG242" t="str">
            <v>05847-620</v>
          </cell>
          <cell r="AH242" t="str">
            <v>JD SAO LUIS</v>
          </cell>
          <cell r="AI242" t="str">
            <v>São Paulo</v>
          </cell>
          <cell r="AJ242" t="str">
            <v>São Paulo</v>
          </cell>
          <cell r="AP242">
            <v>9104</v>
          </cell>
          <cell r="AQ242" t="str">
            <v>20447</v>
          </cell>
          <cell r="AR242" t="str">
            <v>5</v>
          </cell>
          <cell r="AS242" t="str">
            <v>253984282</v>
          </cell>
          <cell r="AT242" t="str">
            <v>217076820132</v>
          </cell>
          <cell r="AU242" t="str">
            <v>871</v>
          </cell>
          <cell r="AV242" t="str">
            <v>408</v>
          </cell>
          <cell r="AW242" t="str">
            <v>096216</v>
          </cell>
          <cell r="AX242" t="str">
            <v>148</v>
          </cell>
          <cell r="AY242">
            <v>4</v>
          </cell>
          <cell r="AZ242">
            <v>3</v>
          </cell>
          <cell r="BA242">
            <v>0</v>
          </cell>
        </row>
        <row r="243">
          <cell r="A243">
            <v>113454</v>
          </cell>
          <cell r="B243" t="str">
            <v>ANTONIO CARLOS SOARES FILHO</v>
          </cell>
          <cell r="C243" t="str">
            <v>AJUDANTE EQ SERVICOS DIVERSOS</v>
          </cell>
          <cell r="D243" t="str">
            <v>ECOSAMPA Capela do Socorro</v>
          </cell>
          <cell r="E243">
            <v>43617</v>
          </cell>
          <cell r="F243">
            <v>1281.23</v>
          </cell>
          <cell r="G243" t="str">
            <v>Demitido em Meses Anteriores</v>
          </cell>
          <cell r="H243">
            <v>43962</v>
          </cell>
          <cell r="I243">
            <v>28535</v>
          </cell>
          <cell r="J243" t="str">
            <v>219.145.738-03</v>
          </cell>
          <cell r="K243" t="str">
            <v>128.59726.81.2</v>
          </cell>
          <cell r="L243" t="str">
            <v>Salário Mensal</v>
          </cell>
          <cell r="M243" t="str">
            <v>Empregado (CLT)</v>
          </cell>
          <cell r="N243" t="str">
            <v>5142-25</v>
          </cell>
          <cell r="O243">
            <v>66</v>
          </cell>
          <cell r="P243" t="str">
            <v>SEGUNDA A SABADO - 06:00 AS 14:20 / INTERVALO DE 01 HORA</v>
          </cell>
          <cell r="Q243" t="str">
            <v>220 Horas</v>
          </cell>
          <cell r="R243" t="str">
            <v>75.01.013</v>
          </cell>
          <cell r="S243" t="str">
            <v>SCK - Capinação e Roçada de Vias</v>
          </cell>
          <cell r="T243">
            <v>2</v>
          </cell>
          <cell r="U243" t="str">
            <v>SIEMACO SAO PAULO LIMP URBANA</v>
          </cell>
          <cell r="V243" t="str">
            <v>Brasileira</v>
          </cell>
          <cell r="W243" t="str">
            <v>Santa Maria da Serra</v>
          </cell>
          <cell r="X243" t="str">
            <v>ALBERTINA MEDEIROS SOARES</v>
          </cell>
          <cell r="Y243" t="str">
            <v>ANTONIO CARLOS SOARES</v>
          </cell>
          <cell r="Z243" t="str">
            <v>Casado</v>
          </cell>
          <cell r="AA243" t="str">
            <v>Ensino Fundamental Completo</v>
          </cell>
          <cell r="AB243" t="str">
            <v>M</v>
          </cell>
          <cell r="AC243" t="str">
            <v>Estrada</v>
          </cell>
          <cell r="AD243" t="str">
            <v>VERA CRUZ</v>
          </cell>
          <cell r="AE243" t="str">
            <v>1238</v>
          </cell>
          <cell r="AG243" t="str">
            <v>04895-080</v>
          </cell>
          <cell r="AH243" t="str">
            <v>BARRAGEM</v>
          </cell>
          <cell r="AI243" t="str">
            <v>São Paulo</v>
          </cell>
          <cell r="AJ243" t="str">
            <v>São Paulo</v>
          </cell>
          <cell r="AP243">
            <v>9340</v>
          </cell>
          <cell r="AQ243" t="str">
            <v>57890</v>
          </cell>
          <cell r="AR243" t="str">
            <v>6</v>
          </cell>
          <cell r="AS243" t="str">
            <v>29157029-X</v>
          </cell>
          <cell r="AT243" t="str">
            <v>221837450132</v>
          </cell>
          <cell r="AU243" t="str">
            <v>286</v>
          </cell>
          <cell r="AV243" t="str">
            <v>371</v>
          </cell>
          <cell r="AW243" t="str">
            <v>79415</v>
          </cell>
          <cell r="AX243" t="str">
            <v>364</v>
          </cell>
          <cell r="AY243">
            <v>0</v>
          </cell>
          <cell r="AZ243">
            <v>11</v>
          </cell>
          <cell r="BA243">
            <v>10</v>
          </cell>
        </row>
        <row r="244">
          <cell r="A244">
            <v>113396</v>
          </cell>
          <cell r="B244" t="str">
            <v>ANTONIO CARLOS SOUSA DOS SANTOS</v>
          </cell>
          <cell r="C244" t="str">
            <v>AJUDANTE EQ SERVICOS DIVERSOS</v>
          </cell>
          <cell r="D244" t="str">
            <v>ECOSAMPA M'Boi Mirim</v>
          </cell>
          <cell r="E244">
            <v>43617</v>
          </cell>
          <cell r="F244">
            <v>1603.99</v>
          </cell>
          <cell r="G244" t="str">
            <v>Em Atividade Normal</v>
          </cell>
          <cell r="H244">
            <v>45023</v>
          </cell>
          <cell r="I244">
            <v>23675</v>
          </cell>
          <cell r="J244" t="str">
            <v>166.241.678-40</v>
          </cell>
          <cell r="K244" t="str">
            <v>124.50256.71.9</v>
          </cell>
          <cell r="L244" t="str">
            <v>Salário Mensal</v>
          </cell>
          <cell r="M244" t="str">
            <v>Empregado (CLT)</v>
          </cell>
          <cell r="N244" t="str">
            <v>5142-25</v>
          </cell>
          <cell r="O244">
            <v>66</v>
          </cell>
          <cell r="P244" t="str">
            <v>SEGUNDA A SABADO - 06:00 AS 14:20 / INTERVALO DE 01 HORA</v>
          </cell>
          <cell r="Q244" t="str">
            <v>220 Horas</v>
          </cell>
          <cell r="R244" t="str">
            <v>75.01.022</v>
          </cell>
          <cell r="S244" t="str">
            <v>SCK - Limpeza Habitacional - Dificil Acesso</v>
          </cell>
          <cell r="T244">
            <v>2</v>
          </cell>
          <cell r="U244" t="str">
            <v>SIEMACO SAO PAULO LIMP URBANA</v>
          </cell>
          <cell r="V244" t="str">
            <v>Brasileira</v>
          </cell>
          <cell r="W244" t="str">
            <v>Mutuípe</v>
          </cell>
          <cell r="X244" t="str">
            <v>JOVELINA DE SOUZA</v>
          </cell>
          <cell r="Y244" t="str">
            <v>PERCILIO JULIO DOS SANTOS</v>
          </cell>
          <cell r="Z244" t="str">
            <v>Casado</v>
          </cell>
          <cell r="AA244" t="str">
            <v>Ensino Fundamental Incompleto</v>
          </cell>
          <cell r="AB244" t="str">
            <v>M</v>
          </cell>
          <cell r="AC244" t="str">
            <v>Rua</v>
          </cell>
          <cell r="AD244" t="str">
            <v>PEDRO JOSE DA SILVA</v>
          </cell>
          <cell r="AE244" t="str">
            <v>368</v>
          </cell>
          <cell r="AG244" t="str">
            <v>05857-430</v>
          </cell>
          <cell r="AH244" t="str">
            <v>JARDIM CAMPO DOS FERREIROS</v>
          </cell>
          <cell r="AI244" t="str">
            <v>São Paulo</v>
          </cell>
          <cell r="AJ244" t="str">
            <v>São Paulo</v>
          </cell>
          <cell r="AP244">
            <v>160</v>
          </cell>
          <cell r="AQ244" t="str">
            <v>42918</v>
          </cell>
          <cell r="AR244" t="str">
            <v>9</v>
          </cell>
          <cell r="AS244" t="str">
            <v>270526766</v>
          </cell>
          <cell r="AT244" t="str">
            <v>042264360574</v>
          </cell>
          <cell r="AU244" t="str">
            <v>335</v>
          </cell>
          <cell r="AV244" t="str">
            <v>373</v>
          </cell>
          <cell r="AW244" t="str">
            <v>011269</v>
          </cell>
          <cell r="AX244" t="str">
            <v>152</v>
          </cell>
          <cell r="AY244">
            <v>4</v>
          </cell>
          <cell r="AZ244">
            <v>3</v>
          </cell>
          <cell r="BA244">
            <v>0</v>
          </cell>
          <cell r="BB244" t="str">
            <v>04.353.849.289</v>
          </cell>
          <cell r="BC244">
            <v>45026</v>
          </cell>
          <cell r="BE244" t="str">
            <v>B</v>
          </cell>
          <cell r="BG244">
            <v>43609</v>
          </cell>
        </row>
        <row r="245">
          <cell r="A245">
            <v>119106</v>
          </cell>
          <cell r="B245" t="str">
            <v>ANTONIO CEZAR MOTA SANTOS</v>
          </cell>
          <cell r="C245" t="str">
            <v>AJUDANTE EQ SERVICOS DIVERSOS</v>
          </cell>
          <cell r="D245" t="str">
            <v>ECOSAMPA Operação Geral</v>
          </cell>
          <cell r="E245">
            <v>44630</v>
          </cell>
          <cell r="F245">
            <v>1464.83</v>
          </cell>
          <cell r="G245" t="str">
            <v>Demitido em Meses Anteriores</v>
          </cell>
          <cell r="H245">
            <v>44662</v>
          </cell>
          <cell r="I245">
            <v>27123</v>
          </cell>
          <cell r="J245" t="str">
            <v>164.798.128-08</v>
          </cell>
          <cell r="K245" t="str">
            <v>124.26601.94.0</v>
          </cell>
          <cell r="L245" t="str">
            <v>Salário Mensal</v>
          </cell>
          <cell r="M245" t="str">
            <v>Empregado (CLT)</v>
          </cell>
          <cell r="N245" t="str">
            <v>5142-25</v>
          </cell>
          <cell r="O245">
            <v>301</v>
          </cell>
          <cell r="P245" t="str">
            <v>SEGUNDA A SABADO - 22:00 AS 05:25 / INTERVALO DE 01 HORA</v>
          </cell>
          <cell r="Q245" t="str">
            <v>220 Horas</v>
          </cell>
          <cell r="R245" t="str">
            <v>75.01.022</v>
          </cell>
          <cell r="S245" t="str">
            <v>SCK - Limpeza Habitacional - Dificil Acesso</v>
          </cell>
          <cell r="T245">
            <v>2</v>
          </cell>
          <cell r="U245" t="str">
            <v>SIEMACO SAO PAULO LIMP URBANA</v>
          </cell>
          <cell r="V245" t="str">
            <v>Brasileira</v>
          </cell>
          <cell r="W245" t="str">
            <v>IAÇU</v>
          </cell>
          <cell r="X245" t="str">
            <v>MARIA MOTA</v>
          </cell>
          <cell r="Y245" t="str">
            <v>OSVALDINO SOARES SANTOS</v>
          </cell>
          <cell r="Z245" t="str">
            <v>Solteiro</v>
          </cell>
          <cell r="AA245" t="str">
            <v>Ensino Fundamental Incompleto</v>
          </cell>
          <cell r="AB245" t="str">
            <v>M</v>
          </cell>
          <cell r="AC245" t="str">
            <v>Rua</v>
          </cell>
          <cell r="AD245" t="str">
            <v>ALEXANDRE ARTOT</v>
          </cell>
          <cell r="AE245" t="str">
            <v>220</v>
          </cell>
          <cell r="AF245" t="str">
            <v>BL 2 APTO 61</v>
          </cell>
          <cell r="AG245" t="str">
            <v>08310-015</v>
          </cell>
          <cell r="AH245" t="str">
            <v>JARDIM RODOLFO PIRANI</v>
          </cell>
          <cell r="AI245" t="str">
            <v>São Paulo</v>
          </cell>
          <cell r="AJ245" t="str">
            <v>São Paulo</v>
          </cell>
          <cell r="AK245" t="str">
            <v>11</v>
          </cell>
          <cell r="AL245" t="str">
            <v>93144.7053</v>
          </cell>
          <cell r="AM245" t="str">
            <v>11</v>
          </cell>
          <cell r="AN245" t="str">
            <v>96957.4482</v>
          </cell>
          <cell r="AP245">
            <v>6065</v>
          </cell>
          <cell r="AQ245" t="str">
            <v>57754</v>
          </cell>
          <cell r="AR245" t="str">
            <v>3</v>
          </cell>
          <cell r="AS245" t="str">
            <v>258982056</v>
          </cell>
          <cell r="AT245" t="str">
            <v>250802200116</v>
          </cell>
          <cell r="AU245" t="str">
            <v>0192</v>
          </cell>
          <cell r="AV245" t="str">
            <v>375</v>
          </cell>
          <cell r="AW245" t="str">
            <v>16479812</v>
          </cell>
          <cell r="AX245" t="str">
            <v>808</v>
          </cell>
          <cell r="AY245">
            <v>0</v>
          </cell>
          <cell r="AZ245">
            <v>1</v>
          </cell>
          <cell r="BA245">
            <v>1</v>
          </cell>
        </row>
        <row r="246">
          <cell r="A246">
            <v>113479</v>
          </cell>
          <cell r="B246" t="str">
            <v>ANTONIO CLIMAR DA SILVA</v>
          </cell>
          <cell r="C246" t="str">
            <v>AJUDANTE EQ SERVICOS DIVERSOS</v>
          </cell>
          <cell r="D246" t="str">
            <v>ECOSAMPA Capela do Socorro</v>
          </cell>
          <cell r="E246">
            <v>43617</v>
          </cell>
          <cell r="F246">
            <v>1319.67</v>
          </cell>
          <cell r="G246" t="str">
            <v>Demitido em Meses Anteriores</v>
          </cell>
          <cell r="H246">
            <v>44111</v>
          </cell>
          <cell r="I246">
            <v>27551</v>
          </cell>
          <cell r="J246" t="str">
            <v>321.275.678-03</v>
          </cell>
          <cell r="K246" t="str">
            <v>132.76410.77.9</v>
          </cell>
          <cell r="L246" t="str">
            <v>Salário Mensal</v>
          </cell>
          <cell r="M246" t="str">
            <v>Empregado (CLT)</v>
          </cell>
          <cell r="N246" t="str">
            <v>5142-25</v>
          </cell>
          <cell r="O246">
            <v>66</v>
          </cell>
          <cell r="P246" t="str">
            <v>SEGUNDA A SABADO - 06:00 AS 14:20 / INTERVALO DE 01 HORA</v>
          </cell>
          <cell r="Q246" t="str">
            <v>220 Horas</v>
          </cell>
          <cell r="R246" t="str">
            <v>75.01.013</v>
          </cell>
          <cell r="S246" t="str">
            <v>SCK - Capinação e Roçada de Vias</v>
          </cell>
          <cell r="T246">
            <v>2</v>
          </cell>
          <cell r="U246" t="str">
            <v>SIEMACO SAO PAULO LIMP URBANA</v>
          </cell>
          <cell r="V246" t="str">
            <v>Brasileira</v>
          </cell>
          <cell r="W246" t="str">
            <v>São Miguel</v>
          </cell>
          <cell r="X246" t="str">
            <v>MARIA DE SOUZA SILVA</v>
          </cell>
          <cell r="Y246" t="str">
            <v>ANTONIO CANDIDO DA SILVA</v>
          </cell>
          <cell r="Z246" t="str">
            <v>Solteiro</v>
          </cell>
          <cell r="AA246" t="str">
            <v>Ensino Fundamental Incompleto</v>
          </cell>
          <cell r="AB246" t="str">
            <v>M</v>
          </cell>
          <cell r="AC246" t="str">
            <v>Alameda</v>
          </cell>
          <cell r="AD246" t="str">
            <v xml:space="preserve">DAS ANDORINHAS </v>
          </cell>
          <cell r="AE246" t="str">
            <v>19</v>
          </cell>
          <cell r="AF246" t="str">
            <v>CONDOMINIO ARUA</v>
          </cell>
          <cell r="AG246" t="str">
            <v>04880-230</v>
          </cell>
          <cell r="AH246" t="str">
            <v>RECANTO CAMPO BELO</v>
          </cell>
          <cell r="AI246" t="str">
            <v>São Paulo</v>
          </cell>
          <cell r="AJ246" t="str">
            <v>São Paulo</v>
          </cell>
          <cell r="AP246">
            <v>6753</v>
          </cell>
          <cell r="AQ246" t="str">
            <v>23968</v>
          </cell>
          <cell r="AR246" t="str">
            <v>7</v>
          </cell>
          <cell r="AS246" t="str">
            <v>360609429</v>
          </cell>
          <cell r="AT246" t="str">
            <v>31519790159</v>
          </cell>
          <cell r="AU246" t="str">
            <v>100</v>
          </cell>
          <cell r="AV246" t="str">
            <v>43</v>
          </cell>
          <cell r="AW246" t="str">
            <v>043702</v>
          </cell>
          <cell r="AX246" t="str">
            <v>013</v>
          </cell>
          <cell r="AY246">
            <v>1</v>
          </cell>
          <cell r="AZ246">
            <v>4</v>
          </cell>
          <cell r="BA246">
            <v>6</v>
          </cell>
        </row>
        <row r="247">
          <cell r="A247">
            <v>113400</v>
          </cell>
          <cell r="B247" t="str">
            <v>ANTONIO COSME FILHO</v>
          </cell>
          <cell r="C247" t="str">
            <v>COLETOR</v>
          </cell>
          <cell r="D247" t="str">
            <v>ECOSAMPA Operação Geral</v>
          </cell>
          <cell r="E247">
            <v>43617</v>
          </cell>
          <cell r="F247">
            <v>1907.79</v>
          </cell>
          <cell r="G247" t="str">
            <v>Em Atividade Normal</v>
          </cell>
          <cell r="H247">
            <v>45177</v>
          </cell>
          <cell r="I247">
            <v>25278</v>
          </cell>
          <cell r="J247" t="str">
            <v>164.737.688-23</v>
          </cell>
          <cell r="K247" t="str">
            <v>123.75179.69.4</v>
          </cell>
          <cell r="L247" t="str">
            <v>Salário Mensal</v>
          </cell>
          <cell r="M247" t="str">
            <v>Empregado (CLT)</v>
          </cell>
          <cell r="N247" t="str">
            <v>5142-05</v>
          </cell>
          <cell r="O247">
            <v>339</v>
          </cell>
          <cell r="P247" t="str">
            <v>SEGUNDA A SABADO - 13:20 AS 21:40 / INTERVALO DE 01 HORA</v>
          </cell>
          <cell r="Q247" t="str">
            <v>220 Horas</v>
          </cell>
          <cell r="R247" t="str">
            <v>75.01.023</v>
          </cell>
          <cell r="S247" t="str">
            <v>SCK - Coleta Manual Residuos - Orgânicos Feira Livre</v>
          </cell>
          <cell r="T247">
            <v>2</v>
          </cell>
          <cell r="U247" t="str">
            <v>SIEMACO SAO PAULO LIMP URBANA</v>
          </cell>
          <cell r="V247" t="str">
            <v>Brasileira</v>
          </cell>
          <cell r="W247" t="str">
            <v>Morada Nova</v>
          </cell>
          <cell r="X247" t="str">
            <v>LAURA NOGUEIRA PONTE COSME</v>
          </cell>
          <cell r="Y247" t="str">
            <v>ANTONIO COSME DA SILVA</v>
          </cell>
          <cell r="Z247" t="str">
            <v>Solteiro</v>
          </cell>
          <cell r="AA247" t="str">
            <v>Ensino Fundamental Completo</v>
          </cell>
          <cell r="AB247" t="str">
            <v>M</v>
          </cell>
          <cell r="AC247" t="str">
            <v>Rua</v>
          </cell>
          <cell r="AD247" t="str">
            <v>PALMARES</v>
          </cell>
          <cell r="AE247" t="str">
            <v>SN</v>
          </cell>
          <cell r="AG247" t="str">
            <v>06857-220</v>
          </cell>
          <cell r="AH247" t="str">
            <v>RECREIO PRIMAVERA</v>
          </cell>
          <cell r="AI247" t="str">
            <v>Itapecerica da Serra</v>
          </cell>
          <cell r="AJ247" t="str">
            <v>São Paulo</v>
          </cell>
          <cell r="AP247">
            <v>390</v>
          </cell>
          <cell r="AQ247" t="str">
            <v>12499</v>
          </cell>
          <cell r="AR247" t="str">
            <v>8</v>
          </cell>
          <cell r="AS247" t="str">
            <v>386549795</v>
          </cell>
          <cell r="AT247" t="str">
            <v>197740250116</v>
          </cell>
          <cell r="AU247" t="str">
            <v>389</v>
          </cell>
          <cell r="AV247" t="str">
            <v>201</v>
          </cell>
          <cell r="AW247" t="str">
            <v>21040</v>
          </cell>
          <cell r="AX247" t="str">
            <v>020</v>
          </cell>
          <cell r="AY247">
            <v>4</v>
          </cell>
          <cell r="AZ247">
            <v>3</v>
          </cell>
          <cell r="BA247">
            <v>0</v>
          </cell>
        </row>
        <row r="248">
          <cell r="A248">
            <v>113482</v>
          </cell>
          <cell r="B248" t="str">
            <v>ANTONIO DA CONCEICAO SANTOS</v>
          </cell>
          <cell r="C248" t="str">
            <v>ELETRICISTA</v>
          </cell>
          <cell r="D248" t="str">
            <v>ECOSAMPA Operação Geral</v>
          </cell>
          <cell r="E248">
            <v>43617</v>
          </cell>
          <cell r="F248">
            <v>3043.01</v>
          </cell>
          <cell r="G248" t="str">
            <v>Em Atividade Normal</v>
          </cell>
          <cell r="H248">
            <v>45119</v>
          </cell>
          <cell r="I248">
            <v>28258</v>
          </cell>
          <cell r="J248" t="str">
            <v>987.445.855-00</v>
          </cell>
          <cell r="K248" t="str">
            <v>126.28592.04.7</v>
          </cell>
          <cell r="L248" t="str">
            <v>Salário Mensal</v>
          </cell>
          <cell r="M248" t="str">
            <v>Empregado (CLT)</v>
          </cell>
          <cell r="N248" t="str">
            <v>7156-15</v>
          </cell>
          <cell r="O248">
            <v>167</v>
          </cell>
          <cell r="P248" t="str">
            <v>SEGUNDA A SABADO - 13:40 AS 22:00 / INTERVALO DE 01 HORA</v>
          </cell>
          <cell r="Q248" t="str">
            <v>220 Horas</v>
          </cell>
          <cell r="R248" t="str">
            <v>75.02.003</v>
          </cell>
          <cell r="S248" t="str">
            <v>Apoio Op C.Direto</v>
          </cell>
          <cell r="T248">
            <v>2</v>
          </cell>
          <cell r="U248" t="str">
            <v>SIEMACO SAO PAULO LIMP URBANA</v>
          </cell>
          <cell r="V248" t="str">
            <v>Brasileira</v>
          </cell>
          <cell r="W248" t="str">
            <v>Antônio Cardoso</v>
          </cell>
          <cell r="X248" t="str">
            <v>BERNARDETE MARIA DA CONCEICAO</v>
          </cell>
          <cell r="Y248" t="str">
            <v>AGNELO ALMEIDA DOS SANTOS</v>
          </cell>
          <cell r="Z248" t="str">
            <v>Solteiro</v>
          </cell>
          <cell r="AA248" t="str">
            <v>Ensino Fundamental Incompleto</v>
          </cell>
          <cell r="AB248" t="str">
            <v>M</v>
          </cell>
          <cell r="AC248" t="str">
            <v>Rua</v>
          </cell>
          <cell r="AD248" t="str">
            <v xml:space="preserve">PANORAMA </v>
          </cell>
          <cell r="AE248" t="str">
            <v>564</v>
          </cell>
          <cell r="AG248" t="str">
            <v>06823-250</v>
          </cell>
          <cell r="AH248" t="str">
            <v>JARDIM SANTO EDUARDO</v>
          </cell>
          <cell r="AI248" t="str">
            <v>São Paulo</v>
          </cell>
          <cell r="AJ248" t="str">
            <v>São Paulo</v>
          </cell>
          <cell r="AP248">
            <v>9106</v>
          </cell>
          <cell r="AQ248" t="str">
            <v>34205</v>
          </cell>
          <cell r="AR248" t="str">
            <v>9</v>
          </cell>
          <cell r="AS248" t="str">
            <v>37799453-4</v>
          </cell>
          <cell r="AT248" t="str">
            <v>085815690515</v>
          </cell>
          <cell r="AU248" t="str">
            <v>267</v>
          </cell>
          <cell r="AV248" t="str">
            <v>391</v>
          </cell>
          <cell r="AW248" t="str">
            <v>014549</v>
          </cell>
          <cell r="AX248" t="str">
            <v>048</v>
          </cell>
          <cell r="AY248">
            <v>4</v>
          </cell>
          <cell r="AZ248">
            <v>3</v>
          </cell>
          <cell r="BA248">
            <v>0</v>
          </cell>
        </row>
        <row r="249">
          <cell r="A249">
            <v>116970</v>
          </cell>
          <cell r="B249" t="str">
            <v>ANTONIO DA SILVA MENDES</v>
          </cell>
          <cell r="C249" t="str">
            <v>AJUDANTE EQ SERVICOS DIVERSOS</v>
          </cell>
          <cell r="D249" t="str">
            <v>ECOSAMPA Parelheiros</v>
          </cell>
          <cell r="E249">
            <v>44419</v>
          </cell>
          <cell r="F249">
            <v>1603.99</v>
          </cell>
          <cell r="G249" t="str">
            <v>Em Atividade Normal</v>
          </cell>
          <cell r="H249">
            <v>45086</v>
          </cell>
          <cell r="I249">
            <v>30428</v>
          </cell>
          <cell r="J249" t="str">
            <v>322.561.778-40</v>
          </cell>
          <cell r="K249" t="str">
            <v>131.75947.93.9</v>
          </cell>
          <cell r="L249" t="str">
            <v>Salário Mensal</v>
          </cell>
          <cell r="M249" t="str">
            <v>Empregado (CLT)</v>
          </cell>
          <cell r="N249" t="str">
            <v>5142-25</v>
          </cell>
          <cell r="O249">
            <v>66</v>
          </cell>
          <cell r="P249" t="str">
            <v>SEGUNDA A SABADO - 06:00 AS 14:20 / INTERVALO DE 01 HORA</v>
          </cell>
          <cell r="Q249" t="str">
            <v>220 Horas</v>
          </cell>
          <cell r="R249" t="str">
            <v>75.01.016</v>
          </cell>
          <cell r="S249" t="str">
            <v>SCK - Coleta - Catabagulho e Entulho</v>
          </cell>
          <cell r="T249">
            <v>2</v>
          </cell>
          <cell r="U249" t="str">
            <v>SIEMACO SAO PAULO LIMP URBANA</v>
          </cell>
          <cell r="V249" t="str">
            <v>Brasileira</v>
          </cell>
          <cell r="W249" t="str">
            <v>São Paulo</v>
          </cell>
          <cell r="X249" t="str">
            <v>CICERA MARIA DA SILVA</v>
          </cell>
          <cell r="Y249" t="str">
            <v>JOSE AQUELINO MENDES PRIMEIRO</v>
          </cell>
          <cell r="Z249" t="str">
            <v>Solteiro</v>
          </cell>
          <cell r="AA249" t="str">
            <v>Ensino Médio Incompleto</v>
          </cell>
          <cell r="AB249" t="str">
            <v>M</v>
          </cell>
          <cell r="AC249" t="str">
            <v>Rua</v>
          </cell>
          <cell r="AD249" t="str">
            <v>RUA MICHELE PESENTI</v>
          </cell>
          <cell r="AE249" t="str">
            <v>29</v>
          </cell>
          <cell r="AF249" t="str">
            <v>CSA A</v>
          </cell>
          <cell r="AG249" t="str">
            <v>04884-030</v>
          </cell>
          <cell r="AH249" t="str">
            <v>JARDIM SAO NORBERTO</v>
          </cell>
          <cell r="AI249" t="str">
            <v>São Paulo</v>
          </cell>
          <cell r="AJ249" t="str">
            <v>São Paulo</v>
          </cell>
          <cell r="AK249" t="str">
            <v>11</v>
          </cell>
          <cell r="AL249" t="str">
            <v>5921.1717</v>
          </cell>
          <cell r="AM249" t="str">
            <v>11</v>
          </cell>
          <cell r="AN249" t="str">
            <v>96801.9033</v>
          </cell>
          <cell r="AP249">
            <v>7486</v>
          </cell>
          <cell r="AQ249" t="str">
            <v>23079</v>
          </cell>
          <cell r="AR249" t="str">
            <v>5</v>
          </cell>
          <cell r="AS249" t="str">
            <v>454425090</v>
          </cell>
          <cell r="AT249" t="str">
            <v>315203900116</v>
          </cell>
          <cell r="AU249" t="str">
            <v>0614</v>
          </cell>
          <cell r="AV249" t="str">
            <v>381</v>
          </cell>
          <cell r="AW249" t="str">
            <v>32256177</v>
          </cell>
          <cell r="AX249" t="str">
            <v>840</v>
          </cell>
          <cell r="AY249">
            <v>2</v>
          </cell>
          <cell r="AZ249">
            <v>0</v>
          </cell>
          <cell r="BA249">
            <v>20</v>
          </cell>
        </row>
        <row r="250">
          <cell r="A250">
            <v>113485</v>
          </cell>
          <cell r="B250" t="str">
            <v>ANTONIO DE LIMA ARAUJO</v>
          </cell>
          <cell r="C250" t="str">
            <v>VARREDOR</v>
          </cell>
          <cell r="D250" t="str">
            <v>ECOSAMPA M'Boi Mirim</v>
          </cell>
          <cell r="E250">
            <v>43617</v>
          </cell>
          <cell r="F250">
            <v>1281.23</v>
          </cell>
          <cell r="G250" t="str">
            <v>Demitido em Meses Anteriores</v>
          </cell>
          <cell r="H250">
            <v>43808</v>
          </cell>
          <cell r="I250">
            <v>23628</v>
          </cell>
          <cell r="J250" t="str">
            <v>710.632.004-82</v>
          </cell>
          <cell r="K250" t="str">
            <v>122.94092.90.4</v>
          </cell>
          <cell r="L250" t="str">
            <v>Salário Mensal</v>
          </cell>
          <cell r="M250" t="str">
            <v>Empregado (CLT)</v>
          </cell>
          <cell r="N250" t="str">
            <v>5142-15</v>
          </cell>
          <cell r="O250">
            <v>242</v>
          </cell>
          <cell r="P250" t="str">
            <v>SEGUNDA A SABADO - 13:00 AS 21:20 / INTERVALO DE 01 HORA</v>
          </cell>
          <cell r="Q250" t="str">
            <v>220 Horas</v>
          </cell>
          <cell r="R250" t="str">
            <v>75.01.006</v>
          </cell>
          <cell r="S250" t="str">
            <v>SCK - Varrição de Vias e Logradouros</v>
          </cell>
          <cell r="T250">
            <v>2</v>
          </cell>
          <cell r="U250" t="str">
            <v>SIEMACO SAO PAULO LIMP URBANA</v>
          </cell>
          <cell r="V250" t="str">
            <v>Brasileira</v>
          </cell>
          <cell r="W250" t="str">
            <v>Brejão</v>
          </cell>
          <cell r="X250" t="str">
            <v>ALAESSA ROSA DE LIMA ARAUJO</v>
          </cell>
          <cell r="Y250" t="str">
            <v>ELIAS DE LIMA DE ARAUJO</v>
          </cell>
          <cell r="Z250" t="str">
            <v>Solteiro</v>
          </cell>
          <cell r="AA250" t="str">
            <v>Ensino Fundamental Completo</v>
          </cell>
          <cell r="AB250" t="str">
            <v>M</v>
          </cell>
          <cell r="AC250" t="str">
            <v>Travessa</v>
          </cell>
          <cell r="AD250" t="str">
            <v>BOJADOR SAI BOJADOR</v>
          </cell>
          <cell r="AE250" t="str">
            <v>17</v>
          </cell>
          <cell r="AG250" t="str">
            <v>05872-020</v>
          </cell>
          <cell r="AH250" t="str">
            <v>VILA CAICARA</v>
          </cell>
          <cell r="AI250" t="str">
            <v>São Paulo</v>
          </cell>
          <cell r="AJ250" t="str">
            <v>São Paulo</v>
          </cell>
          <cell r="AP250">
            <v>9106</v>
          </cell>
          <cell r="AQ250" t="str">
            <v>33942</v>
          </cell>
          <cell r="AR250" t="str">
            <v>8</v>
          </cell>
          <cell r="AS250" t="str">
            <v>255155487</v>
          </cell>
          <cell r="AT250" t="str">
            <v>408823040167</v>
          </cell>
          <cell r="AU250" t="str">
            <v>0120</v>
          </cell>
          <cell r="AV250" t="str">
            <v>0020</v>
          </cell>
          <cell r="AW250" t="str">
            <v>019171</v>
          </cell>
          <cell r="AX250" t="str">
            <v>284</v>
          </cell>
          <cell r="AY250">
            <v>0</v>
          </cell>
          <cell r="AZ250">
            <v>6</v>
          </cell>
          <cell r="BA250">
            <v>8</v>
          </cell>
        </row>
        <row r="251">
          <cell r="A251">
            <v>113490</v>
          </cell>
          <cell r="B251" t="str">
            <v>ANTONIO DE LIMA RIBEIRO</v>
          </cell>
          <cell r="C251" t="str">
            <v>MECANICO II</v>
          </cell>
          <cell r="D251" t="str">
            <v>ECOSAMPA Operação Geral</v>
          </cell>
          <cell r="E251">
            <v>43617</v>
          </cell>
          <cell r="F251">
            <v>4202.05</v>
          </cell>
          <cell r="G251" t="str">
            <v>Em Atividade Normal</v>
          </cell>
          <cell r="H251">
            <v>44993</v>
          </cell>
          <cell r="I251">
            <v>21922</v>
          </cell>
          <cell r="J251" t="str">
            <v>264.363.374-15</v>
          </cell>
          <cell r="K251" t="str">
            <v>106.67248.32.0</v>
          </cell>
          <cell r="L251" t="str">
            <v>Salário Mensal</v>
          </cell>
          <cell r="M251" t="str">
            <v>Empregado (CLT)</v>
          </cell>
          <cell r="N251" t="str">
            <v>9144-05</v>
          </cell>
          <cell r="O251">
            <v>297</v>
          </cell>
          <cell r="P251" t="str">
            <v>SEGUNDA A SABADO - 05:40 AS 14:00 / INTERVALO DE 01 HORA</v>
          </cell>
          <cell r="Q251" t="str">
            <v>220 Horas</v>
          </cell>
          <cell r="R251" t="str">
            <v>75.02.003</v>
          </cell>
          <cell r="S251" t="str">
            <v>Apoio Op C.Direto</v>
          </cell>
          <cell r="T251">
            <v>2</v>
          </cell>
          <cell r="U251" t="str">
            <v>SIEMACO SAO PAULO LIMP URBANA</v>
          </cell>
          <cell r="V251" t="str">
            <v>Brasileira</v>
          </cell>
          <cell r="W251" t="str">
            <v>Recife</v>
          </cell>
          <cell r="X251" t="str">
            <v>AUREA HERCILIA DE LIMA</v>
          </cell>
          <cell r="Y251" t="str">
            <v>ROMAO BALBINO RIBEIRO</v>
          </cell>
          <cell r="Z251" t="str">
            <v>Casado</v>
          </cell>
          <cell r="AA251" t="str">
            <v>Ensino Fundamental Incompleto</v>
          </cell>
          <cell r="AB251" t="str">
            <v>M</v>
          </cell>
          <cell r="AC251" t="str">
            <v>Rua</v>
          </cell>
          <cell r="AD251" t="str">
            <v>MINISTRO JOSE HUGO CASTELO BRANCO</v>
          </cell>
          <cell r="AE251" t="str">
            <v>300</v>
          </cell>
          <cell r="AG251" t="str">
            <v>04849-100</v>
          </cell>
          <cell r="AH251" t="str">
            <v>PARQUE RESIDENCIAL COCAIA</v>
          </cell>
          <cell r="AI251" t="str">
            <v>São Paulo</v>
          </cell>
          <cell r="AJ251" t="str">
            <v>São Paulo</v>
          </cell>
          <cell r="AP251">
            <v>390</v>
          </cell>
          <cell r="AQ251" t="str">
            <v>10790</v>
          </cell>
          <cell r="AR251" t="str">
            <v>2</v>
          </cell>
          <cell r="AS251" t="str">
            <v>372159187</v>
          </cell>
          <cell r="AT251" t="str">
            <v>116070720124</v>
          </cell>
          <cell r="AU251" t="str">
            <v>669</v>
          </cell>
          <cell r="AV251" t="str">
            <v>371</v>
          </cell>
          <cell r="AW251" t="str">
            <v>083713</v>
          </cell>
          <cell r="AX251" t="str">
            <v>0594</v>
          </cell>
          <cell r="AY251">
            <v>4</v>
          </cell>
          <cell r="AZ251">
            <v>3</v>
          </cell>
          <cell r="BA251">
            <v>0</v>
          </cell>
        </row>
        <row r="252">
          <cell r="A252">
            <v>113494</v>
          </cell>
          <cell r="B252" t="str">
            <v>ANTONIO DE OLIVEIRA PAIVA</v>
          </cell>
          <cell r="C252" t="str">
            <v>COLETOR</v>
          </cell>
          <cell r="D252" t="str">
            <v>ECOSAMPA Operação Geral</v>
          </cell>
          <cell r="E252">
            <v>43617</v>
          </cell>
          <cell r="F252">
            <v>1523.89</v>
          </cell>
          <cell r="G252" t="str">
            <v>Demitido em Meses Anteriores</v>
          </cell>
          <cell r="H252">
            <v>43991</v>
          </cell>
          <cell r="I252">
            <v>28108</v>
          </cell>
          <cell r="J252" t="str">
            <v>731.428.403-20</v>
          </cell>
          <cell r="K252" t="str">
            <v>125.46658.08.7</v>
          </cell>
          <cell r="L252" t="str">
            <v>Salário Mensal</v>
          </cell>
          <cell r="M252" t="str">
            <v>Empregado (CLT)</v>
          </cell>
          <cell r="N252" t="str">
            <v>5142-05</v>
          </cell>
          <cell r="O252">
            <v>297</v>
          </cell>
          <cell r="P252" t="str">
            <v>SEGUNDA A SABADO - 05:40 AS 14:00 / INTERVALO DE 01 HORA</v>
          </cell>
          <cell r="Q252" t="str">
            <v>220 Horas</v>
          </cell>
          <cell r="R252" t="str">
            <v>75.01.024</v>
          </cell>
          <cell r="S252" t="str">
            <v>SCK - Coleta Manual Residuos - Compactador</v>
          </cell>
          <cell r="T252">
            <v>2</v>
          </cell>
          <cell r="U252" t="str">
            <v>SIEMACO SAO PAULO LIMP URBANA</v>
          </cell>
          <cell r="V252" t="str">
            <v>Brasileira</v>
          </cell>
          <cell r="W252" t="str">
            <v>São Benedito</v>
          </cell>
          <cell r="X252" t="str">
            <v>MARIA DE LOURDES DE OLIVEIRA PAIVA</v>
          </cell>
          <cell r="Y252" t="str">
            <v>ANTONIO OLIVEIRA DE PAIVA</v>
          </cell>
          <cell r="Z252" t="str">
            <v>Solteiro</v>
          </cell>
          <cell r="AA252" t="str">
            <v>Ensino Fundamental Incompleto</v>
          </cell>
          <cell r="AB252" t="str">
            <v>M</v>
          </cell>
          <cell r="AC252" t="str">
            <v>Rua</v>
          </cell>
          <cell r="AD252" t="str">
            <v xml:space="preserve">LEANDRO TEIXEIRA </v>
          </cell>
          <cell r="AE252" t="str">
            <v>305</v>
          </cell>
          <cell r="AG252" t="str">
            <v>05662-060</v>
          </cell>
          <cell r="AH252" t="str">
            <v>PARAISOPOLIS</v>
          </cell>
          <cell r="AI252" t="str">
            <v>São Paulo</v>
          </cell>
          <cell r="AJ252" t="str">
            <v>São Paulo</v>
          </cell>
          <cell r="AP252">
            <v>8846</v>
          </cell>
          <cell r="AQ252" t="str">
            <v>32747</v>
          </cell>
          <cell r="AR252" t="str">
            <v>9</v>
          </cell>
          <cell r="AS252" t="str">
            <v>371153189</v>
          </cell>
          <cell r="AT252" t="str">
            <v>042812540728</v>
          </cell>
          <cell r="AU252" t="str">
            <v>403</v>
          </cell>
          <cell r="AV252" t="str">
            <v>346</v>
          </cell>
          <cell r="AW252" t="str">
            <v>43095</v>
          </cell>
          <cell r="AX252" t="str">
            <v>035</v>
          </cell>
          <cell r="AY252">
            <v>1</v>
          </cell>
          <cell r="AZ252">
            <v>0</v>
          </cell>
          <cell r="BA252">
            <v>8</v>
          </cell>
        </row>
        <row r="253">
          <cell r="A253">
            <v>113711</v>
          </cell>
          <cell r="B253" t="str">
            <v>ANTONIO DE SOUSA NETO</v>
          </cell>
          <cell r="C253" t="str">
            <v>ASSISTENTE DE DEPARTAMENTO PESSOAL</v>
          </cell>
          <cell r="D253" t="str">
            <v>ECOSAMPA Administração</v>
          </cell>
          <cell r="E253">
            <v>43619</v>
          </cell>
          <cell r="F253">
            <v>3286.43</v>
          </cell>
          <cell r="G253" t="str">
            <v>Em Atividade Normal</v>
          </cell>
          <cell r="H253">
            <v>44888</v>
          </cell>
          <cell r="I253">
            <v>26368</v>
          </cell>
          <cell r="J253" t="str">
            <v>313.758.553-87</v>
          </cell>
          <cell r="K253" t="str">
            <v>180.00337.54.7</v>
          </cell>
          <cell r="L253" t="str">
            <v>Salário Mensal</v>
          </cell>
          <cell r="M253" t="str">
            <v>Empregado (CLT)</v>
          </cell>
          <cell r="N253" t="str">
            <v>2524-05</v>
          </cell>
          <cell r="O253">
            <v>61</v>
          </cell>
          <cell r="P253" t="str">
            <v>SEGUNDA A SEXTA - 07:00 AS 16:48 / INTERVALO DE 01 HORA</v>
          </cell>
          <cell r="Q253" t="str">
            <v>220 Horas</v>
          </cell>
          <cell r="R253" t="str">
            <v>02.02.001</v>
          </cell>
          <cell r="S253" t="str">
            <v>Depto Adm Pessoal</v>
          </cell>
          <cell r="T253">
            <v>1</v>
          </cell>
          <cell r="U253" t="str">
            <v>SIEMACO SAO PAULO LIMP URBANA</v>
          </cell>
          <cell r="V253" t="str">
            <v>Brasileira</v>
          </cell>
          <cell r="W253" t="str">
            <v>Inhuma</v>
          </cell>
          <cell r="X253" t="str">
            <v>MARIA IDALINA DE SOUSA</v>
          </cell>
          <cell r="Y253" t="str">
            <v>JOSE BENTO DE SOUSA</v>
          </cell>
          <cell r="Z253" t="str">
            <v>Casado</v>
          </cell>
          <cell r="AA253" t="str">
            <v>Ensino Médio Incompleto</v>
          </cell>
          <cell r="AB253" t="str">
            <v>M</v>
          </cell>
          <cell r="AC253" t="str">
            <v>Rua</v>
          </cell>
          <cell r="AD253" t="str">
            <v>MARIO PEDERNEIRAS</v>
          </cell>
          <cell r="AE253" t="str">
            <v>41</v>
          </cell>
          <cell r="AF253" t="str">
            <v>FUNDOS CS 7</v>
          </cell>
          <cell r="AG253" t="str">
            <v>05857-390</v>
          </cell>
          <cell r="AH253" t="str">
            <v>JARDIM AURELIO</v>
          </cell>
          <cell r="AI253" t="str">
            <v>São Paulo</v>
          </cell>
          <cell r="AJ253" t="str">
            <v>São Paulo</v>
          </cell>
          <cell r="AK253" t="str">
            <v>11</v>
          </cell>
          <cell r="AL253" t="str">
            <v>95488.3099</v>
          </cell>
          <cell r="AM253" t="str">
            <v>11</v>
          </cell>
          <cell r="AN253" t="str">
            <v>93585.8607</v>
          </cell>
          <cell r="AP253">
            <v>6676</v>
          </cell>
          <cell r="AQ253" t="str">
            <v>03788</v>
          </cell>
          <cell r="AR253" t="str">
            <v>7</v>
          </cell>
          <cell r="AS253" t="str">
            <v>54480594</v>
          </cell>
          <cell r="AT253" t="str">
            <v>308948320175</v>
          </cell>
          <cell r="AU253" t="str">
            <v>053</v>
          </cell>
          <cell r="AV253" t="str">
            <v>040</v>
          </cell>
          <cell r="AW253" t="str">
            <v>0000051567</v>
          </cell>
          <cell r="AX253" t="str">
            <v>00006</v>
          </cell>
          <cell r="AY253">
            <v>4</v>
          </cell>
          <cell r="AZ253">
            <v>2</v>
          </cell>
          <cell r="BA253">
            <v>28</v>
          </cell>
        </row>
        <row r="254">
          <cell r="A254">
            <v>115225</v>
          </cell>
          <cell r="B254" t="str">
            <v>ANTONIO DEODATO DE ALBUQUERQUE</v>
          </cell>
          <cell r="C254" t="str">
            <v>AJUDANTE EQ SERVICOS DIVERSOS</v>
          </cell>
          <cell r="D254" t="str">
            <v>ECOSAMPA M'Boi Mirim</v>
          </cell>
          <cell r="E254">
            <v>44018</v>
          </cell>
          <cell r="F254">
            <v>1603.99</v>
          </cell>
          <cell r="G254" t="str">
            <v>Em Atividade Normal</v>
          </cell>
          <cell r="H254">
            <v>45086</v>
          </cell>
          <cell r="I254">
            <v>27192</v>
          </cell>
          <cell r="J254" t="str">
            <v>048.249.784-08</v>
          </cell>
          <cell r="K254" t="str">
            <v>124.35055.14.7</v>
          </cell>
          <cell r="L254" t="str">
            <v>Salário Mensal</v>
          </cell>
          <cell r="M254" t="str">
            <v>Empregado (CLT)</v>
          </cell>
          <cell r="N254" t="str">
            <v>5142-25</v>
          </cell>
          <cell r="O254">
            <v>66</v>
          </cell>
          <cell r="P254" t="str">
            <v>SEGUNDA A SABADO - 06:00 AS 14:20 / INTERVALO DE 01 HORA</v>
          </cell>
          <cell r="Q254" t="str">
            <v>220 Horas</v>
          </cell>
          <cell r="R254" t="str">
            <v>75.01.016</v>
          </cell>
          <cell r="S254" t="str">
            <v>SCK - Coleta - Catabagulho e Entulho</v>
          </cell>
          <cell r="T254">
            <v>2</v>
          </cell>
          <cell r="U254" t="str">
            <v>SIEMACO SAO PAULO LIMP URBANA</v>
          </cell>
          <cell r="V254" t="str">
            <v>Brasileira</v>
          </cell>
          <cell r="W254" t="str">
            <v>Tracunhaém</v>
          </cell>
          <cell r="X254" t="str">
            <v>SEVERINA DEODATO DE ABUQUERQUE</v>
          </cell>
          <cell r="Y254" t="str">
            <v>NILTON JOSE ALBUQUERQUE</v>
          </cell>
          <cell r="Z254" t="str">
            <v>Solteiro</v>
          </cell>
          <cell r="AA254" t="str">
            <v>Ensino Fundamental Incompleto</v>
          </cell>
          <cell r="AB254" t="str">
            <v>M</v>
          </cell>
          <cell r="AC254" t="str">
            <v>Rua</v>
          </cell>
          <cell r="AD254" t="str">
            <v>RUA MANOEL DE MEDEIROS SOUZA</v>
          </cell>
          <cell r="AE254" t="str">
            <v>178</v>
          </cell>
          <cell r="AF254" t="str">
            <v>CASA 06</v>
          </cell>
          <cell r="AG254" t="str">
            <v>04917-090</v>
          </cell>
          <cell r="AH254" t="str">
            <v>JARDIM SAO JOAQUIM</v>
          </cell>
          <cell r="AI254" t="str">
            <v>São Paulo</v>
          </cell>
          <cell r="AJ254" t="str">
            <v>São Paulo</v>
          </cell>
          <cell r="AK254" t="str">
            <v>11</v>
          </cell>
          <cell r="AL254" t="str">
            <v>99396.9758</v>
          </cell>
          <cell r="AM254" t="str">
            <v>11</v>
          </cell>
          <cell r="AN254" t="str">
            <v>99012.0443</v>
          </cell>
          <cell r="AP254">
            <v>9106</v>
          </cell>
          <cell r="AQ254" t="str">
            <v>37721</v>
          </cell>
          <cell r="AR254" t="str">
            <v>2</v>
          </cell>
          <cell r="AS254" t="str">
            <v>6292651</v>
          </cell>
          <cell r="AT254" t="str">
            <v>044085260850</v>
          </cell>
          <cell r="AU254" t="str">
            <v>136</v>
          </cell>
          <cell r="AV254" t="str">
            <v>23</v>
          </cell>
          <cell r="AW254" t="str">
            <v>04824978</v>
          </cell>
          <cell r="AX254" t="str">
            <v>408</v>
          </cell>
          <cell r="AY254">
            <v>3</v>
          </cell>
          <cell r="AZ254">
            <v>1</v>
          </cell>
          <cell r="BA254">
            <v>25</v>
          </cell>
        </row>
        <row r="255">
          <cell r="A255">
            <v>113488</v>
          </cell>
          <cell r="B255" t="str">
            <v>ANTONIO DIONES RODRIGUES BRANDAO</v>
          </cell>
          <cell r="C255" t="str">
            <v>COLETOR</v>
          </cell>
          <cell r="D255" t="str">
            <v>ECOSAMPA Operação Geral</v>
          </cell>
          <cell r="E255">
            <v>43617</v>
          </cell>
          <cell r="F255">
            <v>1907.79</v>
          </cell>
          <cell r="G255" t="str">
            <v>Demitido em Meses Anteriores</v>
          </cell>
          <cell r="H255">
            <v>45091</v>
          </cell>
          <cell r="I255">
            <v>32814</v>
          </cell>
          <cell r="J255" t="str">
            <v>389.569.908-08</v>
          </cell>
          <cell r="K255" t="str">
            <v>204.31616.36.6</v>
          </cell>
          <cell r="L255" t="str">
            <v>Salário Mensal</v>
          </cell>
          <cell r="M255" t="str">
            <v>Empregado (CLT)</v>
          </cell>
          <cell r="N255" t="str">
            <v>5142-05</v>
          </cell>
          <cell r="O255">
            <v>297</v>
          </cell>
          <cell r="P255" t="str">
            <v>SEGUNDA A SABADO - 05:40 AS 14:00 / INTERVALO DE 01 HORA</v>
          </cell>
          <cell r="Q255" t="str">
            <v>220 Horas</v>
          </cell>
          <cell r="R255" t="str">
            <v>75.01.017</v>
          </cell>
          <cell r="S255" t="str">
            <v>SCK - Coleta Manual - Entulho e Materiais Diversos</v>
          </cell>
          <cell r="T255">
            <v>2</v>
          </cell>
          <cell r="U255" t="str">
            <v>SIEMACO SAO PAULO LIMP URBANA</v>
          </cell>
          <cell r="V255" t="str">
            <v>Brasileira</v>
          </cell>
          <cell r="W255" t="str">
            <v>Crateús</v>
          </cell>
          <cell r="X255" t="str">
            <v>ANTONIA RODRIGUES DA SILVA BRANDAO</v>
          </cell>
          <cell r="Y255" t="str">
            <v>CLOVES RODRIGUES BRANDAO</v>
          </cell>
          <cell r="Z255" t="str">
            <v>Solteiro</v>
          </cell>
          <cell r="AA255" t="str">
            <v>Ensino Fundamental Incompleto</v>
          </cell>
          <cell r="AB255" t="str">
            <v>M</v>
          </cell>
          <cell r="AC255" t="str">
            <v>Estrada</v>
          </cell>
          <cell r="AD255" t="str">
            <v>DO PORTO</v>
          </cell>
          <cell r="AE255" t="str">
            <v>176</v>
          </cell>
          <cell r="AG255" t="str">
            <v>04857-135</v>
          </cell>
          <cell r="AH255" t="str">
            <v>JARDIM MARILDA</v>
          </cell>
          <cell r="AI255" t="str">
            <v>São Paulo</v>
          </cell>
          <cell r="AJ255" t="str">
            <v>São Paulo</v>
          </cell>
          <cell r="AP255">
            <v>9340</v>
          </cell>
          <cell r="AQ255" t="str">
            <v>51411</v>
          </cell>
          <cell r="AR255" t="str">
            <v>7</v>
          </cell>
          <cell r="AS255" t="str">
            <v>466214005</v>
          </cell>
          <cell r="AT255" t="str">
            <v>363082010183</v>
          </cell>
          <cell r="AU255" t="str">
            <v>330</v>
          </cell>
          <cell r="AV255" t="str">
            <v>381</v>
          </cell>
          <cell r="AW255" t="str">
            <v>054095</v>
          </cell>
          <cell r="AX255" t="str">
            <v>401</v>
          </cell>
          <cell r="AY255">
            <v>4</v>
          </cell>
          <cell r="AZ255">
            <v>0</v>
          </cell>
          <cell r="BA255">
            <v>13</v>
          </cell>
        </row>
        <row r="256">
          <cell r="A256">
            <v>113922</v>
          </cell>
          <cell r="B256" t="str">
            <v>ANTONIO DOMINGOS MILANO</v>
          </cell>
          <cell r="C256" t="str">
            <v>MEDICO DO TRABALHO</v>
          </cell>
          <cell r="D256" t="str">
            <v>ECOSAMPA Operação Geral</v>
          </cell>
          <cell r="E256">
            <v>43682</v>
          </cell>
          <cell r="F256">
            <v>15623.88</v>
          </cell>
          <cell r="G256" t="str">
            <v>Em Atividade Normal</v>
          </cell>
          <cell r="H256">
            <v>45112</v>
          </cell>
          <cell r="I256">
            <v>22626</v>
          </cell>
          <cell r="J256" t="str">
            <v>073.153.518-92</v>
          </cell>
          <cell r="K256" t="str">
            <v>108.55474.83.9</v>
          </cell>
          <cell r="L256" t="str">
            <v>Salário Mensal</v>
          </cell>
          <cell r="M256" t="str">
            <v>Empregado (CLT)</v>
          </cell>
          <cell r="N256" t="str">
            <v>2251-40</v>
          </cell>
          <cell r="O256">
            <v>315</v>
          </cell>
          <cell r="P256" t="str">
            <v>SEG/QUI/SEX: 08:00 as 12:00 - TER/QUA: 13:00 AS 17:00</v>
          </cell>
          <cell r="Q256" t="str">
            <v>100 Horas</v>
          </cell>
          <cell r="R256" t="str">
            <v>75.02.001</v>
          </cell>
          <cell r="S256" t="str">
            <v>Apoio Op C.Indireto</v>
          </cell>
          <cell r="T256">
            <v>3</v>
          </cell>
          <cell r="U256" t="str">
            <v>SIEMACO SAO PAULO LIMP URBANA</v>
          </cell>
          <cell r="V256" t="str">
            <v>Brasileira</v>
          </cell>
          <cell r="W256" t="str">
            <v>São Paulo</v>
          </cell>
          <cell r="X256" t="str">
            <v>TERESA CARMELA LETO</v>
          </cell>
          <cell r="Y256" t="str">
            <v>ANTONIO MILANO</v>
          </cell>
          <cell r="Z256" t="str">
            <v>Casado</v>
          </cell>
          <cell r="AA256" t="str">
            <v>Doutorado</v>
          </cell>
          <cell r="AB256" t="str">
            <v>M</v>
          </cell>
          <cell r="AC256" t="str">
            <v>Avenida</v>
          </cell>
          <cell r="AD256" t="str">
            <v>DAMACENO VIEIRA</v>
          </cell>
          <cell r="AE256" t="str">
            <v>800</v>
          </cell>
          <cell r="AF256" t="str">
            <v>APTO 93</v>
          </cell>
          <cell r="AG256" t="str">
            <v>04363-040</v>
          </cell>
          <cell r="AH256" t="str">
            <v>VILA MASCOTE</v>
          </cell>
          <cell r="AI256" t="str">
            <v>São Paulo</v>
          </cell>
          <cell r="AJ256" t="str">
            <v>São Paulo</v>
          </cell>
          <cell r="AM256" t="str">
            <v>11</v>
          </cell>
          <cell r="AN256" t="str">
            <v>99970.0707</v>
          </cell>
          <cell r="AP256">
            <v>360</v>
          </cell>
          <cell r="AQ256" t="str">
            <v>21427</v>
          </cell>
          <cell r="AR256" t="str">
            <v>4</v>
          </cell>
          <cell r="AS256" t="str">
            <v>129913789</v>
          </cell>
          <cell r="AT256" t="str">
            <v>15315990141</v>
          </cell>
          <cell r="AU256" t="str">
            <v>0074</v>
          </cell>
          <cell r="AV256" t="str">
            <v>351</v>
          </cell>
          <cell r="AW256" t="str">
            <v>63270</v>
          </cell>
          <cell r="AX256" t="str">
            <v>00234</v>
          </cell>
          <cell r="AY256">
            <v>4</v>
          </cell>
          <cell r="AZ256">
            <v>0</v>
          </cell>
          <cell r="BA256">
            <v>26</v>
          </cell>
          <cell r="BB256" t="str">
            <v>02.088.694.648</v>
          </cell>
          <cell r="BC256">
            <v>44544</v>
          </cell>
          <cell r="BD256">
            <v>42718</v>
          </cell>
          <cell r="BE256" t="str">
            <v>B</v>
          </cell>
        </row>
        <row r="257">
          <cell r="A257">
            <v>113497</v>
          </cell>
          <cell r="B257" t="str">
            <v>ANTONIO DOS SANTOS</v>
          </cell>
          <cell r="C257" t="str">
            <v>VARREDOR</v>
          </cell>
          <cell r="D257" t="str">
            <v>ECOSAMPA M'Boi Mirim</v>
          </cell>
          <cell r="E257">
            <v>43617</v>
          </cell>
          <cell r="F257">
            <v>1281.23</v>
          </cell>
          <cell r="G257" t="str">
            <v>Demitido em Meses Anteriores</v>
          </cell>
          <cell r="H257">
            <v>43808</v>
          </cell>
          <cell r="I257">
            <v>19726</v>
          </cell>
          <cell r="J257" t="str">
            <v>047.291.868-00</v>
          </cell>
          <cell r="K257" t="str">
            <v>120.41592.65.8</v>
          </cell>
          <cell r="L257" t="str">
            <v>Salário Mensal</v>
          </cell>
          <cell r="M257" t="str">
            <v>Empregado (CLT)</v>
          </cell>
          <cell r="N257" t="str">
            <v>5142-15</v>
          </cell>
          <cell r="O257">
            <v>71</v>
          </cell>
          <cell r="P257" t="str">
            <v>SEGUNDA A SABADO - 07:00 AS 15:20 / INTERVALO DE 01 HORA</v>
          </cell>
          <cell r="Q257" t="str">
            <v>220 Horas</v>
          </cell>
          <cell r="R257" t="str">
            <v>75.01.006</v>
          </cell>
          <cell r="S257" t="str">
            <v>SCK - Varrição de Vias e Logradouros</v>
          </cell>
          <cell r="T257">
            <v>2</v>
          </cell>
          <cell r="U257" t="str">
            <v>SIEMACO SAO PAULO LIMP URBANA</v>
          </cell>
          <cell r="V257" t="str">
            <v>Brasileira</v>
          </cell>
          <cell r="W257" t="str">
            <v>Ataléia</v>
          </cell>
          <cell r="X257" t="str">
            <v>MARIA VIEIRA ALVES</v>
          </cell>
          <cell r="Y257" t="str">
            <v>JOSE MARINHO DOS SANTOS</v>
          </cell>
          <cell r="Z257" t="str">
            <v>Casado</v>
          </cell>
          <cell r="AA257" t="str">
            <v>Analfabeto</v>
          </cell>
          <cell r="AB257" t="str">
            <v>M</v>
          </cell>
          <cell r="AC257" t="str">
            <v>Rua</v>
          </cell>
          <cell r="AD257" t="str">
            <v>BENEDITO BISPO</v>
          </cell>
          <cell r="AE257" t="str">
            <v>5</v>
          </cell>
          <cell r="AG257" t="str">
            <v>04949-175</v>
          </cell>
          <cell r="AH257" t="str">
            <v>JARDIM ARACATI</v>
          </cell>
          <cell r="AI257" t="str">
            <v>São Paulo</v>
          </cell>
          <cell r="AJ257" t="str">
            <v>São Paulo</v>
          </cell>
          <cell r="AP257">
            <v>1667</v>
          </cell>
          <cell r="AQ257" t="str">
            <v>71484</v>
          </cell>
          <cell r="AR257" t="str">
            <v>2</v>
          </cell>
          <cell r="AS257" t="str">
            <v>16483754</v>
          </cell>
          <cell r="AT257" t="str">
            <v>75809380299</v>
          </cell>
          <cell r="AU257" t="str">
            <v>83</v>
          </cell>
          <cell r="AV257" t="str">
            <v>169</v>
          </cell>
          <cell r="AW257" t="str">
            <v>008336</v>
          </cell>
          <cell r="AX257" t="str">
            <v>130</v>
          </cell>
          <cell r="AY257">
            <v>0</v>
          </cell>
          <cell r="AZ257">
            <v>6</v>
          </cell>
          <cell r="BA257">
            <v>8</v>
          </cell>
        </row>
        <row r="258">
          <cell r="A258">
            <v>118633</v>
          </cell>
          <cell r="B258" t="str">
            <v>ANTONIO DOS SANTOS</v>
          </cell>
          <cell r="C258" t="str">
            <v>AJUDANTE EQ SERVICOS DIVERSOS</v>
          </cell>
          <cell r="D258" t="str">
            <v>ECOSAMPA Santo Amaro</v>
          </cell>
          <cell r="E258">
            <v>44582</v>
          </cell>
          <cell r="F258">
            <v>1603.99</v>
          </cell>
          <cell r="G258" t="str">
            <v>Em Atividade Normal</v>
          </cell>
          <cell r="H258">
            <v>44582</v>
          </cell>
          <cell r="I258">
            <v>32089</v>
          </cell>
          <cell r="J258" t="str">
            <v>052.032.785-39</v>
          </cell>
          <cell r="K258" t="str">
            <v>160.47074.36.8</v>
          </cell>
          <cell r="L258" t="str">
            <v>Salário Mensal</v>
          </cell>
          <cell r="M258" t="str">
            <v>Empregado (CLT)</v>
          </cell>
          <cell r="N258" t="str">
            <v>5142-25</v>
          </cell>
          <cell r="O258">
            <v>300</v>
          </cell>
          <cell r="P258" t="str">
            <v>SEGUNDA A SABADO - 21:00 AS 04:33 / INTERVALO DE 01 HORA</v>
          </cell>
          <cell r="Q258" t="str">
            <v>220 Horas</v>
          </cell>
          <cell r="R258" t="str">
            <v>75.01.014</v>
          </cell>
          <cell r="S258" t="str">
            <v>SCK - Pintura de Meio-Fio e Remoção Faixas e Propagandas</v>
          </cell>
          <cell r="T258">
            <v>2</v>
          </cell>
          <cell r="U258" t="str">
            <v>SIEMACO SAO PAULO LIMP URBANA</v>
          </cell>
          <cell r="V258" t="str">
            <v>Brasileira</v>
          </cell>
          <cell r="W258" t="str">
            <v>Canindé de São Francisco</v>
          </cell>
          <cell r="X258" t="str">
            <v>ANA VALENCIO GOMES</v>
          </cell>
          <cell r="Y258" t="str">
            <v>MANOEL MESSIAS DOS SANTOS</v>
          </cell>
          <cell r="Z258" t="str">
            <v>Solteiro</v>
          </cell>
          <cell r="AA258" t="str">
            <v>Ensino Fundamental Incompleto</v>
          </cell>
          <cell r="AB258" t="str">
            <v>M</v>
          </cell>
          <cell r="AC258" t="str">
            <v>Rua</v>
          </cell>
          <cell r="AD258" t="str">
            <v>ANA AMELIA DO NASCIMENTO</v>
          </cell>
          <cell r="AE258" t="str">
            <v>119</v>
          </cell>
          <cell r="AG258" t="str">
            <v>04866-040</v>
          </cell>
          <cell r="AH258" t="str">
            <v>VILA MARCELO</v>
          </cell>
          <cell r="AI258" t="str">
            <v>São Paulo</v>
          </cell>
          <cell r="AJ258" t="str">
            <v>São Paulo</v>
          </cell>
          <cell r="AK258" t="str">
            <v>79</v>
          </cell>
          <cell r="AL258" t="str">
            <v>99808.5799</v>
          </cell>
          <cell r="AM258" t="str">
            <v>11</v>
          </cell>
          <cell r="AN258" t="str">
            <v>94364.5596</v>
          </cell>
          <cell r="AP258">
            <v>1684</v>
          </cell>
          <cell r="AQ258" t="str">
            <v>36489</v>
          </cell>
          <cell r="AR258" t="str">
            <v>4</v>
          </cell>
          <cell r="AS258" t="str">
            <v>459042142</v>
          </cell>
          <cell r="AT258" t="str">
            <v>022658872143</v>
          </cell>
          <cell r="AU258" t="str">
            <v>0012</v>
          </cell>
          <cell r="AV258" t="str">
            <v>028</v>
          </cell>
          <cell r="AW258" t="str">
            <v>05203278</v>
          </cell>
          <cell r="AX258" t="str">
            <v>539</v>
          </cell>
          <cell r="AY258">
            <v>1</v>
          </cell>
          <cell r="AZ258">
            <v>7</v>
          </cell>
          <cell r="BA258">
            <v>10</v>
          </cell>
        </row>
        <row r="259">
          <cell r="A259">
            <v>113502</v>
          </cell>
          <cell r="B259" t="str">
            <v>ANTONIO EVANGEL VIEIRA DOS REIS</v>
          </cell>
          <cell r="C259" t="str">
            <v>VARREDOR</v>
          </cell>
          <cell r="D259" t="str">
            <v>ECOSAMPA Santo Amaro</v>
          </cell>
          <cell r="E259">
            <v>43617</v>
          </cell>
          <cell r="F259">
            <v>1319.67</v>
          </cell>
          <cell r="G259" t="str">
            <v>Demitido em Meses Anteriores</v>
          </cell>
          <cell r="H259">
            <v>44242</v>
          </cell>
          <cell r="I259">
            <v>29018</v>
          </cell>
          <cell r="J259" t="str">
            <v>799.542.433-72</v>
          </cell>
          <cell r="K259" t="str">
            <v>127.52074.85.0</v>
          </cell>
          <cell r="L259" t="str">
            <v>Salário Mensal</v>
          </cell>
          <cell r="M259" t="str">
            <v>Empregado (CLT)</v>
          </cell>
          <cell r="N259" t="str">
            <v>5142-15</v>
          </cell>
          <cell r="O259">
            <v>167</v>
          </cell>
          <cell r="P259" t="str">
            <v>SEGUNDA A SABADO - 13:40 AS 22:00 / INTERVALO DE 01 HORA</v>
          </cell>
          <cell r="Q259" t="str">
            <v>220 Horas</v>
          </cell>
          <cell r="R259" t="str">
            <v>75.01.006</v>
          </cell>
          <cell r="S259" t="str">
            <v>SCK - Varrição de Vias e Logradouros</v>
          </cell>
          <cell r="T259">
            <v>2</v>
          </cell>
          <cell r="U259" t="str">
            <v>SIEMACO SAO PAULO LIMP URBANA</v>
          </cell>
          <cell r="V259" t="str">
            <v>Brasileira</v>
          </cell>
          <cell r="W259" t="str">
            <v>Castelo do Piauí</v>
          </cell>
          <cell r="X259" t="str">
            <v>FRANCISCA VIEIRA DOS REIS</v>
          </cell>
          <cell r="Z259" t="str">
            <v>Solteiro</v>
          </cell>
          <cell r="AA259" t="str">
            <v>Ensino Fundamental Incompleto</v>
          </cell>
          <cell r="AB259" t="str">
            <v>M</v>
          </cell>
          <cell r="AC259" t="str">
            <v>Avenida</v>
          </cell>
          <cell r="AD259" t="str">
            <v>MORADA NOVA</v>
          </cell>
          <cell r="AE259" t="str">
            <v>10</v>
          </cell>
          <cell r="AG259" t="str">
            <v>04911-040</v>
          </cell>
          <cell r="AH259" t="str">
            <v>GUARAPIRANGA</v>
          </cell>
          <cell r="AI259" t="str">
            <v>São Paulo</v>
          </cell>
          <cell r="AJ259" t="str">
            <v>São Paulo</v>
          </cell>
          <cell r="AP259">
            <v>9106</v>
          </cell>
          <cell r="AQ259" t="str">
            <v>35970</v>
          </cell>
          <cell r="AR259" t="str">
            <v>7</v>
          </cell>
          <cell r="AS259" t="str">
            <v>377483540</v>
          </cell>
          <cell r="AT259" t="str">
            <v>037719981503</v>
          </cell>
          <cell r="AU259" t="str">
            <v>126</v>
          </cell>
          <cell r="AV259" t="str">
            <v>34</v>
          </cell>
          <cell r="AW259" t="str">
            <v>025152</v>
          </cell>
          <cell r="AX259" t="str">
            <v>017</v>
          </cell>
          <cell r="AY259">
            <v>1</v>
          </cell>
          <cell r="AZ259">
            <v>8</v>
          </cell>
          <cell r="BA259">
            <v>14</v>
          </cell>
        </row>
        <row r="260">
          <cell r="A260">
            <v>113508</v>
          </cell>
          <cell r="B260" t="str">
            <v>ANTONIO FERREIRA FILHO</v>
          </cell>
          <cell r="C260" t="str">
            <v>MOTORISTA CAMINHAO</v>
          </cell>
          <cell r="D260" t="str">
            <v>ECOSAMPA Operação Geral</v>
          </cell>
          <cell r="E260">
            <v>43617</v>
          </cell>
          <cell r="F260">
            <v>3050.22</v>
          </cell>
          <cell r="G260" t="str">
            <v>Em Atividade Normal</v>
          </cell>
          <cell r="H260">
            <v>45149</v>
          </cell>
          <cell r="I260">
            <v>23555</v>
          </cell>
          <cell r="J260" t="str">
            <v>083.406.188-06</v>
          </cell>
          <cell r="K260" t="str">
            <v>108.87257.60.4</v>
          </cell>
          <cell r="L260" t="str">
            <v>Salário Mensal</v>
          </cell>
          <cell r="M260" t="str">
            <v>Empregado (CLT)</v>
          </cell>
          <cell r="N260" t="str">
            <v>7825-10</v>
          </cell>
          <cell r="O260">
            <v>300</v>
          </cell>
          <cell r="P260" t="str">
            <v>SEGUNDA A SABADO - 21:00 AS 04:33 / INTERVALO DE 01 HORA</v>
          </cell>
          <cell r="Q260" t="str">
            <v>220 Horas</v>
          </cell>
          <cell r="R260" t="str">
            <v>75.01.013</v>
          </cell>
          <cell r="S260" t="str">
            <v>SCK - Capinação e Roçada de Vias</v>
          </cell>
          <cell r="T260">
            <v>2</v>
          </cell>
          <cell r="U260" t="str">
            <v>SIND TRAB EMP DE ONIBUS RODOV INTEREST INTERM SET DIF SAO PAULO</v>
          </cell>
          <cell r="V260" t="str">
            <v>Brasileira</v>
          </cell>
          <cell r="W260" t="str">
            <v>São Paulo</v>
          </cell>
          <cell r="X260" t="str">
            <v>MARIA APARECIDA FERREIRA</v>
          </cell>
          <cell r="Y260" t="str">
            <v>ANTONIO FERREIRA</v>
          </cell>
          <cell r="Z260" t="str">
            <v>Solteiro</v>
          </cell>
          <cell r="AA260" t="str">
            <v>Ensino Fundamental Incompleto</v>
          </cell>
          <cell r="AB260" t="str">
            <v>M</v>
          </cell>
          <cell r="AC260" t="str">
            <v>Rua</v>
          </cell>
          <cell r="AD260" t="str">
            <v>SERRA DOS DOIS IRMAOS</v>
          </cell>
          <cell r="AE260" t="str">
            <v>15</v>
          </cell>
          <cell r="AG260" t="str">
            <v>05890-300</v>
          </cell>
          <cell r="AH260" t="str">
            <v>JARDIM AMALIA</v>
          </cell>
          <cell r="AI260" t="str">
            <v>São Paulo</v>
          </cell>
          <cell r="AJ260" t="str">
            <v>São Paulo</v>
          </cell>
          <cell r="AP260">
            <v>738</v>
          </cell>
          <cell r="AQ260" t="str">
            <v>47002</v>
          </cell>
          <cell r="AR260" t="str">
            <v>0</v>
          </cell>
          <cell r="AS260" t="str">
            <v>122993482</v>
          </cell>
          <cell r="AT260" t="str">
            <v>322073790116</v>
          </cell>
          <cell r="AU260" t="str">
            <v>388</v>
          </cell>
          <cell r="AV260" t="str">
            <v>20</v>
          </cell>
          <cell r="AW260" t="str">
            <v>18451</v>
          </cell>
          <cell r="AX260" t="str">
            <v>262</v>
          </cell>
          <cell r="AY260">
            <v>4</v>
          </cell>
          <cell r="AZ260">
            <v>3</v>
          </cell>
          <cell r="BA260">
            <v>0</v>
          </cell>
          <cell r="BB260" t="str">
            <v>03.274.903.871</v>
          </cell>
          <cell r="BC260">
            <v>45415</v>
          </cell>
          <cell r="BE260" t="str">
            <v>A</v>
          </cell>
          <cell r="BF260" t="str">
            <v>D</v>
          </cell>
          <cell r="BG260">
            <v>43608</v>
          </cell>
        </row>
        <row r="261">
          <cell r="A261">
            <v>113699</v>
          </cell>
          <cell r="B261" t="str">
            <v>ANTONIO FRANCISCO GUIMARAES FEITOSA</v>
          </cell>
          <cell r="C261" t="str">
            <v>VARREDOR</v>
          </cell>
          <cell r="D261" t="str">
            <v>ECOSAMPA Capela do Socorro</v>
          </cell>
          <cell r="E261">
            <v>43617</v>
          </cell>
          <cell r="F261">
            <v>1603.99</v>
          </cell>
          <cell r="G261" t="str">
            <v>Em Atividade Normal</v>
          </cell>
          <cell r="H261">
            <v>44960</v>
          </cell>
          <cell r="I261">
            <v>23648</v>
          </cell>
          <cell r="J261" t="str">
            <v>135.535.528-16</v>
          </cell>
          <cell r="K261" t="str">
            <v>120.66471.53.6</v>
          </cell>
          <cell r="L261" t="str">
            <v>Salário Mensal</v>
          </cell>
          <cell r="M261" t="str">
            <v>Empregado (CLT)</v>
          </cell>
          <cell r="N261" t="str">
            <v>5142-15</v>
          </cell>
          <cell r="O261">
            <v>233</v>
          </cell>
          <cell r="P261" t="str">
            <v>SEGUNDA A SABADO - 09:00 AS 17:20 / INTERVALO DE 01 HORA</v>
          </cell>
          <cell r="Q261" t="str">
            <v>220 Horas</v>
          </cell>
          <cell r="R261" t="str">
            <v>75.01.006</v>
          </cell>
          <cell r="S261" t="str">
            <v>SCK - Varrição de Vias e Logradouros</v>
          </cell>
          <cell r="T261">
            <v>2</v>
          </cell>
          <cell r="U261" t="str">
            <v>SIEMACO SAO PAULO LIMP URBANA</v>
          </cell>
          <cell r="V261" t="str">
            <v>Brasileira</v>
          </cell>
          <cell r="W261" t="str">
            <v>Fortaleza</v>
          </cell>
          <cell r="X261" t="str">
            <v>MARIA DA CONCEICAO GUIMARAES FEITOSA</v>
          </cell>
          <cell r="Y261" t="str">
            <v>FRANCISCO FEITOSA DA SILVA</v>
          </cell>
          <cell r="Z261" t="str">
            <v>Solteiro</v>
          </cell>
          <cell r="AA261" t="str">
            <v>Ensino Fundamental Incompleto</v>
          </cell>
          <cell r="AB261" t="str">
            <v>M</v>
          </cell>
          <cell r="AC261" t="str">
            <v>Rua</v>
          </cell>
          <cell r="AD261" t="str">
            <v>ALFRED MESSEL</v>
          </cell>
          <cell r="AE261" t="str">
            <v>2</v>
          </cell>
          <cell r="AG261" t="str">
            <v>05854-010</v>
          </cell>
          <cell r="AH261" t="str">
            <v>PARQUE MARIA HELENA</v>
          </cell>
          <cell r="AI261" t="str">
            <v>São Paulo</v>
          </cell>
          <cell r="AJ261" t="str">
            <v>São Paulo</v>
          </cell>
          <cell r="AP261">
            <v>1003</v>
          </cell>
          <cell r="AQ261" t="str">
            <v>04507</v>
          </cell>
          <cell r="AR261" t="str">
            <v>5</v>
          </cell>
          <cell r="AS261" t="str">
            <v>96010037858</v>
          </cell>
          <cell r="AT261" t="str">
            <v>27718050701</v>
          </cell>
          <cell r="AU261" t="str">
            <v>669</v>
          </cell>
          <cell r="AV261" t="str">
            <v>83</v>
          </cell>
          <cell r="AW261" t="str">
            <v>065676</v>
          </cell>
          <cell r="AX261" t="str">
            <v>097</v>
          </cell>
          <cell r="AY261">
            <v>4</v>
          </cell>
          <cell r="AZ261">
            <v>3</v>
          </cell>
          <cell r="BA261">
            <v>0</v>
          </cell>
        </row>
        <row r="262">
          <cell r="A262">
            <v>113515</v>
          </cell>
          <cell r="B262" t="str">
            <v>ANTONIO GOMES DA MOTA</v>
          </cell>
          <cell r="C262" t="str">
            <v>VARREDOR</v>
          </cell>
          <cell r="D262" t="str">
            <v>ECOSAMPA Campo Limpo</v>
          </cell>
          <cell r="E262">
            <v>43617</v>
          </cell>
          <cell r="F262">
            <v>1603.99</v>
          </cell>
          <cell r="G262" t="str">
            <v>Em Atividade Normal</v>
          </cell>
          <cell r="H262">
            <v>45177</v>
          </cell>
          <cell r="I262">
            <v>23052</v>
          </cell>
          <cell r="J262" t="str">
            <v>116.070.228-42</v>
          </cell>
          <cell r="K262" t="str">
            <v>122.40260.82.5</v>
          </cell>
          <cell r="L262" t="str">
            <v>Salário Mensal</v>
          </cell>
          <cell r="M262" t="str">
            <v>Empregado (CLT)</v>
          </cell>
          <cell r="N262" t="str">
            <v>5142-15</v>
          </cell>
          <cell r="O262">
            <v>71</v>
          </cell>
          <cell r="P262" t="str">
            <v>SEGUNDA A SABADO - 07:00 AS 15:20 / INTERVALO DE 01 HORA</v>
          </cell>
          <cell r="Q262" t="str">
            <v>220 Horas</v>
          </cell>
          <cell r="R262" t="str">
            <v>75.01.006</v>
          </cell>
          <cell r="S262" t="str">
            <v>SCK - Varrição de Vias e Logradouros</v>
          </cell>
          <cell r="T262">
            <v>2</v>
          </cell>
          <cell r="U262" t="str">
            <v>SIEMACO SAO PAULO LIMP URBANA</v>
          </cell>
          <cell r="V262" t="str">
            <v>Brasileira</v>
          </cell>
          <cell r="W262" t="str">
            <v>Itapagé</v>
          </cell>
          <cell r="X262" t="str">
            <v>MARIA RODRIGUES DA MOTA</v>
          </cell>
          <cell r="Y262" t="str">
            <v>JERONIMO GOMES SALGUEIRO</v>
          </cell>
          <cell r="Z262" t="str">
            <v>Casado</v>
          </cell>
          <cell r="AA262" t="str">
            <v>Ensino Fundamental Incompleto</v>
          </cell>
          <cell r="AB262" t="str">
            <v>M</v>
          </cell>
          <cell r="AC262" t="str">
            <v>Rua</v>
          </cell>
          <cell r="AD262" t="str">
            <v>FEITICO DA VILA</v>
          </cell>
          <cell r="AE262" t="str">
            <v>623</v>
          </cell>
          <cell r="AF262" t="str">
            <v>BL 11 APTO A</v>
          </cell>
          <cell r="AG262" t="str">
            <v>05879-000</v>
          </cell>
          <cell r="AH262" t="str">
            <v>CHACARA SANTA MARIA</v>
          </cell>
          <cell r="AI262" t="str">
            <v>São Paulo</v>
          </cell>
          <cell r="AJ262" t="str">
            <v>São Paulo</v>
          </cell>
          <cell r="AP262">
            <v>738</v>
          </cell>
          <cell r="AQ262" t="str">
            <v>42145</v>
          </cell>
          <cell r="AR262" t="str">
            <v>2</v>
          </cell>
          <cell r="AS262" t="str">
            <v>390762374</v>
          </cell>
          <cell r="AT262" t="str">
            <v>140868170183</v>
          </cell>
          <cell r="AU262" t="str">
            <v>229</v>
          </cell>
          <cell r="AV262" t="str">
            <v>20</v>
          </cell>
          <cell r="AW262" t="str">
            <v>077029</v>
          </cell>
          <cell r="AX262" t="str">
            <v>010</v>
          </cell>
          <cell r="AY262">
            <v>4</v>
          </cell>
          <cell r="AZ262">
            <v>3</v>
          </cell>
          <cell r="BA262">
            <v>0</v>
          </cell>
        </row>
        <row r="263">
          <cell r="A263">
            <v>113679</v>
          </cell>
          <cell r="B263" t="str">
            <v>ANTONIO GOMES DA SILVA</v>
          </cell>
          <cell r="C263" t="str">
            <v>VARREDOR</v>
          </cell>
          <cell r="D263" t="str">
            <v>ECOSAMPA Santo Amaro</v>
          </cell>
          <cell r="E263">
            <v>43617</v>
          </cell>
          <cell r="F263">
            <v>1603.99</v>
          </cell>
          <cell r="G263" t="str">
            <v>Gozando Férias</v>
          </cell>
          <cell r="H263">
            <v>45180</v>
          </cell>
          <cell r="I263">
            <v>22530</v>
          </cell>
          <cell r="J263" t="str">
            <v>076.930.928-38</v>
          </cell>
          <cell r="K263" t="str">
            <v>121.03506.12.1</v>
          </cell>
          <cell r="L263" t="str">
            <v>Salário Mensal</v>
          </cell>
          <cell r="M263" t="str">
            <v>Empregado (CLT)</v>
          </cell>
          <cell r="N263" t="str">
            <v>5142-15</v>
          </cell>
          <cell r="O263">
            <v>299</v>
          </cell>
          <cell r="P263" t="str">
            <v>SEGUNDA A SABADO - 20:00 AS 03:40 / INTERVALO DE 01 HORA</v>
          </cell>
          <cell r="Q263" t="str">
            <v>220 Horas</v>
          </cell>
          <cell r="R263" t="str">
            <v>75.01.006</v>
          </cell>
          <cell r="S263" t="str">
            <v>SCK - Varrição de Vias e Logradouros</v>
          </cell>
          <cell r="T263">
            <v>2</v>
          </cell>
          <cell r="U263" t="str">
            <v>SIEMACO SAO PAULO LIMP URBANA</v>
          </cell>
          <cell r="V263" t="str">
            <v>Brasileira</v>
          </cell>
          <cell r="W263" t="str">
            <v>Itapecerica da Serra</v>
          </cell>
          <cell r="X263" t="str">
            <v>SANTINA SEVERINA DA CONCEICAO</v>
          </cell>
          <cell r="Z263" t="str">
            <v>Solteiro</v>
          </cell>
          <cell r="AA263" t="str">
            <v>Ensino Fundamental Incompleto</v>
          </cell>
          <cell r="AB263" t="str">
            <v>M</v>
          </cell>
          <cell r="AC263" t="str">
            <v>Rua</v>
          </cell>
          <cell r="AD263" t="str">
            <v>BARAO DA CUNHA DE COCAIS</v>
          </cell>
          <cell r="AE263" t="str">
            <v>16</v>
          </cell>
          <cell r="AG263" t="str">
            <v>04856-530</v>
          </cell>
          <cell r="AH263" t="str">
            <v>JD SABIA II</v>
          </cell>
          <cell r="AI263" t="str">
            <v>São Paulo</v>
          </cell>
          <cell r="AJ263" t="str">
            <v>São Paulo</v>
          </cell>
          <cell r="AP263">
            <v>8495</v>
          </cell>
          <cell r="AQ263" t="str">
            <v>19260</v>
          </cell>
          <cell r="AR263" t="str">
            <v>4</v>
          </cell>
          <cell r="AS263" t="str">
            <v>239780139</v>
          </cell>
          <cell r="AT263" t="str">
            <v>114946670116</v>
          </cell>
          <cell r="AU263" t="str">
            <v>226</v>
          </cell>
          <cell r="AV263" t="str">
            <v>201</v>
          </cell>
          <cell r="AW263" t="str">
            <v>030909</v>
          </cell>
          <cell r="AX263" t="str">
            <v>191</v>
          </cell>
          <cell r="AY263">
            <v>4</v>
          </cell>
          <cell r="AZ263">
            <v>3</v>
          </cell>
          <cell r="BA263">
            <v>0</v>
          </cell>
        </row>
        <row r="264">
          <cell r="A264">
            <v>113522</v>
          </cell>
          <cell r="B264" t="str">
            <v>ANTONIO HONORIO DA CUNHA</v>
          </cell>
          <cell r="C264" t="str">
            <v>VARREDOR</v>
          </cell>
          <cell r="D264" t="str">
            <v>ECOSAMPA Santo Amaro</v>
          </cell>
          <cell r="E264">
            <v>43617</v>
          </cell>
          <cell r="F264">
            <v>1281.23</v>
          </cell>
          <cell r="G264" t="str">
            <v>Demitido em Meses Anteriores</v>
          </cell>
          <cell r="H264">
            <v>44033</v>
          </cell>
          <cell r="I264">
            <v>16852</v>
          </cell>
          <cell r="J264" t="str">
            <v>349.687.924-68</v>
          </cell>
          <cell r="K264" t="str">
            <v>106.80680.99.0</v>
          </cell>
          <cell r="L264" t="str">
            <v>Salário Mensal</v>
          </cell>
          <cell r="M264" t="str">
            <v>Empregado (CLT)</v>
          </cell>
          <cell r="N264" t="str">
            <v>5142-15</v>
          </cell>
          <cell r="O264">
            <v>167</v>
          </cell>
          <cell r="P264" t="str">
            <v>SEGUNDA A SABADO - 13:40 AS 22:00 / INTERVALO DE 01 HORA</v>
          </cell>
          <cell r="Q264" t="str">
            <v>220 Horas</v>
          </cell>
          <cell r="R264" t="str">
            <v>75.01.006</v>
          </cell>
          <cell r="S264" t="str">
            <v>SCK - Varrição de Vias e Logradouros</v>
          </cell>
          <cell r="T264">
            <v>2</v>
          </cell>
          <cell r="U264" t="str">
            <v>SIEMACO SAO PAULO LIMP URBANA</v>
          </cell>
          <cell r="V264" t="str">
            <v>Brasileira</v>
          </cell>
          <cell r="W264" t="str">
            <v>Orobó</v>
          </cell>
          <cell r="X264" t="str">
            <v>JOSEFINA MARIA DA CONCEICAO</v>
          </cell>
          <cell r="Y264" t="str">
            <v>JOSE HONORIO DA CUNHA</v>
          </cell>
          <cell r="Z264" t="str">
            <v>Casado</v>
          </cell>
          <cell r="AA264" t="str">
            <v>Ensino Fundamental Incompleto</v>
          </cell>
          <cell r="AB264" t="str">
            <v>M</v>
          </cell>
          <cell r="AC264" t="str">
            <v>Rua</v>
          </cell>
          <cell r="AD264" t="str">
            <v>JOSE JOAQUIM GONCALVES</v>
          </cell>
          <cell r="AE264" t="str">
            <v>886</v>
          </cell>
          <cell r="AG264" t="str">
            <v>05850-210</v>
          </cell>
          <cell r="AH264" t="str">
            <v>PQ SANTO ANTONIO</v>
          </cell>
          <cell r="AI264" t="str">
            <v>São Paulo</v>
          </cell>
          <cell r="AJ264" t="str">
            <v>São Paulo</v>
          </cell>
          <cell r="AP264">
            <v>9104</v>
          </cell>
          <cell r="AQ264" t="str">
            <v>21835</v>
          </cell>
          <cell r="AR264" t="str">
            <v>0</v>
          </cell>
          <cell r="AS264" t="str">
            <v>1284927</v>
          </cell>
          <cell r="AW264" t="str">
            <v>067853</v>
          </cell>
          <cell r="AX264" t="str">
            <v>445</v>
          </cell>
          <cell r="AY264">
            <v>1</v>
          </cell>
          <cell r="AZ264">
            <v>1</v>
          </cell>
          <cell r="BA264">
            <v>20</v>
          </cell>
        </row>
        <row r="265">
          <cell r="A265">
            <v>113525</v>
          </cell>
          <cell r="B265" t="str">
            <v>ANTONIO JOEL OLIVEIRA DE SANTANA</v>
          </cell>
          <cell r="C265" t="str">
            <v>VARREDOR</v>
          </cell>
          <cell r="D265" t="str">
            <v>ECOSAMPA Capela do Socorro</v>
          </cell>
          <cell r="E265">
            <v>43617</v>
          </cell>
          <cell r="F265">
            <v>1281.23</v>
          </cell>
          <cell r="G265" t="str">
            <v>Demitido em Meses Anteriores</v>
          </cell>
          <cell r="H265">
            <v>43808</v>
          </cell>
          <cell r="I265">
            <v>20652</v>
          </cell>
          <cell r="J265" t="str">
            <v>529.964.685-20</v>
          </cell>
          <cell r="K265" t="str">
            <v>123.21863.90.2</v>
          </cell>
          <cell r="L265" t="str">
            <v>Salário Mensal</v>
          </cell>
          <cell r="M265" t="str">
            <v>Empregado (CLT)</v>
          </cell>
          <cell r="N265" t="str">
            <v>5142-15</v>
          </cell>
          <cell r="O265">
            <v>233</v>
          </cell>
          <cell r="P265" t="str">
            <v>SEGUNDA A SABADO - 09:00 AS 17:20 / INTERVALO DE 01 HORA</v>
          </cell>
          <cell r="Q265" t="str">
            <v>220 Horas</v>
          </cell>
          <cell r="R265" t="str">
            <v>75.01.007</v>
          </cell>
          <cell r="S265" t="str">
            <v>SCK - Varrição de Sarjetas e Calçadas</v>
          </cell>
          <cell r="T265">
            <v>2</v>
          </cell>
          <cell r="U265" t="str">
            <v>SIEMACO SAO PAULO LIMP URBANA</v>
          </cell>
          <cell r="V265" t="str">
            <v>Brasileira</v>
          </cell>
          <cell r="W265" t="str">
            <v>Ipiaú</v>
          </cell>
          <cell r="X265" t="str">
            <v>ZULMIRA HENRIQUE DOS SANTOS</v>
          </cell>
          <cell r="Y265" t="str">
            <v>ROQUE OLIVEIRA DE SANTANA</v>
          </cell>
          <cell r="Z265" t="str">
            <v>Outros</v>
          </cell>
          <cell r="AA265" t="str">
            <v>Ensino Fundamental Incompleto</v>
          </cell>
          <cell r="AB265" t="str">
            <v>M</v>
          </cell>
          <cell r="AC265" t="str">
            <v>Rua</v>
          </cell>
          <cell r="AD265" t="str">
            <v>DUARTE GALVAO</v>
          </cell>
          <cell r="AE265" t="str">
            <v>200</v>
          </cell>
          <cell r="AG265" t="str">
            <v>04405-300</v>
          </cell>
          <cell r="AH265" t="str">
            <v>VILA JOANIZA</v>
          </cell>
          <cell r="AI265" t="str">
            <v>São Paulo</v>
          </cell>
          <cell r="AJ265" t="str">
            <v>São Paulo</v>
          </cell>
          <cell r="AP265">
            <v>7486</v>
          </cell>
          <cell r="AQ265" t="str">
            <v>18604</v>
          </cell>
          <cell r="AR265" t="str">
            <v>7</v>
          </cell>
          <cell r="AS265" t="str">
            <v>352839922</v>
          </cell>
          <cell r="AT265" t="str">
            <v>43406970515</v>
          </cell>
          <cell r="AU265" t="str">
            <v>111</v>
          </cell>
          <cell r="AV265" t="str">
            <v>24</v>
          </cell>
          <cell r="AW265" t="str">
            <v>018771</v>
          </cell>
          <cell r="AX265" t="str">
            <v>017</v>
          </cell>
          <cell r="AY265">
            <v>0</v>
          </cell>
          <cell r="AZ265">
            <v>6</v>
          </cell>
          <cell r="BA265">
            <v>8</v>
          </cell>
        </row>
        <row r="266">
          <cell r="A266">
            <v>113529</v>
          </cell>
          <cell r="B266" t="str">
            <v>ANTONIO JOSE DE OLIVEIRA</v>
          </cell>
          <cell r="C266" t="str">
            <v>MOTORISTA CAMINHAO</v>
          </cell>
          <cell r="D266" t="str">
            <v>ECOSAMPA Operação Geral</v>
          </cell>
          <cell r="E266">
            <v>43617</v>
          </cell>
          <cell r="F266">
            <v>3050.22</v>
          </cell>
          <cell r="G266" t="str">
            <v>Gozando Férias</v>
          </cell>
          <cell r="H266">
            <v>45180</v>
          </cell>
          <cell r="I266">
            <v>22345</v>
          </cell>
          <cell r="J266" t="str">
            <v>296.421.084-53</v>
          </cell>
          <cell r="K266" t="str">
            <v>108.97138.38.1</v>
          </cell>
          <cell r="L266" t="str">
            <v>Salário Mensal</v>
          </cell>
          <cell r="M266" t="str">
            <v>Empregado (CLT)</v>
          </cell>
          <cell r="N266" t="str">
            <v>7825-10</v>
          </cell>
          <cell r="O266">
            <v>339</v>
          </cell>
          <cell r="P266" t="str">
            <v>SEGUNDA A SABADO - 13:20 AS 21:40 / INTERVALO DE 01 HORA</v>
          </cell>
          <cell r="Q266" t="str">
            <v>220 Horas</v>
          </cell>
          <cell r="R266" t="str">
            <v>75.01.011</v>
          </cell>
          <cell r="S266" t="str">
            <v>SCK - Lavagem - Feiras, Vias e Logradouros</v>
          </cell>
          <cell r="T266">
            <v>2</v>
          </cell>
          <cell r="U266" t="str">
            <v>SIND TRAB EMP DE ONIBUS RODOV INTEREST INTERM SET DIF SAO PAULO</v>
          </cell>
          <cell r="V266" t="str">
            <v>Brasileira</v>
          </cell>
          <cell r="W266" t="str">
            <v>Maragogi</v>
          </cell>
          <cell r="X266" t="str">
            <v>LUZIA SENHORINHA DE OLIVEIRA</v>
          </cell>
          <cell r="Y266" t="str">
            <v>JOSE PEDRO DE OLIVEIRA</v>
          </cell>
          <cell r="Z266" t="str">
            <v>Casado</v>
          </cell>
          <cell r="AA266" t="str">
            <v>Ensino Fundamental Incompleto</v>
          </cell>
          <cell r="AB266" t="str">
            <v>M</v>
          </cell>
          <cell r="AC266" t="str">
            <v>Rua</v>
          </cell>
          <cell r="AD266" t="str">
            <v>MARCELINO DUARTE</v>
          </cell>
          <cell r="AE266" t="str">
            <v>406</v>
          </cell>
          <cell r="AF266" t="str">
            <v>FUNDOS</v>
          </cell>
          <cell r="AG266" t="str">
            <v>05874-120</v>
          </cell>
          <cell r="AH266" t="str">
            <v>PQ NOVO STO AMARO</v>
          </cell>
          <cell r="AI266" t="str">
            <v>São Paulo</v>
          </cell>
          <cell r="AJ266" t="str">
            <v>São Paulo</v>
          </cell>
          <cell r="AP266">
            <v>390</v>
          </cell>
          <cell r="AQ266" t="str">
            <v>10768</v>
          </cell>
          <cell r="AR266" t="str">
            <v>8</v>
          </cell>
          <cell r="AS266" t="str">
            <v>360900677</v>
          </cell>
          <cell r="AT266" t="str">
            <v>259486970132</v>
          </cell>
          <cell r="AU266" t="str">
            <v>120</v>
          </cell>
          <cell r="AV266" t="str">
            <v>20</v>
          </cell>
          <cell r="AW266" t="str">
            <v>73623</v>
          </cell>
          <cell r="AX266" t="str">
            <v>172</v>
          </cell>
          <cell r="AY266">
            <v>4</v>
          </cell>
          <cell r="AZ266">
            <v>3</v>
          </cell>
          <cell r="BA266">
            <v>0</v>
          </cell>
          <cell r="BB266" t="str">
            <v>01.692.902.220</v>
          </cell>
          <cell r="BC266">
            <v>46131</v>
          </cell>
          <cell r="BE266" t="str">
            <v>D</v>
          </cell>
          <cell r="BG266">
            <v>43608</v>
          </cell>
        </row>
        <row r="267">
          <cell r="A267">
            <v>113533</v>
          </cell>
          <cell r="B267" t="str">
            <v>ANTONIO JOSE DOS SANTOS</v>
          </cell>
          <cell r="C267" t="str">
            <v>VARREDOR</v>
          </cell>
          <cell r="D267" t="str">
            <v>ECOSAMPA Campo Limpo</v>
          </cell>
          <cell r="E267">
            <v>43617</v>
          </cell>
          <cell r="F267">
            <v>1603.99</v>
          </cell>
          <cell r="G267" t="str">
            <v>Em Atividade Normal</v>
          </cell>
          <cell r="H267">
            <v>45000</v>
          </cell>
          <cell r="I267">
            <v>24150</v>
          </cell>
          <cell r="J267" t="str">
            <v>489.512.345-68</v>
          </cell>
          <cell r="K267" t="str">
            <v>125.49672.73.0</v>
          </cell>
          <cell r="L267" t="str">
            <v>Salário Mensal</v>
          </cell>
          <cell r="M267" t="str">
            <v>Empregado (CLT)</v>
          </cell>
          <cell r="N267" t="str">
            <v>5142-15</v>
          </cell>
          <cell r="O267">
            <v>223</v>
          </cell>
          <cell r="P267" t="str">
            <v>SEGUNDA A SABADO - 10:00 AS 18:20 / INTERVALO DE 01 HORA</v>
          </cell>
          <cell r="Q267" t="str">
            <v>220 Horas</v>
          </cell>
          <cell r="R267" t="str">
            <v>75.01.006</v>
          </cell>
          <cell r="S267" t="str">
            <v>SCK - Varrição de Vias e Logradouros</v>
          </cell>
          <cell r="T267">
            <v>2</v>
          </cell>
          <cell r="U267" t="str">
            <v>SIEMACO SAO PAULO LIMP URBANA</v>
          </cell>
          <cell r="V267" t="str">
            <v>Brasileira</v>
          </cell>
          <cell r="W267" t="str">
            <v>Ibititá</v>
          </cell>
          <cell r="X267" t="str">
            <v>EDIA MARIA DOS SANTOS</v>
          </cell>
          <cell r="Y267" t="str">
            <v>JOSE FRANCISCO DOS SANTOS</v>
          </cell>
          <cell r="Z267" t="str">
            <v>Casado</v>
          </cell>
          <cell r="AA267" t="str">
            <v>Ensino Fundamental Completo</v>
          </cell>
          <cell r="AB267" t="str">
            <v>M</v>
          </cell>
          <cell r="AC267" t="str">
            <v>Rua</v>
          </cell>
          <cell r="AD267" t="str">
            <v>JORGE FERNANDES</v>
          </cell>
          <cell r="AE267" t="str">
            <v>69</v>
          </cell>
          <cell r="AG267" t="str">
            <v>04416-080</v>
          </cell>
          <cell r="AH267" t="str">
            <v>JD VALKIRIA</v>
          </cell>
          <cell r="AI267" t="str">
            <v>São Paulo</v>
          </cell>
          <cell r="AJ267" t="str">
            <v>São Paulo</v>
          </cell>
          <cell r="AP267">
            <v>390</v>
          </cell>
          <cell r="AQ267" t="str">
            <v>10773</v>
          </cell>
          <cell r="AR267" t="str">
            <v>8</v>
          </cell>
          <cell r="AS267" t="str">
            <v>540037126</v>
          </cell>
          <cell r="AT267" t="str">
            <v>18438180507</v>
          </cell>
          <cell r="AU267" t="str">
            <v>89</v>
          </cell>
          <cell r="AV267" t="str">
            <v>95</v>
          </cell>
          <cell r="AW267" t="str">
            <v>058608</v>
          </cell>
          <cell r="AX267" t="str">
            <v>201</v>
          </cell>
          <cell r="AY267">
            <v>4</v>
          </cell>
          <cell r="AZ267">
            <v>3</v>
          </cell>
          <cell r="BA267">
            <v>0</v>
          </cell>
        </row>
        <row r="268">
          <cell r="A268">
            <v>113539</v>
          </cell>
          <cell r="B268" t="str">
            <v>ANTONIO JOSE FERREIRA</v>
          </cell>
          <cell r="C268" t="str">
            <v>VARREDOR</v>
          </cell>
          <cell r="D268" t="str">
            <v>ECOSAMPA Santo Amaro</v>
          </cell>
          <cell r="E268">
            <v>43617</v>
          </cell>
          <cell r="F268">
            <v>1319.67</v>
          </cell>
          <cell r="G268" t="str">
            <v>Demitido em Meses Anteriores</v>
          </cell>
          <cell r="H268">
            <v>44299</v>
          </cell>
          <cell r="I268">
            <v>21592</v>
          </cell>
          <cell r="J268" t="str">
            <v>475.849.554-87</v>
          </cell>
          <cell r="K268" t="str">
            <v>123.56816.62.5</v>
          </cell>
          <cell r="L268" t="str">
            <v>Salário Mensal</v>
          </cell>
          <cell r="M268" t="str">
            <v>Empregado (CLT)</v>
          </cell>
          <cell r="N268" t="str">
            <v>5142-15</v>
          </cell>
          <cell r="O268">
            <v>216</v>
          </cell>
          <cell r="P268" t="str">
            <v>SEGUNDA A SABADO - 12:00 AS 20:20 / INTERVALO DE 01 HORA</v>
          </cell>
          <cell r="Q268" t="str">
            <v>220 Horas</v>
          </cell>
          <cell r="R268" t="str">
            <v>75.01.006</v>
          </cell>
          <cell r="S268" t="str">
            <v>SCK - Varrição de Vias e Logradouros</v>
          </cell>
          <cell r="T268">
            <v>2</v>
          </cell>
          <cell r="U268" t="str">
            <v>SIEMACO SAO PAULO LIMP URBANA</v>
          </cell>
          <cell r="V268" t="str">
            <v>Brasileira</v>
          </cell>
          <cell r="W268" t="str">
            <v>Escada</v>
          </cell>
          <cell r="X268" t="str">
            <v>MARIA JULIA DOS SANTOS FERREIRA</v>
          </cell>
          <cell r="Y268" t="str">
            <v>JOSE LUIZ FERREIRA</v>
          </cell>
          <cell r="Z268" t="str">
            <v>Casado</v>
          </cell>
          <cell r="AA268" t="str">
            <v>Ensino Fundamental Incompleto</v>
          </cell>
          <cell r="AB268" t="str">
            <v>M</v>
          </cell>
          <cell r="AC268" t="str">
            <v>Rua</v>
          </cell>
          <cell r="AD268" t="str">
            <v>PAULO SIMOES DA COSTA</v>
          </cell>
          <cell r="AE268" t="str">
            <v>74</v>
          </cell>
          <cell r="AG268" t="str">
            <v>04929-140</v>
          </cell>
          <cell r="AH268" t="str">
            <v>ALTO DA RIVIERA</v>
          </cell>
          <cell r="AI268" t="str">
            <v>São Paulo</v>
          </cell>
          <cell r="AJ268" t="str">
            <v>São Paulo</v>
          </cell>
          <cell r="AP268">
            <v>1681</v>
          </cell>
          <cell r="AQ268" t="str">
            <v>21161</v>
          </cell>
          <cell r="AR268" t="str">
            <v>9</v>
          </cell>
          <cell r="AS268" t="str">
            <v>38.576.907-6</v>
          </cell>
          <cell r="AT268" t="str">
            <v>9626480841</v>
          </cell>
          <cell r="AU268" t="str">
            <v>249</v>
          </cell>
          <cell r="AV268" t="str">
            <v>372</v>
          </cell>
          <cell r="AW268" t="str">
            <v>048863</v>
          </cell>
          <cell r="AX268" t="str">
            <v>14</v>
          </cell>
          <cell r="AY268">
            <v>1</v>
          </cell>
          <cell r="AZ268">
            <v>10</v>
          </cell>
          <cell r="BA268">
            <v>12</v>
          </cell>
        </row>
        <row r="269">
          <cell r="A269">
            <v>113543</v>
          </cell>
          <cell r="B269" t="str">
            <v>ANTONIO LAERCIO DA SILVA</v>
          </cell>
          <cell r="C269" t="str">
            <v>MOTORISTA CAMINHAO</v>
          </cell>
          <cell r="D269" t="str">
            <v>ECOSAMPA Operação Geral</v>
          </cell>
          <cell r="E269">
            <v>43617</v>
          </cell>
          <cell r="F269">
            <v>3050.22</v>
          </cell>
          <cell r="G269" t="str">
            <v>Em Atividade Normal</v>
          </cell>
          <cell r="H269">
            <v>44990</v>
          </cell>
          <cell r="I269">
            <v>27304</v>
          </cell>
          <cell r="J269" t="str">
            <v>007.971.656-30</v>
          </cell>
          <cell r="K269" t="str">
            <v>128.34068.85.4</v>
          </cell>
          <cell r="L269" t="str">
            <v>Salário Mensal</v>
          </cell>
          <cell r="M269" t="str">
            <v>Empregado (CLT)</v>
          </cell>
          <cell r="N269" t="str">
            <v>7825-10</v>
          </cell>
          <cell r="O269">
            <v>258</v>
          </cell>
          <cell r="P269" t="str">
            <v>SEGUNDA A SABADO - 05:00 AS 13:20 / INTERVALO DE 01 HORA</v>
          </cell>
          <cell r="Q269" t="str">
            <v>220 Horas</v>
          </cell>
          <cell r="R269" t="str">
            <v>75.01.022</v>
          </cell>
          <cell r="S269" t="str">
            <v>SCK - Limpeza Habitacional - Dificil Acesso</v>
          </cell>
          <cell r="T269">
            <v>2</v>
          </cell>
          <cell r="U269" t="str">
            <v>SIND TRAB EMP DE ONIBUS RODOV INTEREST INTERM SET DIF SAO PAULO</v>
          </cell>
          <cell r="V269" t="str">
            <v>Brasileira</v>
          </cell>
          <cell r="W269" t="str">
            <v>Mato Verde</v>
          </cell>
          <cell r="X269" t="str">
            <v>MARIA ILZA DA SILVA</v>
          </cell>
          <cell r="Y269" t="str">
            <v>ANTONIO MIGUEL DA SILVA</v>
          </cell>
          <cell r="Z269" t="str">
            <v>Solteiro</v>
          </cell>
          <cell r="AA269" t="str">
            <v>Ensino Médio Completo</v>
          </cell>
          <cell r="AB269" t="str">
            <v>M</v>
          </cell>
          <cell r="AC269" t="str">
            <v>Rua</v>
          </cell>
          <cell r="AD269" t="str">
            <v>LEONIDAS MOREIRA</v>
          </cell>
          <cell r="AE269" t="str">
            <v>79</v>
          </cell>
          <cell r="AG269" t="str">
            <v>04653-180</v>
          </cell>
          <cell r="AH269" t="str">
            <v>VILA INGLESA</v>
          </cell>
          <cell r="AI269" t="str">
            <v>São Paulo</v>
          </cell>
          <cell r="AJ269" t="str">
            <v>São Paulo</v>
          </cell>
          <cell r="AP269">
            <v>8341</v>
          </cell>
          <cell r="AQ269" t="str">
            <v>25924</v>
          </cell>
          <cell r="AR269" t="str">
            <v>3</v>
          </cell>
          <cell r="AS269" t="str">
            <v>372509253</v>
          </cell>
          <cell r="AT269" t="str">
            <v>390925880183</v>
          </cell>
          <cell r="AU269" t="str">
            <v>296</v>
          </cell>
          <cell r="AV269" t="str">
            <v>351</v>
          </cell>
          <cell r="AW269" t="str">
            <v>086567</v>
          </cell>
          <cell r="AX269" t="str">
            <v>101</v>
          </cell>
          <cell r="AY269">
            <v>4</v>
          </cell>
          <cell r="AZ269">
            <v>3</v>
          </cell>
          <cell r="BA269">
            <v>0</v>
          </cell>
          <cell r="BB269" t="str">
            <v>01.184.482.286</v>
          </cell>
          <cell r="BC269">
            <v>45596</v>
          </cell>
          <cell r="BE269" t="str">
            <v>A</v>
          </cell>
          <cell r="BF269" t="str">
            <v>E</v>
          </cell>
          <cell r="BG269">
            <v>43612</v>
          </cell>
        </row>
        <row r="270">
          <cell r="A270">
            <v>113549</v>
          </cell>
          <cell r="B270" t="str">
            <v>ANTONIO LIMA DE LACERDA</v>
          </cell>
          <cell r="C270" t="str">
            <v>AJUDANTE EQ SERVICOS DIVERSOS</v>
          </cell>
          <cell r="D270" t="str">
            <v>ECOSAMPA Santo Amaro</v>
          </cell>
          <cell r="E270">
            <v>43617</v>
          </cell>
          <cell r="F270">
            <v>1603.99</v>
          </cell>
          <cell r="G270" t="str">
            <v>Em Atividade Normal</v>
          </cell>
          <cell r="H270">
            <v>45143</v>
          </cell>
          <cell r="I270">
            <v>25806</v>
          </cell>
          <cell r="J270" t="str">
            <v>139.727.998-29</v>
          </cell>
          <cell r="K270" t="str">
            <v>122.48834.85.5</v>
          </cell>
          <cell r="L270" t="str">
            <v>Salário Mensal</v>
          </cell>
          <cell r="M270" t="str">
            <v>Empregado (CLT)</v>
          </cell>
          <cell r="N270" t="str">
            <v>5142-25</v>
          </cell>
          <cell r="O270">
            <v>167</v>
          </cell>
          <cell r="P270" t="str">
            <v>SEGUNDA A SABADO - 13:40 AS 22:00 / INTERVALO DE 01 HORA</v>
          </cell>
          <cell r="Q270" t="str">
            <v>220 Horas</v>
          </cell>
          <cell r="R270" t="str">
            <v>75.01.017</v>
          </cell>
          <cell r="S270" t="str">
            <v>SCK - Coleta Manual - Entulho e Materiais Diversos</v>
          </cell>
          <cell r="T270">
            <v>2</v>
          </cell>
          <cell r="U270" t="str">
            <v>SIEMACO SAO PAULO LIMP URBANA</v>
          </cell>
          <cell r="V270" t="str">
            <v>Brasileira</v>
          </cell>
          <cell r="W270" t="str">
            <v>Osasco</v>
          </cell>
          <cell r="X270" t="str">
            <v>MARIA LIMA DE LACERDA</v>
          </cell>
          <cell r="Y270" t="str">
            <v>JOAO ROSA PINTO DE LACERDA</v>
          </cell>
          <cell r="Z270" t="str">
            <v>Casado</v>
          </cell>
          <cell r="AA270" t="str">
            <v>Ensino Fundamental Incompleto</v>
          </cell>
          <cell r="AB270" t="str">
            <v>M</v>
          </cell>
          <cell r="AC270" t="str">
            <v>Rua</v>
          </cell>
          <cell r="AD270" t="str">
            <v>OCTALLES MARCONDES FERREIRA</v>
          </cell>
          <cell r="AE270" t="str">
            <v>84</v>
          </cell>
          <cell r="AG270" t="str">
            <v>06260-110</v>
          </cell>
          <cell r="AH270" t="str">
            <v>HELENA MARIA</v>
          </cell>
          <cell r="AI270" t="str">
            <v>Osasco</v>
          </cell>
          <cell r="AJ270" t="str">
            <v>São Paulo</v>
          </cell>
          <cell r="AP270">
            <v>9104</v>
          </cell>
          <cell r="AQ270" t="str">
            <v>20469</v>
          </cell>
          <cell r="AR270" t="str">
            <v>9</v>
          </cell>
          <cell r="AS270" t="str">
            <v>24721789X</v>
          </cell>
          <cell r="AT270" t="str">
            <v>205590080108</v>
          </cell>
          <cell r="AU270" t="str">
            <v>76</v>
          </cell>
          <cell r="AV270" t="str">
            <v>331</v>
          </cell>
          <cell r="AW270" t="str">
            <v>83972</v>
          </cell>
          <cell r="AX270" t="str">
            <v>172</v>
          </cell>
          <cell r="AY270">
            <v>4</v>
          </cell>
          <cell r="AZ270">
            <v>3</v>
          </cell>
          <cell r="BA270">
            <v>0</v>
          </cell>
          <cell r="BB270" t="str">
            <v>01.557.101.049</v>
          </cell>
          <cell r="BC270">
            <v>42977</v>
          </cell>
          <cell r="BE270" t="str">
            <v>A</v>
          </cell>
          <cell r="BF270" t="str">
            <v>D</v>
          </cell>
        </row>
        <row r="271">
          <cell r="A271">
            <v>114911</v>
          </cell>
          <cell r="B271" t="str">
            <v>ANTONIO LUCIANO FELIX</v>
          </cell>
          <cell r="C271" t="str">
            <v>AJUDANTE EQ SERVICOS DIVERSOS</v>
          </cell>
          <cell r="D271" t="str">
            <v>ECOSAMPA Operação Geral</v>
          </cell>
          <cell r="E271">
            <v>43916</v>
          </cell>
          <cell r="F271">
            <v>1464.83</v>
          </cell>
          <cell r="G271" t="str">
            <v>Demitido em Meses Anteriores</v>
          </cell>
          <cell r="H271">
            <v>44505</v>
          </cell>
          <cell r="I271">
            <v>29799</v>
          </cell>
          <cell r="J271" t="str">
            <v>016.698.893-60</v>
          </cell>
          <cell r="K271" t="str">
            <v>129.16094.04.2</v>
          </cell>
          <cell r="L271" t="str">
            <v>Salário Mensal</v>
          </cell>
          <cell r="M271" t="str">
            <v>Empregado (CLT)</v>
          </cell>
          <cell r="N271" t="str">
            <v>5142-25</v>
          </cell>
          <cell r="O271">
            <v>301</v>
          </cell>
          <cell r="P271" t="str">
            <v>SEGUNDA A SABADO - 22:00 AS 05:25 / INTERVALO DE 01 HORA</v>
          </cell>
          <cell r="Q271" t="str">
            <v>220 Horas</v>
          </cell>
          <cell r="R271" t="str">
            <v>75.01.014</v>
          </cell>
          <cell r="S271" t="str">
            <v>SCK - Pintura de Meio-Fio e Remoção Faixas e Propagandas</v>
          </cell>
          <cell r="T271">
            <v>2</v>
          </cell>
          <cell r="U271" t="str">
            <v>SIEMACO SAO PAULO LIMP URBANA</v>
          </cell>
          <cell r="V271" t="str">
            <v>Brasileira</v>
          </cell>
          <cell r="W271" t="str">
            <v>Santana do Acarau</v>
          </cell>
          <cell r="X271" t="str">
            <v>MARIA AMELIA FELIX</v>
          </cell>
          <cell r="Y271" t="str">
            <v>NAO DECLARADO</v>
          </cell>
          <cell r="Z271" t="str">
            <v>Solteiro</v>
          </cell>
          <cell r="AA271" t="str">
            <v>Ensino Médio Incompleto</v>
          </cell>
          <cell r="AB271" t="str">
            <v>M</v>
          </cell>
          <cell r="AC271" t="str">
            <v>Rua</v>
          </cell>
          <cell r="AD271" t="str">
            <v>VITORIANO DE OLIVEIRA</v>
          </cell>
          <cell r="AE271" t="str">
            <v>9</v>
          </cell>
          <cell r="AF271" t="str">
            <v>B</v>
          </cell>
          <cell r="AG271" t="str">
            <v>05791-280</v>
          </cell>
          <cell r="AH271" t="str">
            <v>JARDIM MITSUTANI</v>
          </cell>
          <cell r="AI271" t="str">
            <v>São Paulo</v>
          </cell>
          <cell r="AJ271" t="str">
            <v>São Paulo</v>
          </cell>
          <cell r="AK271" t="str">
            <v>11</v>
          </cell>
          <cell r="AL271" t="str">
            <v>95935.6793</v>
          </cell>
          <cell r="AP271">
            <v>7245</v>
          </cell>
          <cell r="AQ271" t="str">
            <v>04450</v>
          </cell>
          <cell r="AR271" t="str">
            <v>3</v>
          </cell>
          <cell r="AS271" t="str">
            <v>550911340</v>
          </cell>
          <cell r="AT271" t="str">
            <v>048884190779</v>
          </cell>
          <cell r="AU271" t="str">
            <v>486</v>
          </cell>
          <cell r="AV271" t="str">
            <v>328</v>
          </cell>
          <cell r="AW271" t="str">
            <v>01669889</v>
          </cell>
          <cell r="AX271" t="str">
            <v>360</v>
          </cell>
          <cell r="AY271">
            <v>1</v>
          </cell>
          <cell r="AZ271">
            <v>7</v>
          </cell>
          <cell r="BA271">
            <v>9</v>
          </cell>
        </row>
        <row r="272">
          <cell r="A272">
            <v>113553</v>
          </cell>
          <cell r="B272" t="str">
            <v>ANTONIO LUIS SEVERO</v>
          </cell>
          <cell r="C272" t="str">
            <v>VARREDOR</v>
          </cell>
          <cell r="D272" t="str">
            <v>ECOSAMPA Capela do Socorro</v>
          </cell>
          <cell r="E272">
            <v>43617</v>
          </cell>
          <cell r="F272">
            <v>1603.99</v>
          </cell>
          <cell r="G272" t="str">
            <v>Em Atividade Normal</v>
          </cell>
          <cell r="H272">
            <v>45177</v>
          </cell>
          <cell r="I272">
            <v>24226</v>
          </cell>
          <cell r="J272" t="str">
            <v>743.807.534-68</v>
          </cell>
          <cell r="K272" t="str">
            <v>123.70707.33.1</v>
          </cell>
          <cell r="L272" t="str">
            <v>Salário Mensal</v>
          </cell>
          <cell r="M272" t="str">
            <v>Empregado (CLT)</v>
          </cell>
          <cell r="N272" t="str">
            <v>5142-15</v>
          </cell>
          <cell r="O272">
            <v>233</v>
          </cell>
          <cell r="P272" t="str">
            <v>SEGUNDA A SABADO - 09:00 AS 17:20 / INTERVALO DE 01 HORA</v>
          </cell>
          <cell r="Q272" t="str">
            <v>220 Horas</v>
          </cell>
          <cell r="R272" t="str">
            <v>75.01.006</v>
          </cell>
          <cell r="S272" t="str">
            <v>SCK - Varrição de Vias e Logradouros</v>
          </cell>
          <cell r="T272">
            <v>2</v>
          </cell>
          <cell r="U272" t="str">
            <v>SIEMACO SAO PAULO LIMP URBANA</v>
          </cell>
          <cell r="V272" t="str">
            <v>Brasileira</v>
          </cell>
          <cell r="W272" t="str">
            <v>São Paulo</v>
          </cell>
          <cell r="X272" t="str">
            <v>MARGARIDA MARIA DO ESPIRITO SANTO</v>
          </cell>
          <cell r="Z272" t="str">
            <v>Casado</v>
          </cell>
          <cell r="AA272" t="str">
            <v>Ensino Fundamental Completo</v>
          </cell>
          <cell r="AB272" t="str">
            <v>M</v>
          </cell>
          <cell r="AC272" t="str">
            <v>Rua</v>
          </cell>
          <cell r="AD272" t="str">
            <v>MARQUES LOURICAL</v>
          </cell>
          <cell r="AE272" t="str">
            <v>296</v>
          </cell>
          <cell r="AG272" t="str">
            <v>04890-270</v>
          </cell>
          <cell r="AH272" t="str">
            <v>JARDIM SANTA FE</v>
          </cell>
          <cell r="AI272" t="str">
            <v>São Paulo</v>
          </cell>
          <cell r="AJ272" t="str">
            <v>São Paulo</v>
          </cell>
          <cell r="AP272">
            <v>6676</v>
          </cell>
          <cell r="AQ272" t="str">
            <v>6201</v>
          </cell>
          <cell r="AR272" t="str">
            <v>8</v>
          </cell>
          <cell r="AS272" t="str">
            <v>36388173-6</v>
          </cell>
          <cell r="AT272" t="str">
            <v>27262840876</v>
          </cell>
          <cell r="AU272" t="str">
            <v>284</v>
          </cell>
          <cell r="AV272" t="str">
            <v>381</v>
          </cell>
          <cell r="AW272" t="str">
            <v>21530</v>
          </cell>
          <cell r="AX272" t="str">
            <v>010</v>
          </cell>
          <cell r="AY272">
            <v>4</v>
          </cell>
          <cell r="AZ272">
            <v>3</v>
          </cell>
          <cell r="BA272">
            <v>0</v>
          </cell>
        </row>
        <row r="273">
          <cell r="A273">
            <v>119644</v>
          </cell>
          <cell r="B273" t="str">
            <v>ANTONIO LUZIA DOS SANTOS</v>
          </cell>
          <cell r="C273" t="str">
            <v>AJUDANTE EQ SERVICOS DIVERSOS</v>
          </cell>
          <cell r="D273" t="str">
            <v>ECOSAMPA M'Boi Mirim</v>
          </cell>
          <cell r="E273">
            <v>44725</v>
          </cell>
          <cell r="F273">
            <v>1603.99</v>
          </cell>
          <cell r="G273" t="str">
            <v>Em Atividade Normal</v>
          </cell>
          <cell r="H273">
            <v>44725</v>
          </cell>
          <cell r="I273">
            <v>30115</v>
          </cell>
          <cell r="J273" t="str">
            <v>045.718.925-86</v>
          </cell>
          <cell r="K273" t="str">
            <v>161.29414.73.1</v>
          </cell>
          <cell r="L273" t="str">
            <v>Salário Mensal</v>
          </cell>
          <cell r="M273" t="str">
            <v>Empregado (CLT)</v>
          </cell>
          <cell r="N273" t="str">
            <v>5142-25</v>
          </cell>
          <cell r="O273">
            <v>167</v>
          </cell>
          <cell r="P273" t="str">
            <v>SEGUNDA A SABADO - 13:40 AS 22:00 / INTERVALO DE 01 HORA</v>
          </cell>
          <cell r="Q273" t="str">
            <v>220 Horas</v>
          </cell>
          <cell r="R273" t="str">
            <v>75.01.013</v>
          </cell>
          <cell r="S273" t="str">
            <v>SCK - Capinação e Roçada de Vias</v>
          </cell>
          <cell r="T273">
            <v>2</v>
          </cell>
          <cell r="U273" t="str">
            <v>SIEMACO SAO PAULO LIMP URBANA</v>
          </cell>
          <cell r="V273" t="str">
            <v>Brasileira</v>
          </cell>
          <cell r="W273" t="str">
            <v>Rio Real</v>
          </cell>
          <cell r="X273" t="str">
            <v>MARIA DA GLORIA FERREIRA</v>
          </cell>
          <cell r="Y273" t="str">
            <v>MIGUEL LUZIA DOS SANTOS</v>
          </cell>
          <cell r="Z273" t="str">
            <v>Solteiro</v>
          </cell>
          <cell r="AA273" t="str">
            <v>Ensino Fundamental Incompleto</v>
          </cell>
          <cell r="AB273" t="str">
            <v>M</v>
          </cell>
          <cell r="AC273" t="str">
            <v>Avenida</v>
          </cell>
          <cell r="AD273" t="str">
            <v>JOSE ESTIMA FILHO</v>
          </cell>
          <cell r="AE273" t="str">
            <v>34</v>
          </cell>
          <cell r="AF273" t="str">
            <v>A</v>
          </cell>
          <cell r="AG273" t="str">
            <v>04960-020</v>
          </cell>
          <cell r="AH273" t="str">
            <v>PRQ STA BARBARA</v>
          </cell>
          <cell r="AI273" t="str">
            <v>São Paulo</v>
          </cell>
          <cell r="AJ273" t="str">
            <v>São Paulo</v>
          </cell>
          <cell r="AM273" t="str">
            <v>11</v>
          </cell>
          <cell r="AN273" t="str">
            <v>97678-0453</v>
          </cell>
          <cell r="AP273">
            <v>187</v>
          </cell>
          <cell r="AQ273" t="str">
            <v>18350</v>
          </cell>
          <cell r="AR273" t="str">
            <v>4</v>
          </cell>
          <cell r="AS273" t="str">
            <v>605371787</v>
          </cell>
          <cell r="AT273" t="str">
            <v>092746190558</v>
          </cell>
          <cell r="AU273" t="str">
            <v>0238</v>
          </cell>
          <cell r="AV273" t="str">
            <v>081</v>
          </cell>
          <cell r="AW273" t="str">
            <v>045.718.92</v>
          </cell>
          <cell r="AX273" t="str">
            <v>586</v>
          </cell>
          <cell r="AY273">
            <v>1</v>
          </cell>
          <cell r="AZ273">
            <v>2</v>
          </cell>
          <cell r="BA273">
            <v>18</v>
          </cell>
        </row>
        <row r="274">
          <cell r="A274">
            <v>113556</v>
          </cell>
          <cell r="B274" t="str">
            <v>ANTONIO MARCOS EVANGELISTA SOARES</v>
          </cell>
          <cell r="C274" t="str">
            <v>MOTORISTA CAMINHAO</v>
          </cell>
          <cell r="D274" t="str">
            <v>ECOSAMPA Operação Geral</v>
          </cell>
          <cell r="E274">
            <v>43617</v>
          </cell>
          <cell r="F274">
            <v>2436.4499999999998</v>
          </cell>
          <cell r="G274" t="str">
            <v>Demitido em Meses Anteriores</v>
          </cell>
          <cell r="H274">
            <v>43801</v>
          </cell>
          <cell r="I274">
            <v>30610</v>
          </cell>
          <cell r="J274" t="str">
            <v>321.114.258-42</v>
          </cell>
          <cell r="K274" t="str">
            <v>130.96843.81.2</v>
          </cell>
          <cell r="L274" t="str">
            <v>Salário Mensal</v>
          </cell>
          <cell r="M274" t="str">
            <v>Empregado (CLT)</v>
          </cell>
          <cell r="N274" t="str">
            <v>7825-10</v>
          </cell>
          <cell r="O274">
            <v>301</v>
          </cell>
          <cell r="P274" t="str">
            <v>SEGUNDA A SABADO - 22:00 AS 05:25 / INTERVALO DE 01 HORA</v>
          </cell>
          <cell r="Q274" t="str">
            <v>220 Horas</v>
          </cell>
          <cell r="R274" t="str">
            <v>75.01.024</v>
          </cell>
          <cell r="S274" t="str">
            <v>SCK - Coleta Manual Residuos - Compactador</v>
          </cell>
          <cell r="T274">
            <v>2</v>
          </cell>
          <cell r="U274" t="str">
            <v>SIND TRAB EMP DE ONIBUS RODOV INTEREST INTERM SET DIF SAO PAULO</v>
          </cell>
          <cell r="V274" t="str">
            <v>Brasileira</v>
          </cell>
          <cell r="W274" t="str">
            <v>São Paulo</v>
          </cell>
          <cell r="X274" t="str">
            <v>SEDINA MARIA SOARES</v>
          </cell>
          <cell r="Y274" t="str">
            <v>JOAO EVANGELISTA SOARES</v>
          </cell>
          <cell r="Z274" t="str">
            <v>Solteiro</v>
          </cell>
          <cell r="AA274" t="str">
            <v>Ensino Fundamental Incompleto</v>
          </cell>
          <cell r="AB274" t="str">
            <v>M</v>
          </cell>
          <cell r="AC274" t="str">
            <v>Rua</v>
          </cell>
          <cell r="AD274" t="str">
            <v>RICARDO ZACHARIAS</v>
          </cell>
          <cell r="AE274" t="str">
            <v>301</v>
          </cell>
          <cell r="AG274" t="str">
            <v>04822-200</v>
          </cell>
          <cell r="AH274" t="str">
            <v>PARQUE AMERICA</v>
          </cell>
          <cell r="AI274" t="str">
            <v>São Paulo</v>
          </cell>
          <cell r="AJ274" t="str">
            <v>São Paulo</v>
          </cell>
          <cell r="AP274">
            <v>390</v>
          </cell>
          <cell r="AQ274" t="str">
            <v>10959</v>
          </cell>
          <cell r="AR274" t="str">
            <v>3</v>
          </cell>
          <cell r="AS274" t="str">
            <v>339016644</v>
          </cell>
          <cell r="AT274" t="str">
            <v>315193600132</v>
          </cell>
          <cell r="AU274" t="str">
            <v>324</v>
          </cell>
          <cell r="AV274" t="str">
            <v>371</v>
          </cell>
          <cell r="AW274" t="str">
            <v>064114</v>
          </cell>
          <cell r="AX274" t="str">
            <v>288</v>
          </cell>
          <cell r="AY274">
            <v>0</v>
          </cell>
          <cell r="AZ274">
            <v>6</v>
          </cell>
          <cell r="BA274">
            <v>1</v>
          </cell>
          <cell r="BB274" t="str">
            <v>04.995.400.256</v>
          </cell>
          <cell r="BC274">
            <v>45302</v>
          </cell>
          <cell r="BE274" t="str">
            <v>A</v>
          </cell>
          <cell r="BF274" t="str">
            <v>D</v>
          </cell>
          <cell r="BG274">
            <v>43808</v>
          </cell>
        </row>
        <row r="275">
          <cell r="A275">
            <v>113558</v>
          </cell>
          <cell r="B275" t="str">
            <v>ANTONIO MARCOS MARQUES</v>
          </cell>
          <cell r="C275" t="str">
            <v>VARREDOR</v>
          </cell>
          <cell r="D275" t="str">
            <v>ECOSAMPA Santo Amaro</v>
          </cell>
          <cell r="E275">
            <v>43617</v>
          </cell>
          <cell r="F275">
            <v>1603.99</v>
          </cell>
          <cell r="G275" t="str">
            <v>Em Atividade Normal</v>
          </cell>
          <cell r="H275">
            <v>45149</v>
          </cell>
          <cell r="I275">
            <v>26593</v>
          </cell>
          <cell r="J275" t="str">
            <v>587.133.524-15</v>
          </cell>
          <cell r="K275" t="str">
            <v>122.73725.46.0</v>
          </cell>
          <cell r="L275" t="str">
            <v>Salário Mensal</v>
          </cell>
          <cell r="M275" t="str">
            <v>Empregado (CLT)</v>
          </cell>
          <cell r="N275" t="str">
            <v>5142-15</v>
          </cell>
          <cell r="O275">
            <v>216</v>
          </cell>
          <cell r="P275" t="str">
            <v>SEGUNDA A SABADO - 12:00 AS 20:20 / INTERVALO DE 01 HORA</v>
          </cell>
          <cell r="Q275" t="str">
            <v>220 Horas</v>
          </cell>
          <cell r="R275" t="str">
            <v>75.01.006</v>
          </cell>
          <cell r="S275" t="str">
            <v>SCK - Varrição de Vias e Logradouros</v>
          </cell>
          <cell r="T275">
            <v>2</v>
          </cell>
          <cell r="U275" t="str">
            <v>SIEMACO SAO PAULO LIMP URBANA</v>
          </cell>
          <cell r="V275" t="str">
            <v>Brasileira</v>
          </cell>
          <cell r="W275" t="str">
            <v>Aliança</v>
          </cell>
          <cell r="X275" t="str">
            <v>MARIA DAS DORES MARQUES</v>
          </cell>
          <cell r="Y275" t="str">
            <v>JOSE ANTONIO MARQUES</v>
          </cell>
          <cell r="Z275" t="str">
            <v>Outros</v>
          </cell>
          <cell r="AA275" t="str">
            <v>Ensino Fundamental Incompleto</v>
          </cell>
          <cell r="AB275" t="str">
            <v>M</v>
          </cell>
          <cell r="AC275" t="str">
            <v>Avenida</v>
          </cell>
          <cell r="AD275" t="str">
            <v>TAQUANDAVA</v>
          </cell>
          <cell r="AE275" t="str">
            <v>90</v>
          </cell>
          <cell r="AG275" t="str">
            <v>04950-000</v>
          </cell>
          <cell r="AH275" t="str">
            <v>CIDADE IPAVA</v>
          </cell>
          <cell r="AI275" t="str">
            <v>São Paulo</v>
          </cell>
          <cell r="AJ275" t="str">
            <v>São Paulo</v>
          </cell>
          <cell r="AP275">
            <v>738</v>
          </cell>
          <cell r="AQ275" t="str">
            <v>43536</v>
          </cell>
          <cell r="AR275" t="str">
            <v>1</v>
          </cell>
          <cell r="AS275" t="str">
            <v>548323215</v>
          </cell>
          <cell r="AT275" t="str">
            <v>039949330884</v>
          </cell>
          <cell r="AU275" t="str">
            <v>576</v>
          </cell>
          <cell r="AV275" t="str">
            <v>372</v>
          </cell>
          <cell r="AW275" t="str">
            <v>049883</v>
          </cell>
          <cell r="AX275" t="str">
            <v>0026</v>
          </cell>
          <cell r="AY275">
            <v>4</v>
          </cell>
          <cell r="AZ275">
            <v>3</v>
          </cell>
          <cell r="BA275">
            <v>0</v>
          </cell>
        </row>
        <row r="276">
          <cell r="A276">
            <v>113561</v>
          </cell>
          <cell r="B276" t="str">
            <v>ANTONIO MARTINS DA SILVA</v>
          </cell>
          <cell r="C276" t="str">
            <v>VARREDOR</v>
          </cell>
          <cell r="D276" t="str">
            <v>ECOSAMPA Campo Limpo</v>
          </cell>
          <cell r="E276">
            <v>43617</v>
          </cell>
          <cell r="F276">
            <v>1603.99</v>
          </cell>
          <cell r="G276" t="str">
            <v>Gozando Férias</v>
          </cell>
          <cell r="H276">
            <v>45180</v>
          </cell>
          <cell r="I276">
            <v>26036</v>
          </cell>
          <cell r="J276" t="str">
            <v>164.151.738-71</v>
          </cell>
          <cell r="K276" t="str">
            <v>124.38196.60.4</v>
          </cell>
          <cell r="L276" t="str">
            <v>Salário Mensal</v>
          </cell>
          <cell r="M276" t="str">
            <v>Empregado (CLT)</v>
          </cell>
          <cell r="N276" t="str">
            <v>5142-15</v>
          </cell>
          <cell r="O276">
            <v>223</v>
          </cell>
          <cell r="P276" t="str">
            <v>SEGUNDA A SABADO - 10:00 AS 18:20 / INTERVALO DE 01 HORA</v>
          </cell>
          <cell r="Q276" t="str">
            <v>220 Horas</v>
          </cell>
          <cell r="R276" t="str">
            <v>75.01.006</v>
          </cell>
          <cell r="S276" t="str">
            <v>SCK - Varrição de Vias e Logradouros</v>
          </cell>
          <cell r="T276">
            <v>2</v>
          </cell>
          <cell r="U276" t="str">
            <v>SIEMACO SAO PAULO LIMP URBANA</v>
          </cell>
          <cell r="V276" t="str">
            <v>Brasileira</v>
          </cell>
          <cell r="W276" t="str">
            <v>Araruna</v>
          </cell>
          <cell r="X276" t="str">
            <v>JOSEFA MARTINS DE SOUZA</v>
          </cell>
          <cell r="Y276" t="str">
            <v>SEVERINO SALUSTIANO DA SILVA</v>
          </cell>
          <cell r="Z276" t="str">
            <v>Solteiro</v>
          </cell>
          <cell r="AA276" t="str">
            <v>Ensino Fundamental Incompleto</v>
          </cell>
          <cell r="AB276" t="str">
            <v>M</v>
          </cell>
          <cell r="AC276" t="str">
            <v>Rua</v>
          </cell>
          <cell r="AD276" t="str">
            <v>MARIO PEDERNEIRAS</v>
          </cell>
          <cell r="AE276" t="str">
            <v>95</v>
          </cell>
          <cell r="AG276" t="str">
            <v>05857-390</v>
          </cell>
          <cell r="AH276" t="str">
            <v>JARDIM AURELIO</v>
          </cell>
          <cell r="AI276" t="str">
            <v>São Paulo</v>
          </cell>
          <cell r="AJ276" t="str">
            <v>São Paulo</v>
          </cell>
          <cell r="AP276">
            <v>641</v>
          </cell>
          <cell r="AQ276" t="str">
            <v>15203</v>
          </cell>
          <cell r="AR276" t="str">
            <v>8</v>
          </cell>
          <cell r="AS276" t="str">
            <v>266569821</v>
          </cell>
          <cell r="AT276" t="str">
            <v>212822120183</v>
          </cell>
          <cell r="AU276" t="str">
            <v>461</v>
          </cell>
          <cell r="AV276" t="str">
            <v>373</v>
          </cell>
          <cell r="AW276" t="str">
            <v>077716</v>
          </cell>
          <cell r="AX276" t="str">
            <v>147</v>
          </cell>
          <cell r="AY276">
            <v>4</v>
          </cell>
          <cell r="AZ276">
            <v>3</v>
          </cell>
          <cell r="BA276">
            <v>0</v>
          </cell>
        </row>
        <row r="277">
          <cell r="A277">
            <v>113567</v>
          </cell>
          <cell r="B277" t="str">
            <v>ANTONIO MIGUEL DA SILVA FERREIRA</v>
          </cell>
          <cell r="C277" t="str">
            <v>AJUDANTE EQ SERVICOS DIVERSOS</v>
          </cell>
          <cell r="D277" t="str">
            <v>ECOSAMPA Santo Amaro</v>
          </cell>
          <cell r="E277">
            <v>43617</v>
          </cell>
          <cell r="F277">
            <v>1281.23</v>
          </cell>
          <cell r="G277" t="str">
            <v>Demitido em Meses Anteriores</v>
          </cell>
          <cell r="H277">
            <v>43780</v>
          </cell>
          <cell r="I277">
            <v>25836</v>
          </cell>
          <cell r="J277" t="str">
            <v>968.776.183-00</v>
          </cell>
          <cell r="K277" t="str">
            <v>122.75712.84.6</v>
          </cell>
          <cell r="L277" t="str">
            <v>Salário Mensal</v>
          </cell>
          <cell r="M277" t="str">
            <v>Empregado (CLT)</v>
          </cell>
          <cell r="N277" t="str">
            <v>5142-25</v>
          </cell>
          <cell r="O277">
            <v>66</v>
          </cell>
          <cell r="P277" t="str">
            <v>SEGUNDA A SABADO - 06:00 AS 14:20 / INTERVALO DE 01 HORA</v>
          </cell>
          <cell r="Q277" t="str">
            <v>220 Horas</v>
          </cell>
          <cell r="R277" t="str">
            <v>75.01.022</v>
          </cell>
          <cell r="S277" t="str">
            <v>SCK - Limpeza Habitacional - Dificil Acesso</v>
          </cell>
          <cell r="T277">
            <v>2</v>
          </cell>
          <cell r="U277" t="str">
            <v>SIEMACO SAO PAULO LIMP URBANA</v>
          </cell>
          <cell r="V277" t="str">
            <v>Brasileira</v>
          </cell>
          <cell r="W277" t="str">
            <v>Novo Oriente</v>
          </cell>
          <cell r="X277" t="str">
            <v>EXPEDITA FERNANDES DA SILVA FERREIRA</v>
          </cell>
          <cell r="Y277" t="str">
            <v>GONCALO FERREIRA DO NASCIMENTO</v>
          </cell>
          <cell r="Z277" t="str">
            <v>Solteiro</v>
          </cell>
          <cell r="AA277" t="str">
            <v>Ensino Fundamental Incompleto</v>
          </cell>
          <cell r="AB277" t="str">
            <v>M</v>
          </cell>
          <cell r="AC277" t="str">
            <v>Travessa</v>
          </cell>
          <cell r="AD277" t="str">
            <v>PROFESSORA MARIA DA CONCEICAO</v>
          </cell>
          <cell r="AE277" t="str">
            <v>100</v>
          </cell>
          <cell r="AG277" t="str">
            <v>04432-110</v>
          </cell>
          <cell r="AH277" t="str">
            <v>SAO JORGE</v>
          </cell>
          <cell r="AI277" t="str">
            <v>São Paulo</v>
          </cell>
          <cell r="AJ277" t="str">
            <v>São Paulo</v>
          </cell>
          <cell r="AP277">
            <v>6412</v>
          </cell>
          <cell r="AQ277" t="str">
            <v>32250</v>
          </cell>
          <cell r="AR277" t="str">
            <v>2</v>
          </cell>
          <cell r="AS277" t="str">
            <v>250271746</v>
          </cell>
          <cell r="AT277" t="str">
            <v>51784710787</v>
          </cell>
          <cell r="AU277" t="str">
            <v>23</v>
          </cell>
          <cell r="AV277" t="str">
            <v>99</v>
          </cell>
          <cell r="AW277" t="str">
            <v>78877</v>
          </cell>
          <cell r="AX277" t="str">
            <v>0025</v>
          </cell>
          <cell r="AY277">
            <v>0</v>
          </cell>
          <cell r="AZ277">
            <v>5</v>
          </cell>
          <cell r="BA277">
            <v>10</v>
          </cell>
        </row>
        <row r="278">
          <cell r="A278">
            <v>113652</v>
          </cell>
          <cell r="B278" t="str">
            <v>ANTONIO PEREIRA PRACA</v>
          </cell>
          <cell r="C278" t="str">
            <v>VARREDOR</v>
          </cell>
          <cell r="D278" t="str">
            <v>ECOSAMPA Campo Limpo</v>
          </cell>
          <cell r="E278">
            <v>43617</v>
          </cell>
          <cell r="F278">
            <v>1281.23</v>
          </cell>
          <cell r="G278" t="str">
            <v>Demitido em Meses Anteriores</v>
          </cell>
          <cell r="H278">
            <v>43899</v>
          </cell>
          <cell r="I278">
            <v>18607</v>
          </cell>
          <cell r="J278" t="str">
            <v>013.068.968-86</v>
          </cell>
          <cell r="K278" t="str">
            <v>108.20002.27.2</v>
          </cell>
          <cell r="L278" t="str">
            <v>Salário Mensal</v>
          </cell>
          <cell r="M278" t="str">
            <v>Empregado (CLT)</v>
          </cell>
          <cell r="N278" t="str">
            <v>5142-15</v>
          </cell>
          <cell r="O278">
            <v>242</v>
          </cell>
          <cell r="P278" t="str">
            <v>SEGUNDA A SABADO - 13:00 AS 21:20 / INTERVALO DE 01 HORA</v>
          </cell>
          <cell r="Q278" t="str">
            <v>220 Horas</v>
          </cell>
          <cell r="R278" t="str">
            <v>75.01.010</v>
          </cell>
          <cell r="S278" t="str">
            <v>SCK - Varrição de Feiras Livres</v>
          </cell>
          <cell r="T278">
            <v>2</v>
          </cell>
          <cell r="U278" t="str">
            <v>SIEMACO SAO PAULO LIMP URBANA</v>
          </cell>
          <cell r="V278" t="str">
            <v>Brasileira</v>
          </cell>
          <cell r="W278" t="str">
            <v>Mombaça</v>
          </cell>
          <cell r="X278" t="str">
            <v>RITA FRANCISCA DA CONCEICAO</v>
          </cell>
          <cell r="Y278" t="str">
            <v>LUIS PEREIRA PRACA</v>
          </cell>
          <cell r="Z278" t="str">
            <v>Solteiro</v>
          </cell>
          <cell r="AA278" t="str">
            <v>Ensino Fundamental Completo</v>
          </cell>
          <cell r="AB278" t="str">
            <v>M</v>
          </cell>
          <cell r="AC278" t="str">
            <v>Rua</v>
          </cell>
          <cell r="AD278" t="str">
            <v>CELORICO BASTOS</v>
          </cell>
          <cell r="AE278" t="str">
            <v>393</v>
          </cell>
          <cell r="AG278" t="str">
            <v>05857-250</v>
          </cell>
          <cell r="AH278" t="str">
            <v>CAMPO LIMPO</v>
          </cell>
          <cell r="AI278" t="str">
            <v>São Paulo</v>
          </cell>
          <cell r="AJ278" t="str">
            <v>São Paulo</v>
          </cell>
          <cell r="AP278">
            <v>390</v>
          </cell>
          <cell r="AQ278" t="str">
            <v>10739</v>
          </cell>
          <cell r="AR278" t="str">
            <v>9</v>
          </cell>
          <cell r="AS278" t="str">
            <v>135735476</v>
          </cell>
          <cell r="AT278" t="str">
            <v>1551138230159</v>
          </cell>
          <cell r="AU278" t="str">
            <v>313</v>
          </cell>
          <cell r="AV278" t="str">
            <v>373</v>
          </cell>
          <cell r="AW278" t="str">
            <v>5926</v>
          </cell>
          <cell r="AX278" t="str">
            <v>453</v>
          </cell>
          <cell r="AY278">
            <v>0</v>
          </cell>
          <cell r="AZ278">
            <v>9</v>
          </cell>
          <cell r="BA278">
            <v>8</v>
          </cell>
        </row>
        <row r="279">
          <cell r="A279">
            <v>114213</v>
          </cell>
          <cell r="B279" t="str">
            <v>ANTONIO PERMEGIANI NETO</v>
          </cell>
          <cell r="C279" t="str">
            <v>MOTORISTA INSTRUTOR</v>
          </cell>
          <cell r="D279" t="str">
            <v>ECOSAMPA Operação Geral</v>
          </cell>
          <cell r="E279">
            <v>43776</v>
          </cell>
          <cell r="F279">
            <v>2536.4499999999998</v>
          </cell>
          <cell r="G279" t="str">
            <v>Demitido em Meses Anteriores</v>
          </cell>
          <cell r="H279">
            <v>44032</v>
          </cell>
          <cell r="I279">
            <v>19461</v>
          </cell>
          <cell r="J279" t="str">
            <v>664.974.938-91</v>
          </cell>
          <cell r="K279" t="str">
            <v>103.74216.20.4</v>
          </cell>
          <cell r="L279" t="str">
            <v>Salário Mensal</v>
          </cell>
          <cell r="M279" t="str">
            <v>Empregado (CLT)</v>
          </cell>
          <cell r="N279" t="str">
            <v>3423-10</v>
          </cell>
          <cell r="O279">
            <v>297</v>
          </cell>
          <cell r="P279" t="str">
            <v>SEGUNDA A SABADO - 05:40 AS 14:00 / INTERVALO DE 01 HORA</v>
          </cell>
          <cell r="Q279" t="str">
            <v>220 Horas</v>
          </cell>
          <cell r="R279" t="str">
            <v>75.02.003</v>
          </cell>
          <cell r="S279" t="str">
            <v>Apoio Op C.Direto</v>
          </cell>
          <cell r="T279">
            <v>2</v>
          </cell>
          <cell r="U279" t="str">
            <v>SIND TRAB EMP DE ONIBUS RODOV INTEREST INTERM SET DIF SAO PAULO</v>
          </cell>
          <cell r="V279" t="str">
            <v>Brasileira</v>
          </cell>
          <cell r="W279" t="str">
            <v>São Paulo</v>
          </cell>
          <cell r="X279" t="str">
            <v>LILOTTA RAYMUNDO PERMEGIANI</v>
          </cell>
          <cell r="Y279" t="str">
            <v>MARIO PERMEGIANI</v>
          </cell>
          <cell r="Z279" t="str">
            <v>União Est/Marit</v>
          </cell>
          <cell r="AA279" t="str">
            <v>Ensino Médio Incompleto</v>
          </cell>
          <cell r="AB279" t="str">
            <v>M</v>
          </cell>
          <cell r="AC279" t="str">
            <v>Rua</v>
          </cell>
          <cell r="AD279" t="str">
            <v>RUA DA MOOCA</v>
          </cell>
          <cell r="AE279" t="str">
            <v>4867</v>
          </cell>
          <cell r="AF279" t="str">
            <v>CASA 4</v>
          </cell>
          <cell r="AG279" t="str">
            <v>03165-003</v>
          </cell>
          <cell r="AH279" t="str">
            <v>MOOCA</v>
          </cell>
          <cell r="AI279" t="str">
            <v>São Paulo</v>
          </cell>
          <cell r="AJ279" t="str">
            <v>São Paulo</v>
          </cell>
          <cell r="AK279" t="str">
            <v>11</v>
          </cell>
          <cell r="AL279" t="str">
            <v>98109.1173</v>
          </cell>
          <cell r="AM279" t="str">
            <v>11</v>
          </cell>
          <cell r="AN279" t="str">
            <v>2965.7661</v>
          </cell>
          <cell r="AP279">
            <v>672</v>
          </cell>
          <cell r="AQ279" t="str">
            <v>14084</v>
          </cell>
          <cell r="AR279" t="str">
            <v>5</v>
          </cell>
          <cell r="AS279" t="str">
            <v>58151850</v>
          </cell>
          <cell r="AT279" t="str">
            <v>088437410183</v>
          </cell>
          <cell r="AU279" t="str">
            <v>0426</v>
          </cell>
          <cell r="AV279" t="str">
            <v>004</v>
          </cell>
          <cell r="AW279" t="str">
            <v>00348</v>
          </cell>
          <cell r="AX279" t="str">
            <v>00284</v>
          </cell>
          <cell r="AY279">
            <v>0</v>
          </cell>
          <cell r="AZ279">
            <v>8</v>
          </cell>
          <cell r="BA279">
            <v>13</v>
          </cell>
          <cell r="BB279" t="str">
            <v>02.820.236.253</v>
          </cell>
          <cell r="BC279">
            <v>44992</v>
          </cell>
          <cell r="BD279">
            <v>43169</v>
          </cell>
          <cell r="BE279" t="str">
            <v>D</v>
          </cell>
          <cell r="BG279">
            <v>43759</v>
          </cell>
        </row>
        <row r="280">
          <cell r="A280">
            <v>116383</v>
          </cell>
          <cell r="B280" t="str">
            <v>ANTONIO PERMEGIANI NETO</v>
          </cell>
          <cell r="C280" t="str">
            <v>AJUDANTE EQ SERVICOS DIVERSOS</v>
          </cell>
          <cell r="D280" t="str">
            <v>ECOSAMPA Santo Amaro</v>
          </cell>
          <cell r="E280">
            <v>44330</v>
          </cell>
          <cell r="F280">
            <v>1464.83</v>
          </cell>
          <cell r="G280" t="str">
            <v>Demitido em Meses Anteriores</v>
          </cell>
          <cell r="H280">
            <v>44632</v>
          </cell>
          <cell r="I280">
            <v>19461</v>
          </cell>
          <cell r="J280" t="str">
            <v>664.974.938-91</v>
          </cell>
          <cell r="K280" t="str">
            <v>103.74216.20.4</v>
          </cell>
          <cell r="L280" t="str">
            <v>Salário Mensal</v>
          </cell>
          <cell r="M280" t="str">
            <v>Empregado (CLT)</v>
          </cell>
          <cell r="N280" t="str">
            <v>5142-25</v>
          </cell>
          <cell r="O280">
            <v>233</v>
          </cell>
          <cell r="P280" t="str">
            <v>SEGUNDA A SABADO - 09:00 AS 17:20 / INTERVALO DE 01 HORA</v>
          </cell>
          <cell r="Q280" t="str">
            <v>220 Horas</v>
          </cell>
          <cell r="R280" t="str">
            <v>75.01.017</v>
          </cell>
          <cell r="S280" t="str">
            <v>SCK - Coleta Manual - Entulho e Materiais Diversos</v>
          </cell>
          <cell r="T280">
            <v>2</v>
          </cell>
          <cell r="U280" t="str">
            <v>SIEMACO SAO PAULO LIMP URBANA</v>
          </cell>
          <cell r="V280" t="str">
            <v>Brasileira</v>
          </cell>
          <cell r="W280" t="str">
            <v>São Paulo</v>
          </cell>
          <cell r="X280" t="str">
            <v>LILOTTA RAYMUNDO PERMEGIANI</v>
          </cell>
          <cell r="Y280" t="str">
            <v>MARIO PERMEGIANI</v>
          </cell>
          <cell r="Z280" t="str">
            <v>União Est/Marit</v>
          </cell>
          <cell r="AA280" t="str">
            <v>Ensino Médio Completo</v>
          </cell>
          <cell r="AB280" t="str">
            <v>M</v>
          </cell>
          <cell r="AC280" t="str">
            <v>Rua</v>
          </cell>
          <cell r="AD280" t="str">
            <v>RUA DA MOOCA</v>
          </cell>
          <cell r="AE280" t="str">
            <v>4867</v>
          </cell>
          <cell r="AF280" t="str">
            <v>CASA 4</v>
          </cell>
          <cell r="AG280" t="str">
            <v>03165-003</v>
          </cell>
          <cell r="AH280" t="str">
            <v>MOOCA</v>
          </cell>
          <cell r="AI280" t="str">
            <v>São Paulo</v>
          </cell>
          <cell r="AJ280" t="str">
            <v>São Paulo</v>
          </cell>
          <cell r="AP280">
            <v>672</v>
          </cell>
          <cell r="AQ280" t="str">
            <v>14084</v>
          </cell>
          <cell r="AR280" t="str">
            <v>5</v>
          </cell>
          <cell r="AS280" t="str">
            <v>58151850</v>
          </cell>
          <cell r="AT280" t="str">
            <v>088437410183</v>
          </cell>
          <cell r="AU280" t="str">
            <v>426</v>
          </cell>
          <cell r="AV280" t="str">
            <v>004</v>
          </cell>
          <cell r="AW280" t="str">
            <v>66497493</v>
          </cell>
          <cell r="AX280" t="str">
            <v>891</v>
          </cell>
          <cell r="AY280">
            <v>0</v>
          </cell>
          <cell r="AZ280">
            <v>9</v>
          </cell>
          <cell r="BA280">
            <v>28</v>
          </cell>
        </row>
        <row r="281">
          <cell r="A281">
            <v>113576</v>
          </cell>
          <cell r="B281" t="str">
            <v>ANTONIO ROBERTO BISCAIA</v>
          </cell>
          <cell r="C281" t="str">
            <v>VARREDOR</v>
          </cell>
          <cell r="D281" t="str">
            <v>ECOSAMPA Campo Limpo</v>
          </cell>
          <cell r="E281">
            <v>43617</v>
          </cell>
          <cell r="F281">
            <v>1281.23</v>
          </cell>
          <cell r="G281" t="str">
            <v>Demitido em Meses Anteriores</v>
          </cell>
          <cell r="H281">
            <v>43808</v>
          </cell>
          <cell r="I281">
            <v>19260</v>
          </cell>
          <cell r="J281" t="str">
            <v>877.389.378-15</v>
          </cell>
          <cell r="K281" t="str">
            <v>104.22788.49.7</v>
          </cell>
          <cell r="L281" t="str">
            <v>Salário Mensal</v>
          </cell>
          <cell r="M281" t="str">
            <v>Empregado (CLT)</v>
          </cell>
          <cell r="N281" t="str">
            <v>5142-15</v>
          </cell>
          <cell r="O281">
            <v>223</v>
          </cell>
          <cell r="P281" t="str">
            <v>SEGUNDA A SABADO - 10:00 AS 18:20 / INTERVALO DE 01 HORA</v>
          </cell>
          <cell r="Q281" t="str">
            <v>220 Horas</v>
          </cell>
          <cell r="R281" t="str">
            <v>75.01.006</v>
          </cell>
          <cell r="S281" t="str">
            <v>SCK - Varrição de Vias e Logradouros</v>
          </cell>
          <cell r="T281">
            <v>2</v>
          </cell>
          <cell r="U281" t="str">
            <v>SIEMACO SAO PAULO LIMP URBANA</v>
          </cell>
          <cell r="V281" t="str">
            <v>Brasileira</v>
          </cell>
          <cell r="W281" t="str">
            <v>Santos</v>
          </cell>
          <cell r="X281" t="str">
            <v>CELIA BISCAIA</v>
          </cell>
          <cell r="Y281" t="str">
            <v>ALDO BISCAIA</v>
          </cell>
          <cell r="Z281" t="str">
            <v>Solteiro</v>
          </cell>
          <cell r="AA281" t="str">
            <v>Ensino Fundamental Completo</v>
          </cell>
          <cell r="AB281" t="str">
            <v>M</v>
          </cell>
          <cell r="AC281" t="str">
            <v>Avenida</v>
          </cell>
          <cell r="AD281" t="str">
            <v>DO RIO PEQUENO</v>
          </cell>
          <cell r="AE281" t="str">
            <v>327</v>
          </cell>
          <cell r="AG281" t="str">
            <v>05379-000</v>
          </cell>
          <cell r="AH281" t="str">
            <v xml:space="preserve">RIO PEQUENO </v>
          </cell>
          <cell r="AI281" t="str">
            <v>São Paulo</v>
          </cell>
          <cell r="AJ281" t="str">
            <v>São Paulo</v>
          </cell>
          <cell r="AP281">
            <v>9106</v>
          </cell>
          <cell r="AQ281" t="str">
            <v>33917</v>
          </cell>
          <cell r="AR281" t="str">
            <v>0</v>
          </cell>
          <cell r="AS281" t="str">
            <v>57453706</v>
          </cell>
          <cell r="AT281" t="str">
            <v>194078860183</v>
          </cell>
          <cell r="AU281" t="str">
            <v>275</v>
          </cell>
          <cell r="AV281" t="str">
            <v>371</v>
          </cell>
          <cell r="AW281" t="str">
            <v>029342</v>
          </cell>
          <cell r="AX281" t="str">
            <v>233</v>
          </cell>
          <cell r="AY281">
            <v>0</v>
          </cell>
          <cell r="AZ281">
            <v>6</v>
          </cell>
          <cell r="BA281">
            <v>8</v>
          </cell>
        </row>
        <row r="282">
          <cell r="A282">
            <v>113580</v>
          </cell>
          <cell r="B282" t="str">
            <v>ANTONIO ROBISON MARTINS DE SOUSA</v>
          </cell>
          <cell r="C282" t="str">
            <v>AJUDANTE EQ SERVICOS DIVERSOS</v>
          </cell>
          <cell r="D282" t="str">
            <v>ECOSAMPA Campo Limpo</v>
          </cell>
          <cell r="E282">
            <v>43617</v>
          </cell>
          <cell r="F282">
            <v>1281.23</v>
          </cell>
          <cell r="G282" t="str">
            <v>Demitido em Meses Anteriores</v>
          </cell>
          <cell r="H282">
            <v>43895</v>
          </cell>
          <cell r="I282">
            <v>33288</v>
          </cell>
          <cell r="J282" t="str">
            <v>381.415.278-60</v>
          </cell>
          <cell r="K282" t="str">
            <v>141.68533.72.3</v>
          </cell>
          <cell r="L282" t="str">
            <v>Salário Mensal</v>
          </cell>
          <cell r="M282" t="str">
            <v>Empregado (CLT)</v>
          </cell>
          <cell r="N282" t="str">
            <v>5142-25</v>
          </cell>
          <cell r="O282">
            <v>167</v>
          </cell>
          <cell r="P282" t="str">
            <v>SEGUNDA A SABADO - 13:40 AS 22:00 / INTERVALO DE 01 HORA</v>
          </cell>
          <cell r="Q282" t="str">
            <v>220 Horas</v>
          </cell>
          <cell r="R282" t="str">
            <v>75.01.013</v>
          </cell>
          <cell r="S282" t="str">
            <v>SCK - Capinação e Roçada de Vias</v>
          </cell>
          <cell r="T282">
            <v>2</v>
          </cell>
          <cell r="U282" t="str">
            <v>SIEMACO SAO PAULO LIMP URBANA</v>
          </cell>
          <cell r="V282" t="str">
            <v>Brasileira</v>
          </cell>
          <cell r="W282" t="str">
            <v>Crateús</v>
          </cell>
          <cell r="X282" t="str">
            <v>ANTONIA AURENI MARTINS DE SOUSA</v>
          </cell>
          <cell r="Y282" t="str">
            <v>LUIZ RODRIGUES DE SOUSA</v>
          </cell>
          <cell r="Z282" t="str">
            <v>Solteiro</v>
          </cell>
          <cell r="AA282" t="str">
            <v>Ensino Fundamental Completo</v>
          </cell>
          <cell r="AB282" t="str">
            <v>M</v>
          </cell>
          <cell r="AC282" t="str">
            <v>Travessa</v>
          </cell>
          <cell r="AD282" t="str">
            <v xml:space="preserve">VEU DO TEMPO </v>
          </cell>
          <cell r="AE282" t="str">
            <v>2</v>
          </cell>
          <cell r="AG282" t="str">
            <v>05890-480</v>
          </cell>
          <cell r="AH282" t="str">
            <v>PIRAJUSSARA</v>
          </cell>
          <cell r="AI282" t="str">
            <v>São Paulo</v>
          </cell>
          <cell r="AJ282" t="str">
            <v>São Paulo</v>
          </cell>
          <cell r="AP282">
            <v>390</v>
          </cell>
          <cell r="AQ282" t="str">
            <v>10916</v>
          </cell>
          <cell r="AR282" t="str">
            <v>3</v>
          </cell>
          <cell r="AS282" t="str">
            <v>490978204</v>
          </cell>
          <cell r="AT282" t="str">
            <v>383433310124</v>
          </cell>
          <cell r="AU282" t="str">
            <v>581</v>
          </cell>
          <cell r="AV282" t="str">
            <v>373</v>
          </cell>
          <cell r="AW282" t="str">
            <v>077465</v>
          </cell>
          <cell r="AX282" t="str">
            <v>364</v>
          </cell>
          <cell r="AY282">
            <v>0</v>
          </cell>
          <cell r="AZ282">
            <v>9</v>
          </cell>
          <cell r="BA282">
            <v>4</v>
          </cell>
        </row>
        <row r="283">
          <cell r="A283">
            <v>114973</v>
          </cell>
          <cell r="B283" t="str">
            <v>ANTONIO RODRIGUES DA SILVA</v>
          </cell>
          <cell r="C283" t="str">
            <v>MOTORISTA CAMINHAO</v>
          </cell>
          <cell r="D283" t="str">
            <v>ECOSAMPA Operação Geral</v>
          </cell>
          <cell r="E283">
            <v>43917</v>
          </cell>
          <cell r="F283">
            <v>3050.22</v>
          </cell>
          <cell r="G283" t="str">
            <v>Em Atividade Normal</v>
          </cell>
          <cell r="H283">
            <v>45056</v>
          </cell>
          <cell r="I283">
            <v>28764</v>
          </cell>
          <cell r="J283" t="str">
            <v>801.177.083-72</v>
          </cell>
          <cell r="K283" t="str">
            <v>127.74041.93.9</v>
          </cell>
          <cell r="L283" t="str">
            <v>Salário Mensal</v>
          </cell>
          <cell r="M283" t="str">
            <v>Empregado (CLT)</v>
          </cell>
          <cell r="N283" t="str">
            <v>7825-10</v>
          </cell>
          <cell r="O283">
            <v>297</v>
          </cell>
          <cell r="P283" t="str">
            <v>SEGUNDA A SABADO - 05:40 AS 14:00 / INTERVALO DE 01 HORA</v>
          </cell>
          <cell r="Q283" t="str">
            <v>220 Horas</v>
          </cell>
          <cell r="R283" t="str">
            <v>75.01.001</v>
          </cell>
          <cell r="S283" t="str">
            <v>SCK - Lavagem Especial Equip.</v>
          </cell>
          <cell r="T283">
            <v>2</v>
          </cell>
          <cell r="U283" t="str">
            <v>SIND TRAB EMP DE ONIBUS RODOV INTEREST INTERM SET DIF SAO PAULO</v>
          </cell>
          <cell r="V283" t="str">
            <v>Brasileira</v>
          </cell>
          <cell r="W283" t="str">
            <v>Alto Longá</v>
          </cell>
          <cell r="X283" t="str">
            <v>MARIA JOSE DA SILVA</v>
          </cell>
          <cell r="Y283" t="str">
            <v>MANOEL RODRIGUES DA SILVA</v>
          </cell>
          <cell r="Z283" t="str">
            <v>Solteiro</v>
          </cell>
          <cell r="AA283" t="str">
            <v>Ensino Médio Completo</v>
          </cell>
          <cell r="AB283" t="str">
            <v>M</v>
          </cell>
          <cell r="AC283" t="str">
            <v>Rua</v>
          </cell>
          <cell r="AD283" t="str">
            <v>SETE DE JULHO</v>
          </cell>
          <cell r="AE283" t="str">
            <v>134</v>
          </cell>
          <cell r="AG283" t="str">
            <v>04760-070</v>
          </cell>
          <cell r="AH283" t="str">
            <v>VILA SOCORRO</v>
          </cell>
          <cell r="AI283" t="str">
            <v>São Paulo</v>
          </cell>
          <cell r="AJ283" t="str">
            <v>São Paulo</v>
          </cell>
          <cell r="AK283" t="str">
            <v>11</v>
          </cell>
          <cell r="AL283" t="str">
            <v>98327.7176</v>
          </cell>
          <cell r="AP283">
            <v>7245</v>
          </cell>
          <cell r="AQ283" t="str">
            <v>10047</v>
          </cell>
          <cell r="AR283" t="str">
            <v>9</v>
          </cell>
          <cell r="AS283" t="str">
            <v>3716217X</v>
          </cell>
          <cell r="AT283" t="str">
            <v>025109901511</v>
          </cell>
          <cell r="AU283" t="str">
            <v>0540</v>
          </cell>
          <cell r="AV283" t="str">
            <v>280</v>
          </cell>
          <cell r="AW283" t="str">
            <v>80117708</v>
          </cell>
          <cell r="AX283" t="str">
            <v>372</v>
          </cell>
          <cell r="AY283">
            <v>3</v>
          </cell>
          <cell r="AZ283">
            <v>5</v>
          </cell>
          <cell r="BA283">
            <v>4</v>
          </cell>
          <cell r="BB283" t="str">
            <v>03.376.815.524</v>
          </cell>
          <cell r="BC283">
            <v>45226</v>
          </cell>
          <cell r="BD283">
            <v>43725</v>
          </cell>
          <cell r="BE283" t="str">
            <v>A</v>
          </cell>
          <cell r="BF283" t="str">
            <v>D</v>
          </cell>
          <cell r="BG283">
            <v>43965</v>
          </cell>
        </row>
        <row r="284">
          <cell r="A284">
            <v>116971</v>
          </cell>
          <cell r="B284" t="str">
            <v>ANTONIO SALES DA PAZ</v>
          </cell>
          <cell r="C284" t="str">
            <v>AJUDANTE EQ SERVICOS DIVERSOS</v>
          </cell>
          <cell r="D284" t="str">
            <v>ECOSAMPA Campo Limpo</v>
          </cell>
          <cell r="E284">
            <v>44419</v>
          </cell>
          <cell r="F284">
            <v>1319.67</v>
          </cell>
          <cell r="G284" t="str">
            <v>Demitido em Meses Anteriores</v>
          </cell>
          <cell r="H284">
            <v>44449</v>
          </cell>
          <cell r="I284">
            <v>22876</v>
          </cell>
          <cell r="J284" t="str">
            <v>064.053.598-40</v>
          </cell>
          <cell r="K284" t="str">
            <v>107.74318.01.2</v>
          </cell>
          <cell r="L284" t="str">
            <v>Salário Mensal</v>
          </cell>
          <cell r="M284" t="str">
            <v>Empregado (CLT)</v>
          </cell>
          <cell r="N284" t="str">
            <v>5142-25</v>
          </cell>
          <cell r="O284">
            <v>66</v>
          </cell>
          <cell r="P284" t="str">
            <v>SEGUNDA A SABADO - 06:00 AS 14:20 / INTERVALO DE 01 HORA</v>
          </cell>
          <cell r="Q284" t="str">
            <v>220 Horas</v>
          </cell>
          <cell r="R284" t="str">
            <v>75.01.013</v>
          </cell>
          <cell r="S284" t="str">
            <v>SCK - Capinação e Roçada de Vias</v>
          </cell>
          <cell r="T284">
            <v>2</v>
          </cell>
          <cell r="U284" t="str">
            <v>SIEMACO SAO PAULO LIMP URBANA</v>
          </cell>
          <cell r="V284" t="str">
            <v>Brasileira</v>
          </cell>
          <cell r="W284" t="str">
            <v>São Paulo</v>
          </cell>
          <cell r="X284" t="str">
            <v>MARIA CAETANO DE SOUZA</v>
          </cell>
          <cell r="Y284" t="str">
            <v>JOSE SALES DA PAZ</v>
          </cell>
          <cell r="Z284" t="str">
            <v>Solteiro</v>
          </cell>
          <cell r="AA284" t="str">
            <v>Ensino Fundamental Incompleto</v>
          </cell>
          <cell r="AB284" t="str">
            <v>M</v>
          </cell>
          <cell r="AC284" t="str">
            <v>Rua</v>
          </cell>
          <cell r="AD284" t="str">
            <v>RUA BORROMINI</v>
          </cell>
          <cell r="AE284" t="str">
            <v>402</v>
          </cell>
          <cell r="AG284" t="str">
            <v>05846-130</v>
          </cell>
          <cell r="AH284" t="str">
            <v>JARDIM CASABLANCA</v>
          </cell>
          <cell r="AI284" t="str">
            <v>São Paulo</v>
          </cell>
          <cell r="AJ284" t="str">
            <v>São Paulo</v>
          </cell>
          <cell r="AK284" t="str">
            <v>11</v>
          </cell>
          <cell r="AL284" t="str">
            <v>98718.1202</v>
          </cell>
          <cell r="AP284">
            <v>1546</v>
          </cell>
          <cell r="AQ284" t="str">
            <v>88199</v>
          </cell>
          <cell r="AR284" t="str">
            <v>4</v>
          </cell>
          <cell r="AS284" t="str">
            <v>153377525</v>
          </cell>
          <cell r="AT284" t="str">
            <v>141722440141</v>
          </cell>
          <cell r="AU284" t="str">
            <v>262</v>
          </cell>
          <cell r="AV284" t="str">
            <v>373</v>
          </cell>
          <cell r="AW284" t="str">
            <v>06405359</v>
          </cell>
          <cell r="AX284" t="str">
            <v>840</v>
          </cell>
          <cell r="AY284">
            <v>0</v>
          </cell>
          <cell r="AZ284">
            <v>0</v>
          </cell>
          <cell r="BA284">
            <v>29</v>
          </cell>
        </row>
        <row r="285">
          <cell r="A285">
            <v>113588</v>
          </cell>
          <cell r="B285" t="str">
            <v>ANTONIO TEIXEIRA VASCONCELOS</v>
          </cell>
          <cell r="C285" t="str">
            <v>VARREDOR</v>
          </cell>
          <cell r="D285" t="str">
            <v>ECOSAMPA Capela do Socorro</v>
          </cell>
          <cell r="E285">
            <v>43617</v>
          </cell>
          <cell r="F285">
            <v>1603.99</v>
          </cell>
          <cell r="G285" t="str">
            <v>Em Atividade Normal</v>
          </cell>
          <cell r="H285">
            <v>45177</v>
          </cell>
          <cell r="I285">
            <v>24112</v>
          </cell>
          <cell r="J285" t="str">
            <v>134.593.368-11</v>
          </cell>
          <cell r="K285" t="str">
            <v>123.83154.10.7</v>
          </cell>
          <cell r="L285" t="str">
            <v>Salário Mensal</v>
          </cell>
          <cell r="M285" t="str">
            <v>Empregado (CLT)</v>
          </cell>
          <cell r="N285" t="str">
            <v>5142-15</v>
          </cell>
          <cell r="O285">
            <v>233</v>
          </cell>
          <cell r="P285" t="str">
            <v>SEGUNDA A SABADO - 09:00 AS 17:20 / INTERVALO DE 01 HORA</v>
          </cell>
          <cell r="Q285" t="str">
            <v>220 Horas</v>
          </cell>
          <cell r="R285" t="str">
            <v>75.01.006</v>
          </cell>
          <cell r="S285" t="str">
            <v>SCK - Varrição de Vias e Logradouros</v>
          </cell>
          <cell r="T285">
            <v>2</v>
          </cell>
          <cell r="U285" t="str">
            <v>SIEMACO SAO PAULO LIMP URBANA</v>
          </cell>
          <cell r="V285" t="str">
            <v>Brasileira</v>
          </cell>
          <cell r="W285" t="str">
            <v>Itapipoca</v>
          </cell>
          <cell r="X285" t="str">
            <v>FRANCISCA TEIXEIRA VASCONCELOS</v>
          </cell>
          <cell r="Y285" t="str">
            <v>MANOEL FERREIRA VASCONCELOS</v>
          </cell>
          <cell r="Z285" t="str">
            <v>Solteiro</v>
          </cell>
          <cell r="AA285" t="str">
            <v>Ensino Fundamental Incompleto</v>
          </cell>
          <cell r="AB285" t="str">
            <v>M</v>
          </cell>
          <cell r="AC285" t="str">
            <v>Avenida</v>
          </cell>
          <cell r="AD285" t="str">
            <v>VIADORA ANESIA PINHEIRO MACHADO</v>
          </cell>
          <cell r="AE285" t="str">
            <v>231</v>
          </cell>
          <cell r="AG285" t="str">
            <v>05886-610</v>
          </cell>
          <cell r="AH285" t="str">
            <v>VALO VELHO II</v>
          </cell>
          <cell r="AI285" t="str">
            <v>São Paulo</v>
          </cell>
          <cell r="AJ285" t="str">
            <v>São Paulo</v>
          </cell>
          <cell r="AP285">
            <v>5917</v>
          </cell>
          <cell r="AQ285" t="str">
            <v>03816</v>
          </cell>
          <cell r="AR285" t="str">
            <v>7</v>
          </cell>
          <cell r="AS285" t="str">
            <v>53847192X</v>
          </cell>
          <cell r="AT285" t="str">
            <v>280580060116</v>
          </cell>
          <cell r="AU285" t="str">
            <v>95</v>
          </cell>
          <cell r="AV285" t="str">
            <v>20</v>
          </cell>
          <cell r="AW285" t="str">
            <v>058064</v>
          </cell>
          <cell r="AX285" t="str">
            <v>0019</v>
          </cell>
          <cell r="AY285">
            <v>4</v>
          </cell>
          <cell r="AZ285">
            <v>3</v>
          </cell>
          <cell r="BA285">
            <v>0</v>
          </cell>
        </row>
        <row r="286">
          <cell r="A286">
            <v>113610</v>
          </cell>
          <cell r="B286" t="str">
            <v>ANTONIO VIEIRA DA SILVA</v>
          </cell>
          <cell r="C286" t="str">
            <v>COLETOR</v>
          </cell>
          <cell r="D286" t="str">
            <v>ECOSAMPA Operação Geral</v>
          </cell>
          <cell r="E286">
            <v>43617</v>
          </cell>
          <cell r="F286">
            <v>1523.89</v>
          </cell>
          <cell r="G286" t="str">
            <v>Demitido em Meses Anteriores</v>
          </cell>
          <cell r="H286">
            <v>43974</v>
          </cell>
          <cell r="I286">
            <v>29164</v>
          </cell>
          <cell r="J286" t="str">
            <v>841.610.783-15</v>
          </cell>
          <cell r="K286" t="str">
            <v>128.18384.77.1</v>
          </cell>
          <cell r="L286" t="str">
            <v>Salário Mensal</v>
          </cell>
          <cell r="M286" t="str">
            <v>Empregado (CLT)</v>
          </cell>
          <cell r="N286" t="str">
            <v>5142-05</v>
          </cell>
          <cell r="O286">
            <v>297</v>
          </cell>
          <cell r="P286" t="str">
            <v>SEGUNDA A SABADO - 05:40 AS 14:00 / INTERVALO DE 01 HORA</v>
          </cell>
          <cell r="Q286" t="str">
            <v>220 Horas</v>
          </cell>
          <cell r="R286" t="str">
            <v>75.01.024</v>
          </cell>
          <cell r="S286" t="str">
            <v>SCK - Coleta Manual Residuos - Compactador</v>
          </cell>
          <cell r="T286">
            <v>2</v>
          </cell>
          <cell r="U286" t="str">
            <v>SIEMACO SAO PAULO LIMP URBANA</v>
          </cell>
          <cell r="V286" t="str">
            <v>Brasileira</v>
          </cell>
          <cell r="W286" t="str">
            <v>Castelo do Piauí</v>
          </cell>
          <cell r="X286" t="str">
            <v>JOSELINA VIEIRA DA SILVA</v>
          </cell>
          <cell r="Y286" t="str">
            <v>ZACARIAS SOARES DA SILVA</v>
          </cell>
          <cell r="Z286" t="str">
            <v>Outros</v>
          </cell>
          <cell r="AA286" t="str">
            <v>Ensino Fundamental Incompleto</v>
          </cell>
          <cell r="AB286" t="str">
            <v>M</v>
          </cell>
          <cell r="AC286" t="str">
            <v>Rua</v>
          </cell>
          <cell r="AD286" t="str">
            <v>ARVORE</v>
          </cell>
          <cell r="AE286" t="str">
            <v>2</v>
          </cell>
          <cell r="AG286" t="str">
            <v>04814-145</v>
          </cell>
          <cell r="AH286" t="str">
            <v>JARDIM MARIA ROSA</v>
          </cell>
          <cell r="AI286" t="str">
            <v>São Paulo</v>
          </cell>
          <cell r="AJ286" t="str">
            <v>São Paulo</v>
          </cell>
          <cell r="AP286">
            <v>390</v>
          </cell>
          <cell r="AQ286" t="str">
            <v>10882</v>
          </cell>
          <cell r="AR286" t="str">
            <v>7</v>
          </cell>
          <cell r="AS286" t="str">
            <v>381636951</v>
          </cell>
          <cell r="AT286" t="str">
            <v>25860911570</v>
          </cell>
          <cell r="AU286" t="str">
            <v>378</v>
          </cell>
          <cell r="AV286" t="str">
            <v>372</v>
          </cell>
          <cell r="AW286" t="str">
            <v>52292</v>
          </cell>
          <cell r="AX286" t="str">
            <v>0015</v>
          </cell>
          <cell r="AY286">
            <v>0</v>
          </cell>
          <cell r="AZ286">
            <v>11</v>
          </cell>
          <cell r="BA286">
            <v>22</v>
          </cell>
        </row>
        <row r="287">
          <cell r="A287">
            <v>113613</v>
          </cell>
          <cell r="B287" t="str">
            <v>ANTONIO VILELA DA SILVA</v>
          </cell>
          <cell r="C287" t="str">
            <v>VARREDOR</v>
          </cell>
          <cell r="D287" t="str">
            <v>ECOSAMPA M'Boi Mirim</v>
          </cell>
          <cell r="E287">
            <v>43617</v>
          </cell>
          <cell r="F287">
            <v>1281.23</v>
          </cell>
          <cell r="G287" t="str">
            <v>Demitido em Meses Anteriores</v>
          </cell>
          <cell r="H287">
            <v>43808</v>
          </cell>
          <cell r="I287">
            <v>20474</v>
          </cell>
          <cell r="J287" t="str">
            <v>270.189.894-34</v>
          </cell>
          <cell r="K287" t="str">
            <v>102.37298.77.2</v>
          </cell>
          <cell r="L287" t="str">
            <v>Salário Mensal</v>
          </cell>
          <cell r="M287" t="str">
            <v>Empregado (CLT)</v>
          </cell>
          <cell r="N287" t="str">
            <v>5142-15</v>
          </cell>
          <cell r="O287">
            <v>242</v>
          </cell>
          <cell r="P287" t="str">
            <v>SEGUNDA A SABADO - 13:00 AS 21:20 / INTERVALO DE 01 HORA</v>
          </cell>
          <cell r="Q287" t="str">
            <v>220 Horas</v>
          </cell>
          <cell r="R287" t="str">
            <v>75.01.006</v>
          </cell>
          <cell r="S287" t="str">
            <v>SCK - Varrição de Vias e Logradouros</v>
          </cell>
          <cell r="T287">
            <v>2</v>
          </cell>
          <cell r="U287" t="str">
            <v>SIEMACO SAO PAULO LIMP URBANA</v>
          </cell>
          <cell r="V287" t="str">
            <v>Brasileira</v>
          </cell>
          <cell r="W287" t="str">
            <v>São Paulo</v>
          </cell>
          <cell r="X287" t="str">
            <v>LUIZA MARIA DA CONCEICAO VILELA</v>
          </cell>
          <cell r="Y287" t="str">
            <v>MANOEL FRANCISCO VILELA</v>
          </cell>
          <cell r="Z287" t="str">
            <v>Casado</v>
          </cell>
          <cell r="AA287" t="str">
            <v>Ensino Fundamental Incompleto</v>
          </cell>
          <cell r="AB287" t="str">
            <v>M</v>
          </cell>
          <cell r="AC287" t="str">
            <v>Rua</v>
          </cell>
          <cell r="AD287" t="str">
            <v>ALEXANDRE COLACO</v>
          </cell>
          <cell r="AE287" t="str">
            <v>34</v>
          </cell>
          <cell r="AG287" t="str">
            <v>04812-215</v>
          </cell>
          <cell r="AH287" t="str">
            <v>JD LALLO</v>
          </cell>
          <cell r="AI287" t="str">
            <v>São Paulo</v>
          </cell>
          <cell r="AJ287" t="str">
            <v>São Paulo</v>
          </cell>
          <cell r="AP287">
            <v>6429</v>
          </cell>
          <cell r="AQ287" t="str">
            <v>21402</v>
          </cell>
          <cell r="AR287" t="str">
            <v>3</v>
          </cell>
          <cell r="AS287" t="str">
            <v>39.234.780-5</v>
          </cell>
          <cell r="AT287" t="str">
            <v>28430950868</v>
          </cell>
          <cell r="AU287" t="str">
            <v>778</v>
          </cell>
          <cell r="AV287" t="str">
            <v>280</v>
          </cell>
          <cell r="AW287" t="str">
            <v>099345</v>
          </cell>
          <cell r="AX287" t="str">
            <v>262</v>
          </cell>
          <cell r="AY287">
            <v>0</v>
          </cell>
          <cell r="AZ287">
            <v>6</v>
          </cell>
          <cell r="BA287">
            <v>8</v>
          </cell>
        </row>
        <row r="288">
          <cell r="A288">
            <v>113625</v>
          </cell>
          <cell r="B288" t="str">
            <v>APARECIDA DE FATIMA RODRIGUES DE CASTRO</v>
          </cell>
          <cell r="C288" t="str">
            <v>AJUDANTE EQ SERVICOS DIVERSOS</v>
          </cell>
          <cell r="D288" t="str">
            <v>ECOSAMPA Santo Amaro</v>
          </cell>
          <cell r="E288">
            <v>43617</v>
          </cell>
          <cell r="F288">
            <v>1603.99</v>
          </cell>
          <cell r="G288" t="str">
            <v>Em Atividade Normal</v>
          </cell>
          <cell r="H288">
            <v>44835</v>
          </cell>
          <cell r="I288">
            <v>26647</v>
          </cell>
          <cell r="J288" t="str">
            <v>268.841.638-36</v>
          </cell>
          <cell r="K288" t="str">
            <v>127.20470.93.9</v>
          </cell>
          <cell r="L288" t="str">
            <v>Salário Mensal</v>
          </cell>
          <cell r="M288" t="str">
            <v>Empregado (CLT)</v>
          </cell>
          <cell r="N288" t="str">
            <v>5142-25</v>
          </cell>
          <cell r="O288">
            <v>66</v>
          </cell>
          <cell r="P288" t="str">
            <v>SEGUNDA A SABADO - 06:00 AS 14:20 / INTERVALO DE 01 HORA</v>
          </cell>
          <cell r="Q288" t="str">
            <v>220 Horas</v>
          </cell>
          <cell r="R288" t="str">
            <v>75.01.001</v>
          </cell>
          <cell r="S288" t="str">
            <v>SCK - Lavagem Especial Equip.</v>
          </cell>
          <cell r="T288">
            <v>2</v>
          </cell>
          <cell r="U288" t="str">
            <v>SIEMACO SAO PAULO LIMP URBANA</v>
          </cell>
          <cell r="V288" t="str">
            <v>Brasileira</v>
          </cell>
          <cell r="W288" t="str">
            <v>São Paulo</v>
          </cell>
          <cell r="X288" t="str">
            <v>NEUSA JANDIRA PINTO RODRIGUES</v>
          </cell>
          <cell r="Y288" t="str">
            <v>SEBASTIAO DEODATO RODRIGUES</v>
          </cell>
          <cell r="Z288" t="str">
            <v>Casado</v>
          </cell>
          <cell r="AA288" t="str">
            <v>Analfabeto</v>
          </cell>
          <cell r="AB288" t="str">
            <v>F</v>
          </cell>
          <cell r="AC288" t="str">
            <v>Rua</v>
          </cell>
          <cell r="AD288" t="str">
            <v>Belford Duarte</v>
          </cell>
          <cell r="AE288" t="str">
            <v>150</v>
          </cell>
          <cell r="AF288" t="str">
            <v>BL B AP 1002</v>
          </cell>
          <cell r="AG288" t="str">
            <v>04375-000</v>
          </cell>
          <cell r="AH288" t="str">
            <v>SANTA CATARINA</v>
          </cell>
          <cell r="AI288" t="str">
            <v>São Paulo</v>
          </cell>
          <cell r="AJ288" t="str">
            <v>São Paulo</v>
          </cell>
          <cell r="AP288">
            <v>390</v>
          </cell>
          <cell r="AQ288" t="str">
            <v>11391</v>
          </cell>
          <cell r="AR288" t="str">
            <v>8</v>
          </cell>
          <cell r="AS288" t="str">
            <v>326548440</v>
          </cell>
          <cell r="AT288" t="str">
            <v>283558750108</v>
          </cell>
          <cell r="AU288" t="str">
            <v>181</v>
          </cell>
          <cell r="AV288" t="str">
            <v>320</v>
          </cell>
          <cell r="AW288" t="str">
            <v>067641</v>
          </cell>
          <cell r="AX288" t="str">
            <v>288</v>
          </cell>
          <cell r="AY288">
            <v>4</v>
          </cell>
          <cell r="AZ288">
            <v>3</v>
          </cell>
          <cell r="BA288">
            <v>0</v>
          </cell>
        </row>
        <row r="289">
          <cell r="A289">
            <v>113631</v>
          </cell>
          <cell r="B289" t="str">
            <v>APARECIDO DA SILVA</v>
          </cell>
          <cell r="C289" t="str">
            <v>VARREDOR</v>
          </cell>
          <cell r="D289" t="str">
            <v>ECOSAMPA Campo Limpo</v>
          </cell>
          <cell r="E289">
            <v>43617</v>
          </cell>
          <cell r="F289">
            <v>1603.99</v>
          </cell>
          <cell r="G289" t="str">
            <v>Gozando Férias</v>
          </cell>
          <cell r="H289">
            <v>45180</v>
          </cell>
          <cell r="I289">
            <v>23259</v>
          </cell>
          <cell r="J289" t="str">
            <v>529.557.299-49</v>
          </cell>
          <cell r="K289" t="str">
            <v>121.71571.71.5</v>
          </cell>
          <cell r="L289" t="str">
            <v>Salário Mensal</v>
          </cell>
          <cell r="M289" t="str">
            <v>Empregado (CLT)</v>
          </cell>
          <cell r="N289" t="str">
            <v>5142-15</v>
          </cell>
          <cell r="O289">
            <v>71</v>
          </cell>
          <cell r="P289" t="str">
            <v>SEGUNDA A SABADO - 07:00 AS 15:20 / INTERVALO DE 01 HORA</v>
          </cell>
          <cell r="Q289" t="str">
            <v>220 Horas</v>
          </cell>
          <cell r="R289" t="str">
            <v>75.01.006</v>
          </cell>
          <cell r="S289" t="str">
            <v>SCK - Varrição de Vias e Logradouros</v>
          </cell>
          <cell r="T289">
            <v>2</v>
          </cell>
          <cell r="U289" t="str">
            <v>SIEMACO SAO PAULO LIMP URBANA</v>
          </cell>
          <cell r="V289" t="str">
            <v>Brasileira</v>
          </cell>
          <cell r="W289" t="str">
            <v>São Paulo</v>
          </cell>
          <cell r="X289" t="str">
            <v>LIBERALINA PEREIRA DA SILVA</v>
          </cell>
          <cell r="Y289" t="str">
            <v>SEVERINO ANJO DA SILVA</v>
          </cell>
          <cell r="Z289" t="str">
            <v>Solteiro</v>
          </cell>
          <cell r="AA289" t="str">
            <v>Ensino Fundamental Incompleto</v>
          </cell>
          <cell r="AB289" t="str">
            <v>M</v>
          </cell>
          <cell r="AC289" t="str">
            <v>Rua</v>
          </cell>
          <cell r="AD289" t="str">
            <v>AGUIA REAL</v>
          </cell>
          <cell r="AE289" t="str">
            <v>236</v>
          </cell>
          <cell r="AG289" t="str">
            <v>05887-250</v>
          </cell>
          <cell r="AH289" t="str">
            <v>JARDIM DOM JOSE</v>
          </cell>
          <cell r="AI289" t="str">
            <v>São Paulo</v>
          </cell>
          <cell r="AJ289" t="str">
            <v>São Paulo</v>
          </cell>
          <cell r="AP289">
            <v>390</v>
          </cell>
          <cell r="AQ289" t="str">
            <v>12882</v>
          </cell>
          <cell r="AR289" t="str">
            <v>5</v>
          </cell>
          <cell r="AS289" t="str">
            <v>37.877.801-8</v>
          </cell>
          <cell r="AT289" t="str">
            <v>139728670183</v>
          </cell>
          <cell r="AU289" t="str">
            <v>235</v>
          </cell>
          <cell r="AV289" t="str">
            <v>391</v>
          </cell>
          <cell r="AW289" t="str">
            <v>0035032</v>
          </cell>
          <cell r="AX289" t="str">
            <v>063</v>
          </cell>
          <cell r="AY289">
            <v>4</v>
          </cell>
          <cell r="AZ289">
            <v>3</v>
          </cell>
          <cell r="BA289">
            <v>0</v>
          </cell>
        </row>
        <row r="290">
          <cell r="A290">
            <v>113660</v>
          </cell>
          <cell r="B290" t="str">
            <v>APARECIDO FRANCISCO DE SOUZA</v>
          </cell>
          <cell r="C290" t="str">
            <v>COLETOR</v>
          </cell>
          <cell r="D290" t="str">
            <v>ECOSAMPA Operação Geral</v>
          </cell>
          <cell r="E290">
            <v>43617</v>
          </cell>
          <cell r="F290">
            <v>1523.89</v>
          </cell>
          <cell r="G290" t="str">
            <v>Demitido em Meses Anteriores</v>
          </cell>
          <cell r="H290">
            <v>43974</v>
          </cell>
          <cell r="I290">
            <v>25326</v>
          </cell>
          <cell r="J290" t="str">
            <v>487.829.395-00</v>
          </cell>
          <cell r="K290" t="str">
            <v>169.90998.00.9</v>
          </cell>
          <cell r="L290" t="str">
            <v>Salário Mensal</v>
          </cell>
          <cell r="M290" t="str">
            <v>Empregado (CLT)</v>
          </cell>
          <cell r="N290" t="str">
            <v>5142-05</v>
          </cell>
          <cell r="O290">
            <v>301</v>
          </cell>
          <cell r="P290" t="str">
            <v>SEGUNDA A SABADO - 22:00 AS 05:25 / INTERVALO DE 01 HORA</v>
          </cell>
          <cell r="Q290" t="str">
            <v>220 Horas</v>
          </cell>
          <cell r="R290" t="str">
            <v>75.01.017</v>
          </cell>
          <cell r="S290" t="str">
            <v>SCK - Coleta Manual - Entulho e Materiais Diversos</v>
          </cell>
          <cell r="T290">
            <v>2</v>
          </cell>
          <cell r="U290" t="str">
            <v>SIEMACO SAO PAULO LIMP URBANA</v>
          </cell>
          <cell r="V290" t="str">
            <v>Brasileira</v>
          </cell>
          <cell r="W290" t="str">
            <v>Riacho de Santana</v>
          </cell>
          <cell r="X290" t="str">
            <v>AVELINA ROSA DE JESUS</v>
          </cell>
          <cell r="Y290" t="str">
            <v>JOAO FRANCISCO DE SOUZA</v>
          </cell>
          <cell r="Z290" t="str">
            <v>Solteiro</v>
          </cell>
          <cell r="AA290" t="str">
            <v>Ensino Fundamental Completo</v>
          </cell>
          <cell r="AB290" t="str">
            <v>M</v>
          </cell>
          <cell r="AC290" t="str">
            <v>Rua</v>
          </cell>
          <cell r="AD290" t="str">
            <v>PADRE SILVERIO PARAOPEBA</v>
          </cell>
          <cell r="AE290" t="str">
            <v>241</v>
          </cell>
          <cell r="AG290" t="str">
            <v>05857-420</v>
          </cell>
          <cell r="AH290" t="str">
            <v>JD VALQUIRIA</v>
          </cell>
          <cell r="AI290" t="str">
            <v>São Paulo</v>
          </cell>
          <cell r="AJ290" t="str">
            <v>São Paulo</v>
          </cell>
          <cell r="AP290">
            <v>390</v>
          </cell>
          <cell r="AQ290" t="str">
            <v>10840</v>
          </cell>
          <cell r="AR290" t="str">
            <v>5</v>
          </cell>
          <cell r="AS290" t="str">
            <v>4825688</v>
          </cell>
          <cell r="AT290" t="str">
            <v>266267190108</v>
          </cell>
          <cell r="AU290" t="str">
            <v>597</v>
          </cell>
          <cell r="AV290" t="str">
            <v>373</v>
          </cell>
          <cell r="AW290" t="str">
            <v>088733</v>
          </cell>
          <cell r="AX290" t="str">
            <v>026</v>
          </cell>
          <cell r="AY290">
            <v>0</v>
          </cell>
          <cell r="AZ290">
            <v>11</v>
          </cell>
          <cell r="BA290">
            <v>22</v>
          </cell>
        </row>
        <row r="291">
          <cell r="A291">
            <v>113666</v>
          </cell>
          <cell r="B291" t="str">
            <v>APARECIDO PEDRO DA SILVA</v>
          </cell>
          <cell r="C291" t="str">
            <v>ENCARREGADO DE MANUTENCAO OFICINA</v>
          </cell>
          <cell r="D291" t="str">
            <v>ECOSAMPA Operação Geral</v>
          </cell>
          <cell r="E291">
            <v>43617</v>
          </cell>
          <cell r="F291">
            <v>5555.31</v>
          </cell>
          <cell r="G291" t="str">
            <v>Em Atividade Normal</v>
          </cell>
          <cell r="H291">
            <v>45023</v>
          </cell>
          <cell r="I291">
            <v>28689</v>
          </cell>
          <cell r="J291" t="str">
            <v>269.777.988-40</v>
          </cell>
          <cell r="K291" t="str">
            <v>126.71903.85.7</v>
          </cell>
          <cell r="L291" t="str">
            <v>Salário Mensal</v>
          </cell>
          <cell r="M291" t="str">
            <v>Empregado (CLT)</v>
          </cell>
          <cell r="N291" t="str">
            <v>3131-15</v>
          </cell>
          <cell r="O291">
            <v>167</v>
          </cell>
          <cell r="P291" t="str">
            <v>SEGUNDA A SABADO - 13:40 AS 22:00 / INTERVALO DE 01 HORA</v>
          </cell>
          <cell r="Q291" t="str">
            <v>220 Horas</v>
          </cell>
          <cell r="R291" t="str">
            <v>75.02.003</v>
          </cell>
          <cell r="S291" t="str">
            <v>Apoio Op C.Direto</v>
          </cell>
          <cell r="T291">
            <v>2</v>
          </cell>
          <cell r="U291" t="str">
            <v>SIEMACO SAO PAULO LIMP URBANA</v>
          </cell>
          <cell r="V291" t="str">
            <v>Brasileira</v>
          </cell>
          <cell r="W291" t="str">
            <v>São Paulo</v>
          </cell>
          <cell r="X291" t="str">
            <v>MARIA JOSE DOMINGOS DA SILVA</v>
          </cell>
          <cell r="Y291" t="str">
            <v>BENEDITO PEDRO DA SILVA</v>
          </cell>
          <cell r="Z291" t="str">
            <v>Solteiro</v>
          </cell>
          <cell r="AA291" t="str">
            <v>Ensino Médio Completo</v>
          </cell>
          <cell r="AB291" t="str">
            <v>M</v>
          </cell>
          <cell r="AC291" t="str">
            <v>Estrada</v>
          </cell>
          <cell r="AD291" t="str">
            <v xml:space="preserve">MATSUSHIRO SEINO </v>
          </cell>
          <cell r="AE291" t="str">
            <v>125</v>
          </cell>
          <cell r="AG291" t="str">
            <v>06861-265</v>
          </cell>
          <cell r="AH291" t="str">
            <v>DA LAGOA</v>
          </cell>
          <cell r="AI291" t="str">
            <v>Itapecerica da Serra</v>
          </cell>
          <cell r="AJ291" t="str">
            <v>São Paulo</v>
          </cell>
          <cell r="AK291" t="str">
            <v>11</v>
          </cell>
          <cell r="AL291" t="str">
            <v>95802.4131</v>
          </cell>
          <cell r="AM291" t="str">
            <v>11</v>
          </cell>
          <cell r="AN291" t="str">
            <v>5894.6470</v>
          </cell>
          <cell r="AP291">
            <v>1634</v>
          </cell>
          <cell r="AQ291" t="str">
            <v>62119</v>
          </cell>
          <cell r="AR291" t="str">
            <v>5</v>
          </cell>
          <cell r="AS291" t="str">
            <v>347553084</v>
          </cell>
          <cell r="AT291" t="str">
            <v>210997830141</v>
          </cell>
          <cell r="AU291" t="str">
            <v>249</v>
          </cell>
          <cell r="AV291" t="str">
            <v>201</v>
          </cell>
          <cell r="AW291" t="str">
            <v>0017023</v>
          </cell>
          <cell r="AX291" t="str">
            <v>225</v>
          </cell>
          <cell r="AY291">
            <v>4</v>
          </cell>
          <cell r="AZ291">
            <v>3</v>
          </cell>
          <cell r="BA291">
            <v>0</v>
          </cell>
        </row>
        <row r="292">
          <cell r="A292">
            <v>113677</v>
          </cell>
          <cell r="B292" t="str">
            <v>ARIACILDO BARROS VIEIRA</v>
          </cell>
          <cell r="C292" t="str">
            <v>VARREDOR</v>
          </cell>
          <cell r="D292" t="str">
            <v>ECOSAMPA Campo Limpo</v>
          </cell>
          <cell r="E292">
            <v>43617</v>
          </cell>
          <cell r="F292">
            <v>1603.99</v>
          </cell>
          <cell r="G292" t="str">
            <v>Gozando Férias</v>
          </cell>
          <cell r="H292">
            <v>45180</v>
          </cell>
          <cell r="I292">
            <v>27022</v>
          </cell>
          <cell r="J292" t="str">
            <v>900.784.384-20</v>
          </cell>
          <cell r="K292" t="str">
            <v>124.87921.87.2</v>
          </cell>
          <cell r="L292" t="str">
            <v>Salário Mensal</v>
          </cell>
          <cell r="M292" t="str">
            <v>Empregado (CLT)</v>
          </cell>
          <cell r="N292" t="str">
            <v>5142-15</v>
          </cell>
          <cell r="O292">
            <v>242</v>
          </cell>
          <cell r="P292" t="str">
            <v>SEGUNDA A SABADO - 13:00 AS 21:20 / INTERVALO DE 01 HORA</v>
          </cell>
          <cell r="Q292" t="str">
            <v>220 Horas</v>
          </cell>
          <cell r="R292" t="str">
            <v>75.01.006</v>
          </cell>
          <cell r="S292" t="str">
            <v>SCK - Varrição de Vias e Logradouros</v>
          </cell>
          <cell r="T292">
            <v>2</v>
          </cell>
          <cell r="U292" t="str">
            <v>SIEMACO SAO PAULO LIMP URBANA</v>
          </cell>
          <cell r="V292" t="str">
            <v>Brasileira</v>
          </cell>
          <cell r="W292" t="str">
            <v>Trindade</v>
          </cell>
          <cell r="X292" t="str">
            <v>LUZANIRA BARROS VIEIRA</v>
          </cell>
          <cell r="Y292" t="str">
            <v>VALDIVINO VIEIRA DE SA</v>
          </cell>
          <cell r="Z292" t="str">
            <v>Solteiro</v>
          </cell>
          <cell r="AA292" t="str">
            <v>Ensino Fundamental Incompleto</v>
          </cell>
          <cell r="AB292" t="str">
            <v>M</v>
          </cell>
          <cell r="AC292" t="str">
            <v>Rua</v>
          </cell>
          <cell r="AD292" t="str">
            <v xml:space="preserve">MARIO PEDERNEIRAS </v>
          </cell>
          <cell r="AE292" t="str">
            <v>108</v>
          </cell>
          <cell r="AG292" t="str">
            <v>05857-390</v>
          </cell>
          <cell r="AH292" t="str">
            <v>JARDIM AURELIO</v>
          </cell>
          <cell r="AI292" t="str">
            <v>São Paulo</v>
          </cell>
          <cell r="AJ292" t="str">
            <v>São Paulo</v>
          </cell>
          <cell r="AP292">
            <v>390</v>
          </cell>
          <cell r="AQ292" t="str">
            <v>10747</v>
          </cell>
          <cell r="AR292" t="str">
            <v>2</v>
          </cell>
          <cell r="AS292" t="str">
            <v>55608763X</v>
          </cell>
          <cell r="AT292" t="str">
            <v>40722340817</v>
          </cell>
          <cell r="AU292" t="str">
            <v>720</v>
          </cell>
          <cell r="AV292" t="str">
            <v>328</v>
          </cell>
          <cell r="AW292" t="str">
            <v>39325</v>
          </cell>
          <cell r="AX292" t="str">
            <v>180</v>
          </cell>
          <cell r="AY292">
            <v>4</v>
          </cell>
          <cell r="AZ292">
            <v>3</v>
          </cell>
          <cell r="BA292">
            <v>0</v>
          </cell>
        </row>
        <row r="293">
          <cell r="A293">
            <v>113703</v>
          </cell>
          <cell r="B293" t="str">
            <v>ARISTEU ALVES</v>
          </cell>
          <cell r="C293" t="str">
            <v>VARREDOR</v>
          </cell>
          <cell r="D293" t="str">
            <v>ECOSAMPA Parelheiros</v>
          </cell>
          <cell r="E293">
            <v>43617</v>
          </cell>
          <cell r="F293">
            <v>1231.95</v>
          </cell>
          <cell r="G293" t="str">
            <v>Demitido em Meses Anteriores</v>
          </cell>
          <cell r="H293">
            <v>43704</v>
          </cell>
          <cell r="I293">
            <v>22162</v>
          </cell>
          <cell r="J293" t="str">
            <v>134.585.298-37</v>
          </cell>
          <cell r="K293" t="str">
            <v>121.45879.48.1</v>
          </cell>
          <cell r="L293" t="str">
            <v>Salário Mensal</v>
          </cell>
          <cell r="M293" t="str">
            <v>Empregado (CLT)</v>
          </cell>
          <cell r="N293" t="str">
            <v>5142-15</v>
          </cell>
          <cell r="O293">
            <v>233</v>
          </cell>
          <cell r="P293" t="str">
            <v>SEGUNDA A SABADO - 09:00 AS 17:20 / INTERVALO DE 01 HORA</v>
          </cell>
          <cell r="Q293" t="str">
            <v>220 Horas</v>
          </cell>
          <cell r="R293" t="str">
            <v>75.01.006</v>
          </cell>
          <cell r="S293" t="str">
            <v>SCK - Varrição de Vias e Logradouros</v>
          </cell>
          <cell r="T293">
            <v>2</v>
          </cell>
          <cell r="U293" t="str">
            <v>SIEMACO SAO PAULO LIMP URBANA</v>
          </cell>
          <cell r="V293" t="str">
            <v>Brasileira</v>
          </cell>
          <cell r="W293" t="str">
            <v>São Paulo</v>
          </cell>
          <cell r="X293" t="str">
            <v>GERALDA APARECIDA DE JESUS</v>
          </cell>
          <cell r="Y293" t="str">
            <v>JOSE ALVES</v>
          </cell>
          <cell r="Z293" t="str">
            <v>Casado</v>
          </cell>
          <cell r="AA293" t="str">
            <v>Ensino Fundamental Incompleto</v>
          </cell>
          <cell r="AB293" t="str">
            <v>M</v>
          </cell>
          <cell r="AC293" t="str">
            <v>Rua</v>
          </cell>
          <cell r="AD293" t="str">
            <v>VOLUNTARIOS DO AMOR</v>
          </cell>
          <cell r="AE293" t="str">
            <v>113</v>
          </cell>
          <cell r="AG293" t="str">
            <v>06900-000</v>
          </cell>
          <cell r="AH293" t="str">
            <v>EMBU GUACU</v>
          </cell>
          <cell r="AI293" t="str">
            <v>Embu Guaçu</v>
          </cell>
          <cell r="AJ293" t="str">
            <v>São Paulo</v>
          </cell>
          <cell r="AP293">
            <v>7374</v>
          </cell>
          <cell r="AQ293" t="str">
            <v>20839</v>
          </cell>
          <cell r="AR293" t="str">
            <v>0</v>
          </cell>
          <cell r="AS293" t="str">
            <v>236319103</v>
          </cell>
          <cell r="AT293" t="str">
            <v>116329310191</v>
          </cell>
          <cell r="AU293" t="str">
            <v>124</v>
          </cell>
          <cell r="AV293" t="str">
            <v>370</v>
          </cell>
          <cell r="AW293" t="str">
            <v>067078</v>
          </cell>
          <cell r="AX293" t="str">
            <v>056</v>
          </cell>
          <cell r="AY293">
            <v>0</v>
          </cell>
          <cell r="AZ293">
            <v>2</v>
          </cell>
          <cell r="BA293">
            <v>26</v>
          </cell>
        </row>
        <row r="294">
          <cell r="A294">
            <v>113694</v>
          </cell>
          <cell r="B294" t="str">
            <v>ARISVALDO DE OLIVEIRA</v>
          </cell>
          <cell r="C294" t="str">
            <v>MOTORISTA CAMINHAO</v>
          </cell>
          <cell r="D294" t="str">
            <v>ECOSAMPA Operação Geral</v>
          </cell>
          <cell r="E294">
            <v>43617</v>
          </cell>
          <cell r="F294">
            <v>3050.22</v>
          </cell>
          <cell r="G294" t="str">
            <v>Em Atividade Normal</v>
          </cell>
          <cell r="H294">
            <v>44898</v>
          </cell>
          <cell r="I294">
            <v>31986</v>
          </cell>
          <cell r="J294" t="str">
            <v>036.211.245-27</v>
          </cell>
          <cell r="K294" t="str">
            <v>160.11055.13.4</v>
          </cell>
          <cell r="L294" t="str">
            <v>Salário Mensal</v>
          </cell>
          <cell r="M294" t="str">
            <v>Empregado (CLT)</v>
          </cell>
          <cell r="N294" t="str">
            <v>7825-10</v>
          </cell>
          <cell r="O294">
            <v>339</v>
          </cell>
          <cell r="P294" t="str">
            <v>SEGUNDA A SABADO - 13:20 AS 21:40 / INTERVALO DE 01 HORA</v>
          </cell>
          <cell r="Q294" t="str">
            <v>220 Horas</v>
          </cell>
          <cell r="R294" t="str">
            <v>75.01.018</v>
          </cell>
          <cell r="S294" t="str">
            <v>SCK - Coleta Mecânica de Entulho</v>
          </cell>
          <cell r="T294">
            <v>2</v>
          </cell>
          <cell r="U294" t="str">
            <v>SIND TRAB EMP DE ONIBUS RODOV INTEREST INTERM SET DIF SAO PAULO</v>
          </cell>
          <cell r="V294" t="str">
            <v>Brasileira</v>
          </cell>
          <cell r="W294" t="str">
            <v>Jacobina</v>
          </cell>
          <cell r="X294" t="str">
            <v>MARIA DE OLIVEIRA</v>
          </cell>
          <cell r="Y294" t="str">
            <v>ANTONIO ROSA DE OLIVEIRA</v>
          </cell>
          <cell r="Z294" t="str">
            <v>Solteiro</v>
          </cell>
          <cell r="AA294" t="str">
            <v>Ensino Fundamental Incompleto</v>
          </cell>
          <cell r="AB294" t="str">
            <v>M</v>
          </cell>
          <cell r="AC294" t="str">
            <v>Rua</v>
          </cell>
          <cell r="AD294" t="str">
            <v>ITAJUBAQUARA</v>
          </cell>
          <cell r="AE294" t="str">
            <v>118</v>
          </cell>
          <cell r="AG294" t="str">
            <v>05661-050</v>
          </cell>
          <cell r="AH294" t="str">
            <v>PARAISOPOLIS</v>
          </cell>
          <cell r="AI294" t="str">
            <v>São Paulo</v>
          </cell>
          <cell r="AJ294" t="str">
            <v>São Paulo</v>
          </cell>
          <cell r="AP294">
            <v>9106</v>
          </cell>
          <cell r="AQ294" t="str">
            <v>35297</v>
          </cell>
          <cell r="AR294" t="str">
            <v>5</v>
          </cell>
          <cell r="AS294" t="str">
            <v>602559662</v>
          </cell>
          <cell r="AT294" t="str">
            <v>114689890507</v>
          </cell>
          <cell r="AU294" t="str">
            <v>119</v>
          </cell>
          <cell r="AV294" t="str">
            <v>115</v>
          </cell>
          <cell r="AW294" t="str">
            <v>520219</v>
          </cell>
          <cell r="AX294" t="str">
            <v>201</v>
          </cell>
          <cell r="AY294">
            <v>4</v>
          </cell>
          <cell r="AZ294">
            <v>3</v>
          </cell>
          <cell r="BA294">
            <v>0</v>
          </cell>
          <cell r="BB294" t="str">
            <v>04.232.476.466</v>
          </cell>
          <cell r="BC294">
            <v>44936</v>
          </cell>
          <cell r="BE294" t="str">
            <v>A</v>
          </cell>
          <cell r="BF294" t="str">
            <v>E</v>
          </cell>
          <cell r="BG294">
            <v>43609</v>
          </cell>
        </row>
        <row r="295">
          <cell r="A295">
            <v>113696</v>
          </cell>
          <cell r="B295" t="str">
            <v>ARISVALDO LARANJEIRA DA SILVA NASCIMENTO</v>
          </cell>
          <cell r="C295" t="str">
            <v>AJUDANTE EQ SERVICOS DIVERSOS</v>
          </cell>
          <cell r="D295" t="str">
            <v>ECOSAMPA M'Boi Mirim</v>
          </cell>
          <cell r="E295">
            <v>43617</v>
          </cell>
          <cell r="F295">
            <v>1603.99</v>
          </cell>
          <cell r="G295" t="str">
            <v>Em Atividade Normal</v>
          </cell>
          <cell r="H295">
            <v>45023</v>
          </cell>
          <cell r="I295">
            <v>31479</v>
          </cell>
          <cell r="J295" t="str">
            <v>029.083.833-90</v>
          </cell>
          <cell r="K295" t="str">
            <v>160.01067.81.4</v>
          </cell>
          <cell r="L295" t="str">
            <v>Salário Mensal</v>
          </cell>
          <cell r="M295" t="str">
            <v>Empregado (CLT)</v>
          </cell>
          <cell r="N295" t="str">
            <v>5142-25</v>
          </cell>
          <cell r="O295">
            <v>66</v>
          </cell>
          <cell r="P295" t="str">
            <v>SEGUNDA A SABADO - 06:00 AS 14:20 / INTERVALO DE 01 HORA</v>
          </cell>
          <cell r="Q295" t="str">
            <v>220 Horas</v>
          </cell>
          <cell r="R295" t="str">
            <v>75.01.022</v>
          </cell>
          <cell r="S295" t="str">
            <v>SCK - Limpeza Habitacional - Dificil Acesso</v>
          </cell>
          <cell r="T295">
            <v>2</v>
          </cell>
          <cell r="U295" t="str">
            <v>SIEMACO SAO PAULO LIMP URBANA</v>
          </cell>
          <cell r="V295" t="str">
            <v>Brasileira</v>
          </cell>
          <cell r="W295" t="str">
            <v>Oeiras</v>
          </cell>
          <cell r="X295" t="str">
            <v>BENEDITA ROSA DA SILVA NASCIMENTO</v>
          </cell>
          <cell r="Y295" t="str">
            <v>JESUINO LARANJEIRA DO NASCIMENTO</v>
          </cell>
          <cell r="Z295" t="str">
            <v>Solteiro</v>
          </cell>
          <cell r="AA295" t="str">
            <v>Ensino Fundamental Incompleto</v>
          </cell>
          <cell r="AB295" t="str">
            <v>M</v>
          </cell>
          <cell r="AC295" t="str">
            <v>Avenida</v>
          </cell>
          <cell r="AD295" t="str">
            <v>CARLOS LACERDA</v>
          </cell>
          <cell r="AE295" t="str">
            <v>334</v>
          </cell>
          <cell r="AG295" t="str">
            <v>05789-000</v>
          </cell>
          <cell r="AH295" t="str">
            <v>PIRAJUSSARA</v>
          </cell>
          <cell r="AI295" t="str">
            <v>São Paulo</v>
          </cell>
          <cell r="AJ295" t="str">
            <v>São Paulo</v>
          </cell>
          <cell r="AP295">
            <v>390</v>
          </cell>
          <cell r="AQ295" t="str">
            <v>10799</v>
          </cell>
          <cell r="AR295" t="str">
            <v>3</v>
          </cell>
          <cell r="AS295" t="str">
            <v>598647454</v>
          </cell>
          <cell r="AT295" t="str">
            <v>33769191520</v>
          </cell>
          <cell r="AU295" t="str">
            <v>175</v>
          </cell>
          <cell r="AV295" t="str">
            <v>5</v>
          </cell>
          <cell r="AW295" t="str">
            <v>00044108</v>
          </cell>
          <cell r="AX295" t="str">
            <v>0024</v>
          </cell>
          <cell r="AY295">
            <v>4</v>
          </cell>
          <cell r="AZ295">
            <v>3</v>
          </cell>
          <cell r="BA295">
            <v>0</v>
          </cell>
        </row>
        <row r="296">
          <cell r="A296">
            <v>113693</v>
          </cell>
          <cell r="B296" t="str">
            <v>ARIVALDO DIAS DE ANDRADE</v>
          </cell>
          <cell r="C296" t="str">
            <v>VARREDOR</v>
          </cell>
          <cell r="D296" t="str">
            <v>ECOSAMPA Santo Amaro</v>
          </cell>
          <cell r="E296">
            <v>43617</v>
          </cell>
          <cell r="F296">
            <v>1603.99</v>
          </cell>
          <cell r="G296" t="str">
            <v>Em Atividade Normal</v>
          </cell>
          <cell r="H296">
            <v>45070</v>
          </cell>
          <cell r="I296">
            <v>25240</v>
          </cell>
          <cell r="J296" t="str">
            <v>118.756.038-32</v>
          </cell>
          <cell r="K296" t="str">
            <v>124.02733.83.9</v>
          </cell>
          <cell r="L296" t="str">
            <v>Salário Mensal</v>
          </cell>
          <cell r="M296" t="str">
            <v>Empregado (CLT)</v>
          </cell>
          <cell r="N296" t="str">
            <v>5142-15</v>
          </cell>
          <cell r="O296">
            <v>297</v>
          </cell>
          <cell r="P296" t="str">
            <v>SEGUNDA A SABADO - 05:40 AS 14:00 / INTERVALO DE 01 HORA</v>
          </cell>
          <cell r="Q296" t="str">
            <v>220 Horas</v>
          </cell>
          <cell r="R296" t="str">
            <v>75.01.006</v>
          </cell>
          <cell r="S296" t="str">
            <v>SCK - Varrição de Vias e Logradouros</v>
          </cell>
          <cell r="T296">
            <v>2</v>
          </cell>
          <cell r="U296" t="str">
            <v>SIEMACO SAO PAULO LIMP URBANA</v>
          </cell>
          <cell r="V296" t="str">
            <v>Brasileira</v>
          </cell>
          <cell r="W296" t="str">
            <v>Monte Santo</v>
          </cell>
          <cell r="X296" t="str">
            <v>MARIA DIAS DE ANDRADE</v>
          </cell>
          <cell r="Y296" t="str">
            <v>JOAO DIAS DE ANDRADE</v>
          </cell>
          <cell r="Z296" t="str">
            <v>Casado</v>
          </cell>
          <cell r="AA296" t="str">
            <v>Ensino Fundamental Incompleto</v>
          </cell>
          <cell r="AB296" t="str">
            <v>M</v>
          </cell>
          <cell r="AC296" t="str">
            <v>Rua</v>
          </cell>
          <cell r="AD296" t="str">
            <v>EUBEIA</v>
          </cell>
          <cell r="AE296" t="str">
            <v>339</v>
          </cell>
          <cell r="AG296" t="str">
            <v>04962-170</v>
          </cell>
          <cell r="AH296" t="str">
            <v>VILA DO SOL</v>
          </cell>
          <cell r="AI296" t="str">
            <v>São Paulo</v>
          </cell>
          <cell r="AJ296" t="str">
            <v>São Paulo</v>
          </cell>
          <cell r="AP296">
            <v>1681</v>
          </cell>
          <cell r="AQ296" t="str">
            <v>21202</v>
          </cell>
          <cell r="AR296" t="str">
            <v>1</v>
          </cell>
          <cell r="AS296" t="str">
            <v>24.616.413</v>
          </cell>
          <cell r="AT296" t="str">
            <v>261993900191</v>
          </cell>
          <cell r="AU296" t="str">
            <v>262</v>
          </cell>
          <cell r="AV296" t="str">
            <v>372</v>
          </cell>
          <cell r="AW296" t="str">
            <v>017924</v>
          </cell>
          <cell r="AX296" t="str">
            <v>140</v>
          </cell>
          <cell r="AY296">
            <v>4</v>
          </cell>
          <cell r="AZ296">
            <v>3</v>
          </cell>
          <cell r="BA296">
            <v>0</v>
          </cell>
        </row>
        <row r="297">
          <cell r="A297">
            <v>113686</v>
          </cell>
          <cell r="B297" t="str">
            <v>ARLETE CRISTINA DOS SANTOS AMORIM</v>
          </cell>
          <cell r="C297" t="str">
            <v>VARREDOR</v>
          </cell>
          <cell r="D297" t="str">
            <v>ECOSAMPA Parelheiros</v>
          </cell>
          <cell r="E297">
            <v>43617</v>
          </cell>
          <cell r="F297">
            <v>1603.99</v>
          </cell>
          <cell r="G297" t="str">
            <v>Em Atividade Normal</v>
          </cell>
          <cell r="H297">
            <v>45119</v>
          </cell>
          <cell r="I297">
            <v>25281</v>
          </cell>
          <cell r="J297" t="str">
            <v>223.645.768-57</v>
          </cell>
          <cell r="K297" t="str">
            <v>122.97475.27.8</v>
          </cell>
          <cell r="L297" t="str">
            <v>Salário Mensal</v>
          </cell>
          <cell r="M297" t="str">
            <v>Empregado (CLT)</v>
          </cell>
          <cell r="N297" t="str">
            <v>5142-15</v>
          </cell>
          <cell r="O297">
            <v>233</v>
          </cell>
          <cell r="P297" t="str">
            <v>SEGUNDA A SABADO - 09:00 AS 17:20 / INTERVALO DE 01 HORA</v>
          </cell>
          <cell r="Q297" t="str">
            <v>220 Horas</v>
          </cell>
          <cell r="R297" t="str">
            <v>75.01.007</v>
          </cell>
          <cell r="S297" t="str">
            <v>SCK - Varrição de Sarjetas e Calçadas</v>
          </cell>
          <cell r="T297">
            <v>2</v>
          </cell>
          <cell r="U297" t="str">
            <v>SIEMACO SAO PAULO LIMP URBANA</v>
          </cell>
          <cell r="V297" t="str">
            <v>Brasileira</v>
          </cell>
          <cell r="W297" t="str">
            <v>Maceió</v>
          </cell>
          <cell r="X297" t="str">
            <v>MARIA CRISTINA TAVARES DOS SANTOS</v>
          </cell>
          <cell r="Y297" t="str">
            <v>JOAO SABINO DOS SANTOS</v>
          </cell>
          <cell r="Z297" t="str">
            <v>Casado</v>
          </cell>
          <cell r="AA297" t="str">
            <v>Ensino Fundamental Completo</v>
          </cell>
          <cell r="AB297" t="str">
            <v>F</v>
          </cell>
          <cell r="AC297" t="str">
            <v>Rua</v>
          </cell>
          <cell r="AD297" t="str">
            <v>CARLOS JORGE SCHMIDT</v>
          </cell>
          <cell r="AE297" t="str">
            <v>344</v>
          </cell>
          <cell r="AG297" t="str">
            <v>04880-040</v>
          </cell>
          <cell r="AH297" t="str">
            <v>CAMPO BELO</v>
          </cell>
          <cell r="AI297" t="str">
            <v>São Paulo</v>
          </cell>
          <cell r="AJ297" t="str">
            <v>São Paulo</v>
          </cell>
          <cell r="AP297">
            <v>7486</v>
          </cell>
          <cell r="AQ297" t="str">
            <v>17677</v>
          </cell>
          <cell r="AR297" t="str">
            <v>4</v>
          </cell>
          <cell r="AS297" t="str">
            <v>21.398.640-1</v>
          </cell>
          <cell r="AT297" t="str">
            <v>297355810132</v>
          </cell>
          <cell r="AU297" t="str">
            <v>171</v>
          </cell>
          <cell r="AV297" t="str">
            <v>381</v>
          </cell>
          <cell r="AW297" t="str">
            <v>0029330</v>
          </cell>
          <cell r="AX297" t="str">
            <v>067</v>
          </cell>
          <cell r="AY297">
            <v>4</v>
          </cell>
          <cell r="AZ297">
            <v>3</v>
          </cell>
          <cell r="BA297">
            <v>0</v>
          </cell>
        </row>
        <row r="298">
          <cell r="A298">
            <v>113700</v>
          </cell>
          <cell r="B298" t="str">
            <v>ARLINDO RODRIGUES DOS SANTOS</v>
          </cell>
          <cell r="C298" t="str">
            <v>MOTORISTA CAMINHAO</v>
          </cell>
          <cell r="D298" t="str">
            <v>ECOSAMPA Operação Geral</v>
          </cell>
          <cell r="E298">
            <v>43617</v>
          </cell>
          <cell r="F298">
            <v>3050.22</v>
          </cell>
          <cell r="G298" t="str">
            <v>Demitido em Meses Anteriores</v>
          </cell>
          <cell r="H298">
            <v>44903</v>
          </cell>
          <cell r="I298">
            <v>28078</v>
          </cell>
          <cell r="J298" t="str">
            <v>759.155.613-49</v>
          </cell>
          <cell r="K298" t="str">
            <v>126.57864.93.9</v>
          </cell>
          <cell r="L298" t="str">
            <v>Salário Mensal</v>
          </cell>
          <cell r="M298" t="str">
            <v>Empregado (CLT)</v>
          </cell>
          <cell r="N298" t="str">
            <v>7825-10</v>
          </cell>
          <cell r="O298">
            <v>297</v>
          </cell>
          <cell r="P298" t="str">
            <v>SEGUNDA A SABADO - 05:40 AS 14:00 / INTERVALO DE 01 HORA</v>
          </cell>
          <cell r="Q298" t="str">
            <v>220 Horas</v>
          </cell>
          <cell r="R298" t="str">
            <v>75.01.017</v>
          </cell>
          <cell r="S298" t="str">
            <v>SCK - Coleta Manual - Entulho e Materiais Diversos</v>
          </cell>
          <cell r="T298">
            <v>2</v>
          </cell>
          <cell r="U298" t="str">
            <v>SIND TRAB EMP DE ONIBUS RODOV INTEREST INTERM SET DIF SAO PAULO</v>
          </cell>
          <cell r="V298" t="str">
            <v>Brasileira</v>
          </cell>
          <cell r="W298" t="str">
            <v>Fortaleza</v>
          </cell>
          <cell r="X298" t="str">
            <v>MARIA RODRIGUES DOS SANTOS</v>
          </cell>
          <cell r="Y298" t="str">
            <v>LUIZ RODRIGUES DE SOUSA</v>
          </cell>
          <cell r="Z298" t="str">
            <v>Casado</v>
          </cell>
          <cell r="AA298" t="str">
            <v>Ensino Médio Incompleto</v>
          </cell>
          <cell r="AB298" t="str">
            <v>M</v>
          </cell>
          <cell r="AC298" t="str">
            <v>Rua</v>
          </cell>
          <cell r="AD298" t="str">
            <v>VITOR SIMEAO</v>
          </cell>
          <cell r="AE298" t="str">
            <v>349</v>
          </cell>
          <cell r="AG298" t="str">
            <v>05882-210</v>
          </cell>
          <cell r="AH298" t="str">
            <v>CAPAO REDONDO</v>
          </cell>
          <cell r="AI298" t="str">
            <v>São Paulo</v>
          </cell>
          <cell r="AJ298" t="str">
            <v>São Paulo</v>
          </cell>
          <cell r="AP298">
            <v>2978</v>
          </cell>
          <cell r="AQ298" t="str">
            <v>36788</v>
          </cell>
          <cell r="AR298" t="str">
            <v>2</v>
          </cell>
          <cell r="AS298" t="str">
            <v>357576767</v>
          </cell>
          <cell r="AT298" t="str">
            <v>288285450108</v>
          </cell>
          <cell r="AU298" t="str">
            <v>134</v>
          </cell>
          <cell r="AV298" t="str">
            <v>20</v>
          </cell>
          <cell r="AW298" t="str">
            <v>023024</v>
          </cell>
          <cell r="AX298" t="str">
            <v>0222</v>
          </cell>
          <cell r="AY298">
            <v>3</v>
          </cell>
          <cell r="AZ298">
            <v>6</v>
          </cell>
          <cell r="BA298">
            <v>7</v>
          </cell>
          <cell r="BB298" t="str">
            <v>02.705.666.195</v>
          </cell>
          <cell r="BC298">
            <v>45449</v>
          </cell>
          <cell r="BE298" t="str">
            <v>A</v>
          </cell>
          <cell r="BF298" t="str">
            <v>D</v>
          </cell>
          <cell r="BG298">
            <v>43608</v>
          </cell>
        </row>
        <row r="299">
          <cell r="A299">
            <v>113702</v>
          </cell>
          <cell r="B299" t="str">
            <v>ARMANDO ALVES DOS SANTOS</v>
          </cell>
          <cell r="C299" t="str">
            <v>MOTORISTA CAMINHAO</v>
          </cell>
          <cell r="D299" t="str">
            <v>ECOSAMPA Operação Geral</v>
          </cell>
          <cell r="E299">
            <v>43617</v>
          </cell>
          <cell r="F299">
            <v>2509.54</v>
          </cell>
          <cell r="G299" t="str">
            <v>Demitido em Meses Anteriores</v>
          </cell>
          <cell r="H299">
            <v>44306</v>
          </cell>
          <cell r="I299">
            <v>31471</v>
          </cell>
          <cell r="J299" t="str">
            <v>342.921.998-17</v>
          </cell>
          <cell r="K299" t="str">
            <v>203.91039.56.8</v>
          </cell>
          <cell r="L299" t="str">
            <v>Salário Mensal</v>
          </cell>
          <cell r="M299" t="str">
            <v>Empregado (CLT)</v>
          </cell>
          <cell r="N299" t="str">
            <v>7825-10</v>
          </cell>
          <cell r="O299">
            <v>297</v>
          </cell>
          <cell r="P299" t="str">
            <v>SEGUNDA A SABADO - 05:40 AS 14:00 / INTERVALO DE 01 HORA</v>
          </cell>
          <cell r="Q299" t="str">
            <v>220 Horas</v>
          </cell>
          <cell r="R299" t="str">
            <v>75.01.022</v>
          </cell>
          <cell r="S299" t="str">
            <v>SCK - Limpeza Habitacional - Dificil Acesso</v>
          </cell>
          <cell r="T299">
            <v>2</v>
          </cell>
          <cell r="U299" t="str">
            <v>SIND TRAB EMP DE ONIBUS RODOV INTEREST INTERM SET DIF SAO PAULO</v>
          </cell>
          <cell r="V299" t="str">
            <v>Brasileira</v>
          </cell>
          <cell r="W299" t="str">
            <v>São Paulo</v>
          </cell>
          <cell r="X299" t="str">
            <v>ELZA MARIA COELHO BRAZ</v>
          </cell>
          <cell r="Y299" t="str">
            <v>ALOIZIO ALES DOS SANTOS</v>
          </cell>
          <cell r="Z299" t="str">
            <v>Solteiro</v>
          </cell>
          <cell r="AA299" t="str">
            <v>Ensino Médio Incompleto</v>
          </cell>
          <cell r="AB299" t="str">
            <v>M</v>
          </cell>
          <cell r="AC299" t="str">
            <v>Estrada</v>
          </cell>
          <cell r="AD299" t="str">
            <v>FIGUEIRAS</v>
          </cell>
          <cell r="AE299" t="str">
            <v>354</v>
          </cell>
          <cell r="AG299" t="str">
            <v>06856-880</v>
          </cell>
          <cell r="AH299" t="str">
            <v>CHACARA SANTA MARIA</v>
          </cell>
          <cell r="AI299" t="str">
            <v>Itapecerica da Serra</v>
          </cell>
          <cell r="AJ299" t="str">
            <v>São Paulo</v>
          </cell>
          <cell r="AP299">
            <v>1003</v>
          </cell>
          <cell r="AQ299" t="str">
            <v>63333</v>
          </cell>
          <cell r="AR299" t="str">
            <v>4</v>
          </cell>
          <cell r="AS299" t="str">
            <v>421221732</v>
          </cell>
          <cell r="AT299" t="str">
            <v>339498790108</v>
          </cell>
          <cell r="AU299" t="str">
            <v>409</v>
          </cell>
          <cell r="AV299" t="str">
            <v>373</v>
          </cell>
          <cell r="AW299" t="str">
            <v>8073</v>
          </cell>
          <cell r="AX299" t="str">
            <v>306</v>
          </cell>
          <cell r="AY299">
            <v>1</v>
          </cell>
          <cell r="AZ299">
            <v>10</v>
          </cell>
          <cell r="BA299">
            <v>19</v>
          </cell>
          <cell r="BB299" t="str">
            <v>05.703.488.404</v>
          </cell>
          <cell r="BC299">
            <v>44175</v>
          </cell>
          <cell r="BE299" t="str">
            <v>D</v>
          </cell>
          <cell r="BG299">
            <v>44320</v>
          </cell>
        </row>
        <row r="300">
          <cell r="A300">
            <v>113681</v>
          </cell>
          <cell r="B300" t="str">
            <v>ARMANDO IZIDIO DOS SANTOS</v>
          </cell>
          <cell r="C300" t="str">
            <v>VARREDOR</v>
          </cell>
          <cell r="D300" t="str">
            <v>ECOSAMPA Santo Amaro</v>
          </cell>
          <cell r="E300">
            <v>43617</v>
          </cell>
          <cell r="F300">
            <v>1603.99</v>
          </cell>
          <cell r="G300" t="str">
            <v>Em Atividade Normal</v>
          </cell>
          <cell r="H300">
            <v>44867</v>
          </cell>
          <cell r="I300">
            <v>23154</v>
          </cell>
          <cell r="J300" t="str">
            <v>255.774.388-70</v>
          </cell>
          <cell r="K300" t="str">
            <v>122.89460.22.4</v>
          </cell>
          <cell r="L300" t="str">
            <v>Salário Mensal</v>
          </cell>
          <cell r="M300" t="str">
            <v>Empregado (CLT)</v>
          </cell>
          <cell r="N300" t="str">
            <v>5142-15</v>
          </cell>
          <cell r="O300">
            <v>66</v>
          </cell>
          <cell r="P300" t="str">
            <v>SEGUNDA A SABADO - 06:00 AS 14:20 / INTERVALO DE 01 HORA</v>
          </cell>
          <cell r="Q300" t="str">
            <v>220 Horas</v>
          </cell>
          <cell r="R300" t="str">
            <v>75.01.006</v>
          </cell>
          <cell r="S300" t="str">
            <v>SCK - Varrição de Vias e Logradouros</v>
          </cell>
          <cell r="T300">
            <v>2</v>
          </cell>
          <cell r="U300" t="str">
            <v>SIEMACO SAO PAULO LIMP URBANA</v>
          </cell>
          <cell r="V300" t="str">
            <v>Brasileira</v>
          </cell>
          <cell r="W300" t="str">
            <v>São Benedito do Sul</v>
          </cell>
          <cell r="X300" t="str">
            <v>MARIA IZABEL DA CONCEICAO</v>
          </cell>
          <cell r="Y300" t="str">
            <v>ALCIDES IZIDIO DOS SANTOS</v>
          </cell>
          <cell r="Z300" t="str">
            <v>Casado</v>
          </cell>
          <cell r="AA300" t="str">
            <v>Ensino Fundamental Incompleto</v>
          </cell>
          <cell r="AB300" t="str">
            <v>M</v>
          </cell>
          <cell r="AC300" t="str">
            <v>Rua</v>
          </cell>
          <cell r="AD300" t="str">
            <v>PERA NATAL</v>
          </cell>
          <cell r="AE300" t="str">
            <v>255</v>
          </cell>
          <cell r="AG300" t="str">
            <v>04863-320</v>
          </cell>
          <cell r="AH300" t="str">
            <v>VILA NATAL</v>
          </cell>
          <cell r="AI300" t="str">
            <v>São Paulo</v>
          </cell>
          <cell r="AJ300" t="str">
            <v>São Paulo</v>
          </cell>
          <cell r="AK300" t="str">
            <v>11</v>
          </cell>
          <cell r="AL300" t="str">
            <v>5924.4731</v>
          </cell>
          <cell r="AP300">
            <v>9106</v>
          </cell>
          <cell r="AQ300" t="str">
            <v>34273</v>
          </cell>
          <cell r="AR300" t="str">
            <v>7</v>
          </cell>
          <cell r="AS300" t="str">
            <v>325796105</v>
          </cell>
          <cell r="AT300" t="str">
            <v>198082350159</v>
          </cell>
          <cell r="AU300" t="str">
            <v>221</v>
          </cell>
          <cell r="AV300" t="str">
            <v>371</v>
          </cell>
          <cell r="AW300" t="str">
            <v>043886</v>
          </cell>
          <cell r="AX300" t="str">
            <v>098</v>
          </cell>
          <cell r="AY300">
            <v>4</v>
          </cell>
          <cell r="AZ300">
            <v>3</v>
          </cell>
          <cell r="BA300">
            <v>0</v>
          </cell>
        </row>
        <row r="301">
          <cell r="A301">
            <v>113698</v>
          </cell>
          <cell r="B301" t="str">
            <v>ARNALDO ALVES DE JESUS</v>
          </cell>
          <cell r="C301" t="str">
            <v>AJUDANTE EQ SERVICOS DIVERSOS</v>
          </cell>
          <cell r="D301" t="str">
            <v>ECOSAMPA Operação Geral</v>
          </cell>
          <cell r="E301">
            <v>43617</v>
          </cell>
          <cell r="F301">
            <v>1603.99</v>
          </cell>
          <cell r="G301" t="str">
            <v>Gozando Férias</v>
          </cell>
          <cell r="H301">
            <v>45180</v>
          </cell>
          <cell r="I301">
            <v>24210</v>
          </cell>
          <cell r="J301" t="str">
            <v>091.354.948-75</v>
          </cell>
          <cell r="K301" t="str">
            <v>120.05808.01.8</v>
          </cell>
          <cell r="L301" t="str">
            <v>Salário Mensal</v>
          </cell>
          <cell r="M301" t="str">
            <v>Empregado (CLT)</v>
          </cell>
          <cell r="N301" t="str">
            <v>5142-25</v>
          </cell>
          <cell r="O301">
            <v>339</v>
          </cell>
          <cell r="P301" t="str">
            <v>SEGUNDA A SABADO - 13:20 AS 21:40 / INTERVALO DE 01 HORA</v>
          </cell>
          <cell r="Q301" t="str">
            <v>220 Horas</v>
          </cell>
          <cell r="R301" t="str">
            <v>75.01.011</v>
          </cell>
          <cell r="S301" t="str">
            <v>SCK - Lavagem - Feiras, Vias e Logradouros</v>
          </cell>
          <cell r="T301">
            <v>2</v>
          </cell>
          <cell r="U301" t="str">
            <v>SIEMACO SAO PAULO LIMP URBANA</v>
          </cell>
          <cell r="V301" t="str">
            <v>Brasileira</v>
          </cell>
          <cell r="W301" t="str">
            <v>São Paulo</v>
          </cell>
          <cell r="X301" t="str">
            <v>JOSEFA ALVES DA SILVA</v>
          </cell>
          <cell r="Y301" t="str">
            <v>ARNALDO SOUZA DE JESUS</v>
          </cell>
          <cell r="Z301" t="str">
            <v>Casado</v>
          </cell>
          <cell r="AA301" t="str">
            <v>Ensino Fundamental Incompleto</v>
          </cell>
          <cell r="AB301" t="str">
            <v>M</v>
          </cell>
          <cell r="AC301" t="str">
            <v>Rua</v>
          </cell>
          <cell r="AD301" t="str">
            <v>MANGUALDE</v>
          </cell>
          <cell r="AE301" t="str">
            <v>260</v>
          </cell>
          <cell r="AG301" t="str">
            <v>05851-260</v>
          </cell>
          <cell r="AH301" t="str">
            <v>SANTO ANTONIO</v>
          </cell>
          <cell r="AI301" t="str">
            <v>São Paulo</v>
          </cell>
          <cell r="AJ301" t="str">
            <v>São Paulo</v>
          </cell>
          <cell r="AP301">
            <v>390</v>
          </cell>
          <cell r="AQ301" t="str">
            <v>10787</v>
          </cell>
          <cell r="AR301" t="str">
            <v>8</v>
          </cell>
          <cell r="AS301" t="str">
            <v>195190269</v>
          </cell>
          <cell r="AT301" t="str">
            <v>141532100167</v>
          </cell>
          <cell r="AU301" t="str">
            <v>230</v>
          </cell>
          <cell r="AV301" t="str">
            <v>373</v>
          </cell>
          <cell r="AW301" t="str">
            <v>18961</v>
          </cell>
          <cell r="AX301" t="str">
            <v>00178</v>
          </cell>
          <cell r="AY301">
            <v>4</v>
          </cell>
          <cell r="AZ301">
            <v>3</v>
          </cell>
          <cell r="BA301">
            <v>0</v>
          </cell>
        </row>
        <row r="302">
          <cell r="A302">
            <v>114523</v>
          </cell>
          <cell r="B302" t="str">
            <v>ARNALDO BATISTA DE SOUSA</v>
          </cell>
          <cell r="C302" t="str">
            <v>MOTORISTA CAMINHAO</v>
          </cell>
          <cell r="D302" t="str">
            <v>ECOSAMPA Operação Geral</v>
          </cell>
          <cell r="E302">
            <v>43813</v>
          </cell>
          <cell r="F302">
            <v>3050.22</v>
          </cell>
          <cell r="G302" t="str">
            <v>Em Atividade Normal</v>
          </cell>
          <cell r="H302">
            <v>44960</v>
          </cell>
          <cell r="I302">
            <v>26919</v>
          </cell>
          <cell r="J302" t="str">
            <v>020.265.917-84</v>
          </cell>
          <cell r="K302" t="str">
            <v>124.97765.91.1</v>
          </cell>
          <cell r="L302" t="str">
            <v>Salário Mensal</v>
          </cell>
          <cell r="M302" t="str">
            <v>Empregado (CLT)</v>
          </cell>
          <cell r="N302" t="str">
            <v>7825-10</v>
          </cell>
          <cell r="O302">
            <v>300</v>
          </cell>
          <cell r="P302" t="str">
            <v>SEGUNDA A SABADO - 21:00 AS 04:33 / INTERVALO DE 01 HORA</v>
          </cell>
          <cell r="Q302" t="str">
            <v>220 Horas</v>
          </cell>
          <cell r="R302" t="str">
            <v>75.01.015</v>
          </cell>
          <cell r="S302" t="str">
            <v>SCK - Remoções de Animais Mortos</v>
          </cell>
          <cell r="T302">
            <v>2</v>
          </cell>
          <cell r="U302" t="str">
            <v>SIND TRAB EMP DE ONIBUS RODOV INTEREST INTERM SET DIF SAO PAULO</v>
          </cell>
          <cell r="V302" t="str">
            <v>Brasileira</v>
          </cell>
          <cell r="W302" t="str">
            <v>Medina</v>
          </cell>
          <cell r="X302" t="str">
            <v>RITA BATISTA DE SOUSA</v>
          </cell>
          <cell r="Y302" t="str">
            <v>REINALDO CLARINDO DE SOUSA</v>
          </cell>
          <cell r="Z302" t="str">
            <v>Solteiro</v>
          </cell>
          <cell r="AA302" t="str">
            <v>Ensino Médio Incompleto</v>
          </cell>
          <cell r="AB302" t="str">
            <v>M</v>
          </cell>
          <cell r="AC302" t="str">
            <v>Rua</v>
          </cell>
          <cell r="AD302" t="str">
            <v>RUA AUGUSTO BENASSI</v>
          </cell>
          <cell r="AE302" t="str">
            <v>53</v>
          </cell>
          <cell r="AG302" t="str">
            <v>05568-120</v>
          </cell>
          <cell r="AH302" t="str">
            <v>JARDIM SAO JORGE</v>
          </cell>
          <cell r="AI302" t="str">
            <v>São Paulo</v>
          </cell>
          <cell r="AJ302" t="str">
            <v>São Paulo</v>
          </cell>
          <cell r="AK302" t="str">
            <v>11</v>
          </cell>
          <cell r="AL302" t="str">
            <v>98563.8753</v>
          </cell>
          <cell r="AM302" t="str">
            <v>11</v>
          </cell>
          <cell r="AN302" t="str">
            <v>94845.4643</v>
          </cell>
          <cell r="AP302">
            <v>7210</v>
          </cell>
          <cell r="AQ302" t="str">
            <v>11900</v>
          </cell>
          <cell r="AR302" t="str">
            <v>9</v>
          </cell>
          <cell r="AS302" t="str">
            <v>390582682</v>
          </cell>
          <cell r="AT302" t="str">
            <v>015758471481</v>
          </cell>
          <cell r="AU302" t="str">
            <v>0522</v>
          </cell>
          <cell r="AV302" t="str">
            <v>374</v>
          </cell>
          <cell r="AW302" t="str">
            <v>02026591</v>
          </cell>
          <cell r="AX302" t="str">
            <v>784</v>
          </cell>
          <cell r="AY302">
            <v>3</v>
          </cell>
          <cell r="AZ302">
            <v>8</v>
          </cell>
          <cell r="BA302">
            <v>17</v>
          </cell>
          <cell r="BB302" t="str">
            <v>03.025.922.631</v>
          </cell>
          <cell r="BC302">
            <v>45287</v>
          </cell>
          <cell r="BD302">
            <v>43473</v>
          </cell>
          <cell r="BE302" t="str">
            <v>A</v>
          </cell>
          <cell r="BF302" t="str">
            <v>D</v>
          </cell>
          <cell r="BG302">
            <v>43804</v>
          </cell>
        </row>
        <row r="303">
          <cell r="A303">
            <v>113704</v>
          </cell>
          <cell r="B303" t="str">
            <v>ARNALDO DA SILVA</v>
          </cell>
          <cell r="C303" t="str">
            <v>VARREDOR</v>
          </cell>
          <cell r="D303" t="str">
            <v>ECOSAMPA Capela do Socorro</v>
          </cell>
          <cell r="E303">
            <v>43617</v>
          </cell>
          <cell r="F303">
            <v>1603.99</v>
          </cell>
          <cell r="G303" t="str">
            <v>Em Atividade Normal</v>
          </cell>
          <cell r="H303">
            <v>45177</v>
          </cell>
          <cell r="I303">
            <v>24952</v>
          </cell>
          <cell r="J303" t="str">
            <v>147.807.188-56</v>
          </cell>
          <cell r="K303" t="str">
            <v>123.24286.97.3</v>
          </cell>
          <cell r="L303" t="str">
            <v>Salário Mensal</v>
          </cell>
          <cell r="M303" t="str">
            <v>Empregado (CLT)</v>
          </cell>
          <cell r="N303" t="str">
            <v>5142-15</v>
          </cell>
          <cell r="O303">
            <v>233</v>
          </cell>
          <cell r="P303" t="str">
            <v>SEGUNDA A SABADO - 09:00 AS 17:20 / INTERVALO DE 01 HORA</v>
          </cell>
          <cell r="Q303" t="str">
            <v>220 Horas</v>
          </cell>
          <cell r="R303" t="str">
            <v>75.01.006</v>
          </cell>
          <cell r="S303" t="str">
            <v>SCK - Varrição de Vias e Logradouros</v>
          </cell>
          <cell r="T303">
            <v>2</v>
          </cell>
          <cell r="U303" t="str">
            <v>SIEMACO SAO PAULO LIMP URBANA</v>
          </cell>
          <cell r="V303" t="str">
            <v>Brasileira</v>
          </cell>
          <cell r="W303" t="str">
            <v>São Paulo</v>
          </cell>
          <cell r="X303" t="str">
            <v>MARIA DA CONCEICAO DA SILVA</v>
          </cell>
          <cell r="Z303" t="str">
            <v>Solteiro</v>
          </cell>
          <cell r="AA303" t="str">
            <v>Ensino Fundamental Incompleto</v>
          </cell>
          <cell r="AB303" t="str">
            <v>M</v>
          </cell>
          <cell r="AC303" t="str">
            <v>Rua</v>
          </cell>
          <cell r="AD303" t="str">
            <v xml:space="preserve">DAS TIMBEBAS </v>
          </cell>
          <cell r="AE303" t="str">
            <v>156</v>
          </cell>
          <cell r="AG303" t="str">
            <v>04850-250</v>
          </cell>
          <cell r="AH303" t="str">
            <v>PARQUE COCAIA</v>
          </cell>
          <cell r="AI303" t="str">
            <v>São Paulo</v>
          </cell>
          <cell r="AJ303" t="str">
            <v>São Paulo</v>
          </cell>
          <cell r="AP303">
            <v>9106</v>
          </cell>
          <cell r="AQ303" t="str">
            <v>33466</v>
          </cell>
          <cell r="AR303" t="str">
            <v>8</v>
          </cell>
          <cell r="AS303" t="str">
            <v>21.398.376X</v>
          </cell>
          <cell r="AT303" t="str">
            <v>116178240183</v>
          </cell>
          <cell r="AU303" t="str">
            <v>488</v>
          </cell>
          <cell r="AV303" t="str">
            <v>280</v>
          </cell>
          <cell r="AW303" t="str">
            <v>64411</v>
          </cell>
          <cell r="AX303" t="str">
            <v>134</v>
          </cell>
          <cell r="AY303">
            <v>4</v>
          </cell>
          <cell r="AZ303">
            <v>3</v>
          </cell>
          <cell r="BA303">
            <v>0</v>
          </cell>
        </row>
        <row r="304">
          <cell r="A304">
            <v>113690</v>
          </cell>
          <cell r="B304" t="str">
            <v>ARNALDO FREITAS DO NASCIMENTO</v>
          </cell>
          <cell r="C304" t="str">
            <v>VARREDOR</v>
          </cell>
          <cell r="D304" t="str">
            <v>ECOSAMPA Capela do Socorro</v>
          </cell>
          <cell r="E304">
            <v>43617</v>
          </cell>
          <cell r="F304">
            <v>1603.99</v>
          </cell>
          <cell r="G304" t="str">
            <v>Em Atividade Normal</v>
          </cell>
          <cell r="H304">
            <v>44960</v>
          </cell>
          <cell r="I304">
            <v>27310</v>
          </cell>
          <cell r="J304" t="str">
            <v>189.643.128-30</v>
          </cell>
          <cell r="K304" t="str">
            <v>130.50368.85.2</v>
          </cell>
          <cell r="L304" t="str">
            <v>Salário Mensal</v>
          </cell>
          <cell r="M304" t="str">
            <v>Empregado (CLT)</v>
          </cell>
          <cell r="N304" t="str">
            <v>5142-15</v>
          </cell>
          <cell r="O304">
            <v>233</v>
          </cell>
          <cell r="P304" t="str">
            <v>SEGUNDA A SABADO - 09:00 AS 17:20 / INTERVALO DE 01 HORA</v>
          </cell>
          <cell r="Q304" t="str">
            <v>220 Horas</v>
          </cell>
          <cell r="R304" t="str">
            <v>75.01.006</v>
          </cell>
          <cell r="S304" t="str">
            <v>SCK - Varrição de Vias e Logradouros</v>
          </cell>
          <cell r="T304">
            <v>2</v>
          </cell>
          <cell r="U304" t="str">
            <v>SIEMACO SAO PAULO LIMP URBANA</v>
          </cell>
          <cell r="V304" t="str">
            <v>Brasileira</v>
          </cell>
          <cell r="W304" t="str">
            <v>São Paulo</v>
          </cell>
          <cell r="X304" t="str">
            <v>VICENCIA FELIX DE FREITAS</v>
          </cell>
          <cell r="Y304" t="str">
            <v>JOSE ANTONIO DO NASCIMENTO</v>
          </cell>
          <cell r="Z304" t="str">
            <v>Outros</v>
          </cell>
          <cell r="AA304" t="str">
            <v>Ensino Médio Completo</v>
          </cell>
          <cell r="AB304" t="str">
            <v>M</v>
          </cell>
          <cell r="AC304" t="str">
            <v>Rua</v>
          </cell>
          <cell r="AD304" t="str">
            <v>JOAQUIM PEDRO DE ANDRADE</v>
          </cell>
          <cell r="AE304" t="str">
            <v>161</v>
          </cell>
          <cell r="AG304" t="str">
            <v>04884-030</v>
          </cell>
          <cell r="AH304" t="str">
            <v>JD SAO NORBERTO</v>
          </cell>
          <cell r="AI304" t="str">
            <v>São Paulo</v>
          </cell>
          <cell r="AJ304" t="str">
            <v>São Paulo</v>
          </cell>
          <cell r="AP304">
            <v>1684</v>
          </cell>
          <cell r="AQ304" t="str">
            <v>46204</v>
          </cell>
          <cell r="AR304" t="str">
            <v>5</v>
          </cell>
          <cell r="AS304" t="str">
            <v>28562409X</v>
          </cell>
          <cell r="AT304" t="str">
            <v>259472510141</v>
          </cell>
          <cell r="AU304" t="str">
            <v>521</v>
          </cell>
          <cell r="AV304" t="str">
            <v>280</v>
          </cell>
          <cell r="AW304" t="str">
            <v>56510</v>
          </cell>
          <cell r="AX304" t="str">
            <v>143</v>
          </cell>
          <cell r="AY304">
            <v>4</v>
          </cell>
          <cell r="AZ304">
            <v>3</v>
          </cell>
          <cell r="BA304">
            <v>0</v>
          </cell>
        </row>
        <row r="305">
          <cell r="A305">
            <v>121849</v>
          </cell>
          <cell r="B305" t="str">
            <v>ARTHUR ROGERIO DA SILVA</v>
          </cell>
          <cell r="C305" t="str">
            <v>AJUDANTE EQ SERVICOS DIVERSOS</v>
          </cell>
          <cell r="D305" t="str">
            <v>ECOSAMPA Santo Amaro</v>
          </cell>
          <cell r="E305">
            <v>45022</v>
          </cell>
          <cell r="F305">
            <v>1603.99</v>
          </cell>
          <cell r="G305" t="str">
            <v>Em Atividade Normal</v>
          </cell>
          <cell r="H305">
            <v>45022</v>
          </cell>
          <cell r="I305">
            <v>26934</v>
          </cell>
          <cell r="J305" t="str">
            <v>180.052.568-09</v>
          </cell>
          <cell r="K305" t="str">
            <v>124.84944.87.1</v>
          </cell>
          <cell r="L305" t="str">
            <v>Salário Mensal</v>
          </cell>
          <cell r="M305" t="str">
            <v>Empregado (CLT)</v>
          </cell>
          <cell r="N305" t="str">
            <v>5142-25</v>
          </cell>
          <cell r="O305">
            <v>300</v>
          </cell>
          <cell r="P305" t="str">
            <v>SEGUNDA A SABADO - 21:00 AS 04:33 / INTERVALO DE 01 HORA</v>
          </cell>
          <cell r="Q305" t="str">
            <v>220 Horas</v>
          </cell>
          <cell r="R305" t="str">
            <v>75.01.014</v>
          </cell>
          <cell r="S305" t="str">
            <v>SCK - Pintura de Meio-Fio e Remoção Faixas e Propagandas</v>
          </cell>
          <cell r="T305">
            <v>2</v>
          </cell>
          <cell r="U305" t="str">
            <v>SIEMACO SAO PAULO LIMP URBANA</v>
          </cell>
          <cell r="V305" t="str">
            <v>Brasileira</v>
          </cell>
          <cell r="W305" t="str">
            <v>São Paulo</v>
          </cell>
          <cell r="X305" t="str">
            <v>NUBIA SOLANGE LIMA DA SILVA</v>
          </cell>
          <cell r="Y305" t="str">
            <v>NILTON DA SILVA</v>
          </cell>
          <cell r="Z305" t="str">
            <v>Solteiro</v>
          </cell>
          <cell r="AA305" t="str">
            <v>Ensino Fundamental Completo</v>
          </cell>
          <cell r="AB305" t="str">
            <v>M</v>
          </cell>
          <cell r="AC305" t="str">
            <v>Avenida</v>
          </cell>
          <cell r="AD305" t="str">
            <v>ALCANTARA MACHADO</v>
          </cell>
          <cell r="AE305" t="str">
            <v>315</v>
          </cell>
          <cell r="AG305" t="str">
            <v>03101-000</v>
          </cell>
          <cell r="AH305" t="str">
            <v>BRAS</v>
          </cell>
          <cell r="AI305" t="str">
            <v>São Paulo</v>
          </cell>
          <cell r="AJ305" t="str">
            <v>São Paulo</v>
          </cell>
          <cell r="AM305" t="str">
            <v>11</v>
          </cell>
          <cell r="AN305" t="str">
            <v>98085-3912</v>
          </cell>
          <cell r="AP305">
            <v>8774</v>
          </cell>
          <cell r="AQ305" t="str">
            <v>61349</v>
          </cell>
          <cell r="AR305" t="str">
            <v>4</v>
          </cell>
          <cell r="AS305" t="str">
            <v>286113879</v>
          </cell>
          <cell r="AT305" t="str">
            <v>399872490132</v>
          </cell>
          <cell r="AU305" t="str">
            <v>0023</v>
          </cell>
          <cell r="AV305" t="str">
            <v>415</v>
          </cell>
          <cell r="AW305" t="str">
            <v>18005256</v>
          </cell>
          <cell r="AX305" t="str">
            <v>809</v>
          </cell>
          <cell r="AY305">
            <v>0</v>
          </cell>
          <cell r="AZ305">
            <v>4</v>
          </cell>
          <cell r="BA305">
            <v>25</v>
          </cell>
        </row>
        <row r="306">
          <cell r="A306">
            <v>113701</v>
          </cell>
          <cell r="B306" t="str">
            <v>ARTUR DE ARRUDA RODRIGUES</v>
          </cell>
          <cell r="C306" t="str">
            <v>FISCAL DE TURMA PLENO</v>
          </cell>
          <cell r="D306" t="str">
            <v>ECOSAMPA Operação Geral</v>
          </cell>
          <cell r="E306">
            <v>43617</v>
          </cell>
          <cell r="F306">
            <v>3222.08</v>
          </cell>
          <cell r="G306" t="str">
            <v>Demitido em Meses Anteriores</v>
          </cell>
          <cell r="H306">
            <v>45110</v>
          </cell>
          <cell r="I306">
            <v>30818</v>
          </cell>
          <cell r="J306" t="str">
            <v>340.009.358-01</v>
          </cell>
          <cell r="K306" t="str">
            <v>133.92612.93.5</v>
          </cell>
          <cell r="L306" t="str">
            <v>Salário Mensal</v>
          </cell>
          <cell r="M306" t="str">
            <v>Empregado (CLT)</v>
          </cell>
          <cell r="N306" t="str">
            <v>9922-05</v>
          </cell>
          <cell r="O306">
            <v>306</v>
          </cell>
          <cell r="P306" t="str">
            <v>SEGUNDA A SABADO - 05:20 AS 13:40/ INTERVALO DE 01 HORA</v>
          </cell>
          <cell r="Q306" t="str">
            <v>220 Horas</v>
          </cell>
          <cell r="R306" t="str">
            <v>75.02.003</v>
          </cell>
          <cell r="S306" t="str">
            <v>Apoio Op C.Direto</v>
          </cell>
          <cell r="T306">
            <v>2</v>
          </cell>
          <cell r="U306" t="str">
            <v>SIEMACO SAO PAULO LIMP URBANA</v>
          </cell>
          <cell r="V306" t="str">
            <v>Brasileira</v>
          </cell>
          <cell r="W306" t="str">
            <v>São Paulo</v>
          </cell>
          <cell r="X306" t="str">
            <v>MARIA GORETE DE ARRUDA</v>
          </cell>
          <cell r="Z306" t="str">
            <v>Solteiro</v>
          </cell>
          <cell r="AA306" t="str">
            <v>Ensino Fundamental Incompleto</v>
          </cell>
          <cell r="AB306" t="str">
            <v>M</v>
          </cell>
          <cell r="AC306" t="str">
            <v>Avenida</v>
          </cell>
          <cell r="AD306" t="str">
            <v>VICTOR CIVITA</v>
          </cell>
          <cell r="AE306" t="str">
            <v>44</v>
          </cell>
          <cell r="AF306" t="str">
            <v>A</v>
          </cell>
          <cell r="AG306" t="str">
            <v>06140-270</v>
          </cell>
          <cell r="AH306" t="str">
            <v>JD CONCEICAO</v>
          </cell>
          <cell r="AI306" t="str">
            <v>Osasco</v>
          </cell>
          <cell r="AJ306" t="str">
            <v>São Paulo</v>
          </cell>
          <cell r="AP306">
            <v>5917</v>
          </cell>
          <cell r="AQ306" t="str">
            <v>04240</v>
          </cell>
          <cell r="AR306" t="str">
            <v>9</v>
          </cell>
          <cell r="AS306" t="str">
            <v>470908634</v>
          </cell>
          <cell r="AT306" t="str">
            <v>341936660191</v>
          </cell>
          <cell r="AU306" t="str">
            <v>243</v>
          </cell>
          <cell r="AV306" t="str">
            <v>315</v>
          </cell>
          <cell r="AW306" t="str">
            <v>014322</v>
          </cell>
          <cell r="AX306" t="str">
            <v>299</v>
          </cell>
          <cell r="AY306">
            <v>4</v>
          </cell>
          <cell r="AZ306">
            <v>1</v>
          </cell>
          <cell r="BA306">
            <v>2</v>
          </cell>
          <cell r="BB306" t="str">
            <v>05.633.437.337</v>
          </cell>
          <cell r="BC306">
            <v>43805</v>
          </cell>
          <cell r="BE306" t="str">
            <v>B</v>
          </cell>
          <cell r="BG306">
            <v>43612</v>
          </cell>
        </row>
        <row r="307">
          <cell r="A307">
            <v>121365</v>
          </cell>
          <cell r="B307" t="str">
            <v>ARUSKA DELGADO DOS SANTOS</v>
          </cell>
          <cell r="C307" t="str">
            <v>PENSIONISTAS</v>
          </cell>
          <cell r="D307" t="str">
            <v>ECOSAMPA Pensionistas</v>
          </cell>
          <cell r="E307">
            <v>44946</v>
          </cell>
          <cell r="F307">
            <v>0.01</v>
          </cell>
          <cell r="G307" t="str">
            <v>Demitido em Meses Anteriores</v>
          </cell>
          <cell r="H307">
            <v>45091</v>
          </cell>
          <cell r="J307" t="str">
            <v>691.242.565-87</v>
          </cell>
          <cell r="L307" t="str">
            <v>Nenhuma</v>
          </cell>
          <cell r="M307" t="str">
            <v>Pensionista</v>
          </cell>
          <cell r="N307" t="str">
            <v>1415-20</v>
          </cell>
          <cell r="O307">
            <v>0</v>
          </cell>
          <cell r="P307" t="str">
            <v>Nenhum</v>
          </cell>
          <cell r="Q307" t="str">
            <v>Nenhuma</v>
          </cell>
          <cell r="R307" t="str">
            <v>00.00.000</v>
          </cell>
          <cell r="S307" t="str">
            <v>Pensionistas</v>
          </cell>
          <cell r="T307">
            <v>2</v>
          </cell>
          <cell r="U307" t="str">
            <v>Nenhum</v>
          </cell>
          <cell r="V307" t="str">
            <v>Brasileira</v>
          </cell>
          <cell r="W307" t="str">
            <v>Nenhum</v>
          </cell>
          <cell r="Z307" t="str">
            <v>Nenhum</v>
          </cell>
          <cell r="AA307" t="str">
            <v>Nenhum</v>
          </cell>
          <cell r="AB307" t="str">
            <v>F</v>
          </cell>
          <cell r="AC307" t="str">
            <v>Nenhum</v>
          </cell>
          <cell r="AJ307" t="str">
            <v>Nenhum</v>
          </cell>
          <cell r="AP307">
            <v>2860</v>
          </cell>
          <cell r="AQ307" t="str">
            <v>40685</v>
          </cell>
          <cell r="AR307" t="str">
            <v>6</v>
          </cell>
          <cell r="AY307">
            <v>0</v>
          </cell>
          <cell r="AZ307">
            <v>4</v>
          </cell>
          <cell r="BA307">
            <v>24</v>
          </cell>
        </row>
        <row r="308">
          <cell r="A308">
            <v>119754</v>
          </cell>
          <cell r="B308" t="str">
            <v>ARYANNE OLIVEIRA REIS</v>
          </cell>
          <cell r="C308" t="str">
            <v>MENOR/JOVEM APRENDIZ</v>
          </cell>
          <cell r="D308" t="str">
            <v>ECOSAMPA Administração</v>
          </cell>
          <cell r="E308">
            <v>44734</v>
          </cell>
          <cell r="F308">
            <v>1320</v>
          </cell>
          <cell r="G308" t="str">
            <v>Em Atividade Normal</v>
          </cell>
          <cell r="H308">
            <v>44734</v>
          </cell>
          <cell r="I308">
            <v>36639</v>
          </cell>
          <cell r="J308" t="str">
            <v>450.687.728-44</v>
          </cell>
          <cell r="K308" t="str">
            <v>236.55446.00.0</v>
          </cell>
          <cell r="L308" t="str">
            <v>Salário Mensal</v>
          </cell>
          <cell r="M308" t="str">
            <v>Menor Aprendiz</v>
          </cell>
          <cell r="N308" t="str">
            <v>4110-05</v>
          </cell>
          <cell r="O308">
            <v>419</v>
          </cell>
          <cell r="P308" t="str">
            <v>SEGUNDA A SEXTA - 08:00 AS 14:15 - 15 Minutos de Intervalo</v>
          </cell>
          <cell r="Q308" t="str">
            <v>150 Horas</v>
          </cell>
          <cell r="R308" t="str">
            <v>02.02.001</v>
          </cell>
          <cell r="S308" t="str">
            <v>Depto Adm Pessoal</v>
          </cell>
          <cell r="T308">
            <v>1</v>
          </cell>
          <cell r="U308" t="str">
            <v>SIEMACO SAO PAULO LIMP URBANA</v>
          </cell>
          <cell r="V308" t="str">
            <v>Brasileira</v>
          </cell>
          <cell r="W308" t="str">
            <v>São Paulo</v>
          </cell>
          <cell r="X308" t="str">
            <v>SILVIA OLIVEIRA REIS</v>
          </cell>
          <cell r="Y308" t="str">
            <v>JOSE GONCALVES DOS REIS</v>
          </cell>
          <cell r="Z308" t="str">
            <v>Solteiro</v>
          </cell>
          <cell r="AA308" t="str">
            <v>Ensino Médio Completo</v>
          </cell>
          <cell r="AB308" t="str">
            <v>F</v>
          </cell>
          <cell r="AC308" t="str">
            <v>Rua</v>
          </cell>
          <cell r="AD308" t="str">
            <v>JOSE FRANK</v>
          </cell>
          <cell r="AE308" t="str">
            <v>37</v>
          </cell>
          <cell r="AG308" t="str">
            <v>04431-100</v>
          </cell>
          <cell r="AH308" t="str">
            <v>JARDIM SELMA</v>
          </cell>
          <cell r="AI308" t="str">
            <v>São Paulo</v>
          </cell>
          <cell r="AJ308" t="str">
            <v>São Paulo</v>
          </cell>
          <cell r="AM308" t="str">
            <v>11</v>
          </cell>
          <cell r="AN308" t="str">
            <v>94431-2154</v>
          </cell>
          <cell r="AP308">
            <v>1546</v>
          </cell>
          <cell r="AQ308" t="str">
            <v>92892</v>
          </cell>
          <cell r="AR308" t="str">
            <v>8</v>
          </cell>
          <cell r="AS308" t="str">
            <v>50575231X</v>
          </cell>
          <cell r="AW308" t="str">
            <v>450.687.72</v>
          </cell>
          <cell r="AX308" t="str">
            <v>844</v>
          </cell>
          <cell r="AY308">
            <v>1</v>
          </cell>
          <cell r="AZ308">
            <v>2</v>
          </cell>
          <cell r="BA308">
            <v>9</v>
          </cell>
        </row>
        <row r="309">
          <cell r="A309">
            <v>118056</v>
          </cell>
          <cell r="B309" t="str">
            <v>ATAIDE BERNARDO RODRIGUES</v>
          </cell>
          <cell r="C309" t="str">
            <v>AJUDANTE EQ SERVICOS DIVERSOS</v>
          </cell>
          <cell r="D309" t="str">
            <v>ECOSAMPA Santo Amaro</v>
          </cell>
          <cell r="E309">
            <v>44567</v>
          </cell>
          <cell r="F309">
            <v>1603.99</v>
          </cell>
          <cell r="G309" t="str">
            <v>Em Atividade Normal</v>
          </cell>
          <cell r="H309">
            <v>44567</v>
          </cell>
          <cell r="I309">
            <v>23753</v>
          </cell>
          <cell r="J309" t="str">
            <v>023.458.418-18</v>
          </cell>
          <cell r="K309" t="str">
            <v>122.39933.26.9</v>
          </cell>
          <cell r="L309" t="str">
            <v>Salário Mensal</v>
          </cell>
          <cell r="M309" t="str">
            <v>Empregado (CLT)</v>
          </cell>
          <cell r="N309" t="str">
            <v>5142-25</v>
          </cell>
          <cell r="O309">
            <v>300</v>
          </cell>
          <cell r="P309" t="str">
            <v>SEGUNDA A SABADO - 21:00 AS 04:33 / INTERVALO DE 01 HORA</v>
          </cell>
          <cell r="Q309" t="str">
            <v>220 Horas</v>
          </cell>
          <cell r="R309" t="str">
            <v>75.01.014</v>
          </cell>
          <cell r="S309" t="str">
            <v>SCK - Pintura de Meio-Fio e Remoção Faixas e Propagandas</v>
          </cell>
          <cell r="T309">
            <v>2</v>
          </cell>
          <cell r="U309" t="str">
            <v>SIEMACO SAO PAULO LIMP URBANA</v>
          </cell>
          <cell r="V309" t="str">
            <v>Brasileira</v>
          </cell>
          <cell r="W309" t="str">
            <v>MANTENOPOLIS</v>
          </cell>
          <cell r="X309" t="str">
            <v>JODITE BERNARDO</v>
          </cell>
          <cell r="Y309" t="str">
            <v>NAO DECLARADO</v>
          </cell>
          <cell r="Z309" t="str">
            <v>Solteiro</v>
          </cell>
          <cell r="AA309" t="str">
            <v>Ensino Fundamental Completo</v>
          </cell>
          <cell r="AB309" t="str">
            <v>M</v>
          </cell>
          <cell r="AC309" t="str">
            <v>Rua</v>
          </cell>
          <cell r="AD309" t="str">
            <v>RUA PROFESSOR AGOSTINHO ALVIM</v>
          </cell>
          <cell r="AE309" t="str">
            <v>114</v>
          </cell>
          <cell r="AF309" t="str">
            <v>CASA 2</v>
          </cell>
          <cell r="AG309" t="str">
            <v>05883-140</v>
          </cell>
          <cell r="AH309" t="str">
            <v>JARDIM DO COLEGIO</v>
          </cell>
          <cell r="AI309" t="str">
            <v>São Paulo</v>
          </cell>
          <cell r="AJ309" t="str">
            <v>São Paulo</v>
          </cell>
          <cell r="AK309" t="str">
            <v>11</v>
          </cell>
          <cell r="AL309" t="str">
            <v>5870.6059</v>
          </cell>
          <cell r="AM309" t="str">
            <v>11</v>
          </cell>
          <cell r="AN309" t="str">
            <v>96148.9069</v>
          </cell>
          <cell r="AP309">
            <v>7660</v>
          </cell>
          <cell r="AQ309" t="str">
            <v>37475</v>
          </cell>
          <cell r="AR309" t="str">
            <v>7</v>
          </cell>
          <cell r="AS309" t="str">
            <v>187895910</v>
          </cell>
          <cell r="AT309" t="str">
            <v>140210540175</v>
          </cell>
          <cell r="AU309" t="str">
            <v>54</v>
          </cell>
          <cell r="AV309" t="str">
            <v>20</v>
          </cell>
          <cell r="AW309" t="str">
            <v>02345841</v>
          </cell>
          <cell r="AX309" t="str">
            <v>818</v>
          </cell>
          <cell r="AY309">
            <v>1</v>
          </cell>
          <cell r="AZ309">
            <v>7</v>
          </cell>
          <cell r="BA309">
            <v>25</v>
          </cell>
        </row>
        <row r="310">
          <cell r="A310">
            <v>113685</v>
          </cell>
          <cell r="B310" t="str">
            <v>ATAIDE DOS SANTOS NASCIMENTO</v>
          </cell>
          <cell r="C310" t="str">
            <v>AJUDANTE EQ SERVICOS DIVERSOS</v>
          </cell>
          <cell r="D310" t="str">
            <v>ECOSAMPA M'Boi Mirim</v>
          </cell>
          <cell r="E310">
            <v>43617</v>
          </cell>
          <cell r="F310">
            <v>1231.95</v>
          </cell>
          <cell r="G310" t="str">
            <v>Demitido em Meses Anteriores</v>
          </cell>
          <cell r="H310">
            <v>43706</v>
          </cell>
          <cell r="I310">
            <v>25989</v>
          </cell>
          <cell r="J310" t="str">
            <v>291.524.918-03</v>
          </cell>
          <cell r="K310" t="str">
            <v>128.73662.89.3</v>
          </cell>
          <cell r="L310" t="str">
            <v>Salário Mensal</v>
          </cell>
          <cell r="M310" t="str">
            <v>Empregado (CLT)</v>
          </cell>
          <cell r="N310" t="str">
            <v>5142-25</v>
          </cell>
          <cell r="O310">
            <v>66</v>
          </cell>
          <cell r="P310" t="str">
            <v>SEGUNDA A SABADO - 06:00 AS 14:20 / INTERVALO DE 01 HORA</v>
          </cell>
          <cell r="Q310" t="str">
            <v>220 Horas</v>
          </cell>
          <cell r="R310" t="str">
            <v>75.01.019</v>
          </cell>
          <cell r="S310" t="str">
            <v>SCK - Operação dos Ecopontos</v>
          </cell>
          <cell r="T310">
            <v>2</v>
          </cell>
          <cell r="U310" t="str">
            <v>SIEMACO SAO PAULO LIMP URBANA</v>
          </cell>
          <cell r="V310" t="str">
            <v>Brasileira</v>
          </cell>
          <cell r="W310" t="str">
            <v>Ilhéus</v>
          </cell>
          <cell r="X310" t="str">
            <v>MARILUCE SANTOS NASCIMENTO DE JESUS</v>
          </cell>
          <cell r="Z310" t="str">
            <v>Solteiro</v>
          </cell>
          <cell r="AA310" t="str">
            <v>Ensino Médio Completo</v>
          </cell>
          <cell r="AB310" t="str">
            <v>M</v>
          </cell>
          <cell r="AC310" t="str">
            <v>Rua</v>
          </cell>
          <cell r="AD310" t="str">
            <v>LAGOA DO SAPO</v>
          </cell>
          <cell r="AE310" t="str">
            <v>10</v>
          </cell>
          <cell r="AG310" t="str">
            <v>05661-060</v>
          </cell>
          <cell r="AH310" t="str">
            <v>COLOMBO</v>
          </cell>
          <cell r="AI310" t="str">
            <v>São Paulo</v>
          </cell>
          <cell r="AJ310" t="str">
            <v>São Paulo</v>
          </cell>
          <cell r="AP310">
            <v>9106</v>
          </cell>
          <cell r="AQ310" t="str">
            <v>33392</v>
          </cell>
          <cell r="AR310" t="str">
            <v>6</v>
          </cell>
          <cell r="AS310" t="str">
            <v>36310060X</v>
          </cell>
          <cell r="AT310" t="str">
            <v>268927440183</v>
          </cell>
          <cell r="AU310" t="str">
            <v>51</v>
          </cell>
          <cell r="AV310" t="str">
            <v>346</v>
          </cell>
          <cell r="AW310" t="str">
            <v>63995</v>
          </cell>
          <cell r="AX310" t="str">
            <v>265</v>
          </cell>
          <cell r="AY310">
            <v>0</v>
          </cell>
          <cell r="AZ310">
            <v>2</v>
          </cell>
          <cell r="BA310">
            <v>28</v>
          </cell>
        </row>
        <row r="311">
          <cell r="A311">
            <v>113691</v>
          </cell>
          <cell r="B311" t="str">
            <v>ATENILTON ROSA ANDRADE</v>
          </cell>
          <cell r="C311" t="str">
            <v>MOTORISTA CAMINHAO</v>
          </cell>
          <cell r="D311" t="str">
            <v>ECOSAMPA Operação Geral</v>
          </cell>
          <cell r="E311">
            <v>43617</v>
          </cell>
          <cell r="F311">
            <v>2509.54</v>
          </cell>
          <cell r="G311" t="str">
            <v>Demitido em Meses Anteriores</v>
          </cell>
          <cell r="H311">
            <v>44204</v>
          </cell>
          <cell r="I311">
            <v>31661</v>
          </cell>
          <cell r="J311" t="str">
            <v>362.745.318-23</v>
          </cell>
          <cell r="K311" t="str">
            <v>206.18410.49.4</v>
          </cell>
          <cell r="L311" t="str">
            <v>Salário Mensal</v>
          </cell>
          <cell r="M311" t="str">
            <v>Empregado (CLT)</v>
          </cell>
          <cell r="N311" t="str">
            <v>7825-10</v>
          </cell>
          <cell r="O311">
            <v>339</v>
          </cell>
          <cell r="P311" t="str">
            <v>SEGUNDA A SABADO - 13:20 AS 21:40 / INTERVALO DE 01 HORA</v>
          </cell>
          <cell r="Q311" t="str">
            <v>220 Horas</v>
          </cell>
          <cell r="R311" t="str">
            <v>75.01.012</v>
          </cell>
          <cell r="S311" t="str">
            <v>SCK - Limpeza de Bueiros</v>
          </cell>
          <cell r="T311">
            <v>2</v>
          </cell>
          <cell r="U311" t="str">
            <v>SIND TRAB EMP DE ONIBUS RODOV INTEREST INTERM SET DIF SAO PAULO</v>
          </cell>
          <cell r="V311" t="str">
            <v>Brasileira</v>
          </cell>
          <cell r="W311" t="str">
            <v>Itororó</v>
          </cell>
          <cell r="X311" t="str">
            <v>LUCIA BARRETO DOS SANTOS</v>
          </cell>
          <cell r="Y311" t="str">
            <v>ADAUTO ROSA DOS SANTOS</v>
          </cell>
          <cell r="Z311" t="str">
            <v>Casado</v>
          </cell>
          <cell r="AA311" t="str">
            <v>Ensino Fundamental Incompleto</v>
          </cell>
          <cell r="AB311" t="str">
            <v>M</v>
          </cell>
          <cell r="AC311" t="str">
            <v>Rua</v>
          </cell>
          <cell r="AD311" t="str">
            <v>GRAVATA</v>
          </cell>
          <cell r="AE311" t="str">
            <v>15</v>
          </cell>
          <cell r="AG311" t="str">
            <v>04896-430</v>
          </cell>
          <cell r="AH311" t="str">
            <v>VARGEM GRANDE</v>
          </cell>
          <cell r="AI311" t="str">
            <v>São Paulo</v>
          </cell>
          <cell r="AJ311" t="str">
            <v>São Paulo</v>
          </cell>
          <cell r="AP311">
            <v>1684</v>
          </cell>
          <cell r="AQ311" t="str">
            <v>45107</v>
          </cell>
          <cell r="AR311" t="str">
            <v>1</v>
          </cell>
          <cell r="AS311" t="str">
            <v>432058588</v>
          </cell>
          <cell r="AT311" t="str">
            <v>442595130116</v>
          </cell>
          <cell r="AU311" t="str">
            <v>107</v>
          </cell>
          <cell r="AV311" t="str">
            <v>381</v>
          </cell>
          <cell r="AW311" t="str">
            <v>9305</v>
          </cell>
          <cell r="AX311" t="str">
            <v>312</v>
          </cell>
          <cell r="AY311">
            <v>1</v>
          </cell>
          <cell r="AZ311">
            <v>7</v>
          </cell>
          <cell r="BA311">
            <v>7</v>
          </cell>
          <cell r="BB311" t="str">
            <v>03.824.577.894</v>
          </cell>
          <cell r="BC311">
            <v>44936</v>
          </cell>
          <cell r="BE311" t="str">
            <v>A</v>
          </cell>
          <cell r="BF311" t="str">
            <v>E</v>
          </cell>
          <cell r="BG311">
            <v>44231</v>
          </cell>
        </row>
        <row r="312">
          <cell r="A312">
            <v>122829</v>
          </cell>
          <cell r="B312" t="str">
            <v>AUGUSTO DOS SANTOS FRANCISCO</v>
          </cell>
          <cell r="C312" t="str">
            <v>AJUDANTE EQ SERVICOS DIVERSOS</v>
          </cell>
          <cell r="D312" t="str">
            <v>ECOSAMPA Operação Geral</v>
          </cell>
          <cell r="E312">
            <v>45180</v>
          </cell>
          <cell r="F312">
            <v>1603.99</v>
          </cell>
          <cell r="G312" t="str">
            <v>Em Atividade Normal</v>
          </cell>
          <cell r="H312">
            <v>45180</v>
          </cell>
          <cell r="I312">
            <v>37259</v>
          </cell>
          <cell r="J312" t="str">
            <v>482.375.098-54</v>
          </cell>
          <cell r="K312" t="str">
            <v>212.09379.06.8</v>
          </cell>
          <cell r="L312" t="str">
            <v>Salário Mensal</v>
          </cell>
          <cell r="M312" t="str">
            <v>Empregado (CLT)</v>
          </cell>
          <cell r="N312" t="str">
            <v>5142-25</v>
          </cell>
          <cell r="O312">
            <v>297</v>
          </cell>
          <cell r="P312" t="str">
            <v>SEGUNDA A SABADO - 05:40 AS 14:00 / INTERVALO DE 01 HORA</v>
          </cell>
          <cell r="Q312" t="str">
            <v>220 Horas</v>
          </cell>
          <cell r="R312" t="str">
            <v>75.01.014</v>
          </cell>
          <cell r="S312" t="str">
            <v>SCK - Pintura de Meio-Fio e Remoção Faixas e Propagandas</v>
          </cell>
          <cell r="T312">
            <v>2</v>
          </cell>
          <cell r="U312" t="str">
            <v>SIEMACO SAO PAULO LIMP URBANA</v>
          </cell>
          <cell r="V312" t="str">
            <v>Brasileira</v>
          </cell>
          <cell r="W312" t="str">
            <v>São Paulo</v>
          </cell>
          <cell r="X312" t="str">
            <v>DAMIANA DA CONCEICAO DOS SANTOS</v>
          </cell>
          <cell r="Y312" t="str">
            <v>ATAIDE FRANCISCO</v>
          </cell>
          <cell r="Z312" t="str">
            <v>Solteiro</v>
          </cell>
          <cell r="AA312" t="str">
            <v>Ensino Médio Completo</v>
          </cell>
          <cell r="AB312" t="str">
            <v>M</v>
          </cell>
          <cell r="AC312" t="str">
            <v>Rua</v>
          </cell>
          <cell r="AD312" t="str">
            <v>IRENE PEDROSO CATALDO</v>
          </cell>
          <cell r="AE312" t="str">
            <v>240</v>
          </cell>
          <cell r="AF312" t="str">
            <v>A CASA 2</v>
          </cell>
          <cell r="AG312" t="str">
            <v>04880-110</v>
          </cell>
          <cell r="AH312" t="str">
            <v>RECANTO CAMPO BELO</v>
          </cell>
          <cell r="AI312" t="str">
            <v>São Paulo</v>
          </cell>
          <cell r="AJ312" t="str">
            <v>São Paulo</v>
          </cell>
          <cell r="AM312" t="str">
            <v>11</v>
          </cell>
          <cell r="AN312" t="str">
            <v>96386-8595</v>
          </cell>
          <cell r="AP312">
            <v>7660</v>
          </cell>
          <cell r="AQ312" t="str">
            <v>44627</v>
          </cell>
          <cell r="AR312" t="str">
            <v>4</v>
          </cell>
          <cell r="AS312" t="str">
            <v>532784352</v>
          </cell>
          <cell r="AT312" t="str">
            <v>447521850132</v>
          </cell>
          <cell r="AU312" t="str">
            <v>0176</v>
          </cell>
          <cell r="AV312" t="str">
            <v>381</v>
          </cell>
          <cell r="AW312" t="str">
            <v>48237509</v>
          </cell>
          <cell r="AX312" t="str">
            <v>854</v>
          </cell>
          <cell r="AY312">
            <v>0</v>
          </cell>
          <cell r="AZ312">
            <v>0</v>
          </cell>
          <cell r="BA312">
            <v>0</v>
          </cell>
        </row>
        <row r="313">
          <cell r="A313">
            <v>114912</v>
          </cell>
          <cell r="B313" t="str">
            <v>AUGUSTO SERGIO CANELLAS DA SILVA FILHO</v>
          </cell>
          <cell r="C313" t="str">
            <v>AJUDANTE EQ SERVICOS DIVERSOS</v>
          </cell>
          <cell r="D313" t="str">
            <v>ECOSAMPA Operação Geral</v>
          </cell>
          <cell r="E313">
            <v>43916</v>
          </cell>
          <cell r="F313">
            <v>1281.23</v>
          </cell>
          <cell r="G313" t="str">
            <v>Demitido em Meses Anteriores</v>
          </cell>
          <cell r="H313">
            <v>43950</v>
          </cell>
          <cell r="I313">
            <v>29037</v>
          </cell>
          <cell r="J313" t="str">
            <v>282.593.238-85</v>
          </cell>
          <cell r="K313" t="str">
            <v>125.55405.70.6</v>
          </cell>
          <cell r="L313" t="str">
            <v>Salário Mensal</v>
          </cell>
          <cell r="M313" t="str">
            <v>Empregado (CLT)</v>
          </cell>
          <cell r="N313" t="str">
            <v>5142-25</v>
          </cell>
          <cell r="O313">
            <v>66</v>
          </cell>
          <cell r="P313" t="str">
            <v>SEGUNDA A SABADO - 06:00 AS 14:20 / INTERVALO DE 01 HORA</v>
          </cell>
          <cell r="Q313" t="str">
            <v>220 Horas</v>
          </cell>
          <cell r="R313" t="str">
            <v>75.01.022</v>
          </cell>
          <cell r="S313" t="str">
            <v>SCK - Limpeza Habitacional - Dificil Acesso</v>
          </cell>
          <cell r="T313">
            <v>2</v>
          </cell>
          <cell r="U313" t="str">
            <v>SIEMACO SAO PAULO LIMP URBANA</v>
          </cell>
          <cell r="V313" t="str">
            <v>Brasileira</v>
          </cell>
          <cell r="W313" t="str">
            <v>São Paulo</v>
          </cell>
          <cell r="X313" t="str">
            <v>CELIA CRUZ DA SILVA</v>
          </cell>
          <cell r="Y313" t="str">
            <v>AUGUSTO SERGIO CANELLAS DA SILVA</v>
          </cell>
          <cell r="Z313" t="str">
            <v>Solteiro</v>
          </cell>
          <cell r="AA313" t="str">
            <v>Ensino Médio Completo</v>
          </cell>
          <cell r="AB313" t="str">
            <v>M</v>
          </cell>
          <cell r="AC313" t="str">
            <v>Rua</v>
          </cell>
          <cell r="AD313" t="str">
            <v>DIOGO CORREA SADI</v>
          </cell>
          <cell r="AE313" t="str">
            <v>225</v>
          </cell>
          <cell r="AG313" t="str">
            <v>05862-160</v>
          </cell>
          <cell r="AH313" t="str">
            <v>JD. LIDIA</v>
          </cell>
          <cell r="AI313" t="str">
            <v>São Paulo</v>
          </cell>
          <cell r="AJ313" t="str">
            <v>São Paulo</v>
          </cell>
          <cell r="AK313" t="str">
            <v>11</v>
          </cell>
          <cell r="AL313" t="str">
            <v>99994.5851</v>
          </cell>
          <cell r="AM313" t="str">
            <v>11</v>
          </cell>
          <cell r="AN313" t="str">
            <v>98416.4295</v>
          </cell>
          <cell r="AP313">
            <v>160</v>
          </cell>
          <cell r="AQ313" t="str">
            <v>77218</v>
          </cell>
          <cell r="AR313" t="str">
            <v>2</v>
          </cell>
          <cell r="AS313" t="str">
            <v>29829204X</v>
          </cell>
          <cell r="AT313" t="str">
            <v>461686540167</v>
          </cell>
          <cell r="AU313" t="str">
            <v>0262</v>
          </cell>
          <cell r="AV313" t="str">
            <v>373</v>
          </cell>
          <cell r="AW313" t="str">
            <v>28259323</v>
          </cell>
          <cell r="AX313" t="str">
            <v>885</v>
          </cell>
          <cell r="AY313">
            <v>0</v>
          </cell>
          <cell r="AZ313">
            <v>1</v>
          </cell>
          <cell r="BA313">
            <v>3</v>
          </cell>
          <cell r="BB313" t="str">
            <v>07.370.117.412</v>
          </cell>
          <cell r="BC313">
            <v>44151</v>
          </cell>
          <cell r="BD313">
            <v>43787</v>
          </cell>
          <cell r="BE313" t="str">
            <v>B</v>
          </cell>
        </row>
        <row r="314">
          <cell r="A314">
            <v>113682</v>
          </cell>
          <cell r="B314" t="str">
            <v>AURELIANO MATIAS MARTINS</v>
          </cell>
          <cell r="C314" t="str">
            <v>AJUDANTE EQ SERVICOS DIVERSOS</v>
          </cell>
          <cell r="D314" t="str">
            <v>ECOSAMPA Operação Geral</v>
          </cell>
          <cell r="E314">
            <v>43617</v>
          </cell>
          <cell r="F314">
            <v>1603.99</v>
          </cell>
          <cell r="G314" t="str">
            <v>Em Atividade Normal</v>
          </cell>
          <cell r="H314">
            <v>45149</v>
          </cell>
          <cell r="I314">
            <v>24262</v>
          </cell>
          <cell r="J314" t="str">
            <v>541.128.853-34</v>
          </cell>
          <cell r="K314" t="str">
            <v>124.92892.58.3</v>
          </cell>
          <cell r="L314" t="str">
            <v>Salário Mensal</v>
          </cell>
          <cell r="M314" t="str">
            <v>Empregado (CLT)</v>
          </cell>
          <cell r="N314" t="str">
            <v>5142-25</v>
          </cell>
          <cell r="O314">
            <v>297</v>
          </cell>
          <cell r="P314" t="str">
            <v>SEGUNDA A SABADO - 05:40 AS 14:00 / INTERVALO DE 01 HORA</v>
          </cell>
          <cell r="Q314" t="str">
            <v>220 Horas</v>
          </cell>
          <cell r="R314" t="str">
            <v>75.01.004</v>
          </cell>
          <cell r="S314" t="str">
            <v>SCK - Papeleiras Higienização</v>
          </cell>
          <cell r="T314">
            <v>2</v>
          </cell>
          <cell r="U314" t="str">
            <v>SIEMACO SAO PAULO LIMP URBANA</v>
          </cell>
          <cell r="V314" t="str">
            <v>Brasileira</v>
          </cell>
          <cell r="W314" t="str">
            <v>Pedra Branca</v>
          </cell>
          <cell r="X314" t="str">
            <v>CREUZA MATIAS MARTINS</v>
          </cell>
          <cell r="Y314" t="str">
            <v>ANTONIO MATIAS MARTINS</v>
          </cell>
          <cell r="Z314" t="str">
            <v>Outros</v>
          </cell>
          <cell r="AA314" t="str">
            <v>Ensino Fundamental Incompleto</v>
          </cell>
          <cell r="AB314" t="str">
            <v>M</v>
          </cell>
          <cell r="AC314" t="str">
            <v>Rua</v>
          </cell>
          <cell r="AD314" t="str">
            <v>CLAUDIO MILANO</v>
          </cell>
          <cell r="AE314" t="str">
            <v>20</v>
          </cell>
          <cell r="AG314" t="str">
            <v>05864-030</v>
          </cell>
          <cell r="AH314" t="str">
            <v>JD THOMAS</v>
          </cell>
          <cell r="AI314" t="str">
            <v>São Paulo</v>
          </cell>
          <cell r="AJ314" t="str">
            <v>São Paulo</v>
          </cell>
          <cell r="AK314" t="str">
            <v>11</v>
          </cell>
          <cell r="AL314" t="str">
            <v>9244.5125</v>
          </cell>
          <cell r="AP314">
            <v>6429</v>
          </cell>
          <cell r="AQ314" t="str">
            <v>21343</v>
          </cell>
          <cell r="AR314" t="str">
            <v>9</v>
          </cell>
          <cell r="AS314" t="str">
            <v>53525827-6</v>
          </cell>
          <cell r="AT314" t="str">
            <v>301387220124</v>
          </cell>
          <cell r="AU314" t="str">
            <v>240</v>
          </cell>
          <cell r="AV314" t="str">
            <v>373</v>
          </cell>
          <cell r="AW314" t="str">
            <v>41634</v>
          </cell>
          <cell r="AX314" t="str">
            <v>165</v>
          </cell>
          <cell r="AY314">
            <v>4</v>
          </cell>
          <cell r="AZ314">
            <v>3</v>
          </cell>
          <cell r="BA314">
            <v>0</v>
          </cell>
        </row>
        <row r="315">
          <cell r="A315">
            <v>113678</v>
          </cell>
          <cell r="B315" t="str">
            <v>AURELINO DE ALMEIDA SANTOS</v>
          </cell>
          <cell r="C315" t="str">
            <v>AJUDANTE EQ SERVICOS DIVERSOS</v>
          </cell>
          <cell r="D315" t="str">
            <v>ECOSAMPA Santo Amaro</v>
          </cell>
          <cell r="E315">
            <v>43617</v>
          </cell>
          <cell r="F315">
            <v>1603.99</v>
          </cell>
          <cell r="G315" t="str">
            <v>Em Atividade Normal</v>
          </cell>
          <cell r="H315">
            <v>45056</v>
          </cell>
          <cell r="I315">
            <v>25150</v>
          </cell>
          <cell r="J315" t="str">
            <v>536.648.415-49</v>
          </cell>
          <cell r="K315" t="str">
            <v>125.33917.34.8</v>
          </cell>
          <cell r="L315" t="str">
            <v>Salário Mensal</v>
          </cell>
          <cell r="M315" t="str">
            <v>Empregado (CLT)</v>
          </cell>
          <cell r="N315" t="str">
            <v>5142-25</v>
          </cell>
          <cell r="O315">
            <v>66</v>
          </cell>
          <cell r="P315" t="str">
            <v>SEGUNDA A SABADO - 06:00 AS 14:20 / INTERVALO DE 01 HORA</v>
          </cell>
          <cell r="Q315" t="str">
            <v>220 Horas</v>
          </cell>
          <cell r="R315" t="str">
            <v>75.01.022</v>
          </cell>
          <cell r="S315" t="str">
            <v>SCK - Limpeza Habitacional - Dificil Acesso</v>
          </cell>
          <cell r="T315">
            <v>2</v>
          </cell>
          <cell r="U315" t="str">
            <v>SIEMACO SAO PAULO LIMP URBANA</v>
          </cell>
          <cell r="V315" t="str">
            <v>Brasileira</v>
          </cell>
          <cell r="W315" t="str">
            <v>Amargosa</v>
          </cell>
          <cell r="X315" t="str">
            <v>MARIA DA GLORIA DE ALMEIDA</v>
          </cell>
          <cell r="Y315" t="str">
            <v>JOSE FRANCISCO DOS SANTOS</v>
          </cell>
          <cell r="Z315" t="str">
            <v>Solteiro</v>
          </cell>
          <cell r="AA315" t="str">
            <v>Ensino Fundamental Completo</v>
          </cell>
          <cell r="AB315" t="str">
            <v>M</v>
          </cell>
          <cell r="AC315" t="str">
            <v>Rua</v>
          </cell>
          <cell r="AD315" t="str">
            <v>LUIS VIEIRA</v>
          </cell>
          <cell r="AE315" t="str">
            <v>50</v>
          </cell>
          <cell r="AG315" t="str">
            <v>05857-360</v>
          </cell>
          <cell r="AH315" t="str">
            <v>JARDIM AURELIO</v>
          </cell>
          <cell r="AI315" t="str">
            <v>São Paulo</v>
          </cell>
          <cell r="AJ315" t="str">
            <v>São Paulo</v>
          </cell>
          <cell r="AP315">
            <v>9106</v>
          </cell>
          <cell r="AQ315" t="str">
            <v>33882</v>
          </cell>
          <cell r="AR315" t="str">
            <v>6</v>
          </cell>
          <cell r="AS315" t="str">
            <v>29.145.044-1</v>
          </cell>
          <cell r="AT315" t="str">
            <v>055375560515</v>
          </cell>
          <cell r="AU315" t="str">
            <v>309</v>
          </cell>
          <cell r="AV315" t="str">
            <v>373</v>
          </cell>
          <cell r="AW315" t="str">
            <v>16289</v>
          </cell>
          <cell r="AX315" t="str">
            <v>027</v>
          </cell>
          <cell r="AY315">
            <v>4</v>
          </cell>
          <cell r="AZ315">
            <v>3</v>
          </cell>
          <cell r="BA315">
            <v>0</v>
          </cell>
        </row>
        <row r="316">
          <cell r="A316">
            <v>113673</v>
          </cell>
          <cell r="B316" t="str">
            <v>BALBINO CAVALCANTE NETO</v>
          </cell>
          <cell r="C316" t="str">
            <v>AJUDANTE EQ SERVICOS DIVERSOS</v>
          </cell>
          <cell r="D316" t="str">
            <v>ECOSAMPA Capela do Socorro</v>
          </cell>
          <cell r="E316">
            <v>43617</v>
          </cell>
          <cell r="F316">
            <v>1231.95</v>
          </cell>
          <cell r="G316" t="str">
            <v>Demitido em Meses Anteriores</v>
          </cell>
          <cell r="H316">
            <v>43704</v>
          </cell>
          <cell r="I316">
            <v>23438</v>
          </cell>
          <cell r="J316" t="str">
            <v>060.746.058-07</v>
          </cell>
          <cell r="K316" t="str">
            <v>120.25955.60.1</v>
          </cell>
          <cell r="L316" t="str">
            <v>Salário Mensal</v>
          </cell>
          <cell r="M316" t="str">
            <v>Empregado (CLT)</v>
          </cell>
          <cell r="N316" t="str">
            <v>5142-25</v>
          </cell>
          <cell r="O316">
            <v>66</v>
          </cell>
          <cell r="P316" t="str">
            <v>SEGUNDA A SABADO - 06:00 AS 14:20 / INTERVALO DE 01 HORA</v>
          </cell>
          <cell r="Q316" t="str">
            <v>220 Horas</v>
          </cell>
          <cell r="R316" t="str">
            <v>75.01.013</v>
          </cell>
          <cell r="S316" t="str">
            <v>SCK - Capinação e Roçada de Vias</v>
          </cell>
          <cell r="T316">
            <v>2</v>
          </cell>
          <cell r="U316" t="str">
            <v>SIEMACO SAO PAULO LIMP URBANA</v>
          </cell>
          <cell r="V316" t="str">
            <v>Brasileira</v>
          </cell>
          <cell r="W316" t="str">
            <v>São Paulo</v>
          </cell>
          <cell r="X316" t="str">
            <v>QUITERIA DE OLIVEIRA CAVALCANTE</v>
          </cell>
          <cell r="Y316" t="str">
            <v>LUIZ CAVALCANTE</v>
          </cell>
          <cell r="Z316" t="str">
            <v>Casado</v>
          </cell>
          <cell r="AA316" t="str">
            <v>Ensino Médio Completo</v>
          </cell>
          <cell r="AB316" t="str">
            <v>M</v>
          </cell>
          <cell r="AC316" t="str">
            <v>Rua</v>
          </cell>
          <cell r="AD316" t="str">
            <v>ANA LUCIA DE AMICIS</v>
          </cell>
          <cell r="AE316" t="str">
            <v>418</v>
          </cell>
          <cell r="AG316" t="str">
            <v>04965-020</v>
          </cell>
          <cell r="AH316" t="str">
            <v>VERA CRUZ</v>
          </cell>
          <cell r="AI316" t="str">
            <v>São Paulo</v>
          </cell>
          <cell r="AJ316" t="str">
            <v>São Paulo</v>
          </cell>
          <cell r="AP316">
            <v>192</v>
          </cell>
          <cell r="AQ316" t="str">
            <v>64605</v>
          </cell>
          <cell r="AR316" t="str">
            <v>7</v>
          </cell>
          <cell r="AS316" t="str">
            <v>175623144</v>
          </cell>
          <cell r="AT316" t="str">
            <v>131955200191</v>
          </cell>
          <cell r="AU316" t="str">
            <v>230</v>
          </cell>
          <cell r="AV316" t="str">
            <v>320</v>
          </cell>
          <cell r="AW316" t="str">
            <v>85139</v>
          </cell>
          <cell r="AX316" t="str">
            <v>021</v>
          </cell>
          <cell r="AY316">
            <v>0</v>
          </cell>
          <cell r="AZ316">
            <v>2</v>
          </cell>
          <cell r="BA316">
            <v>26</v>
          </cell>
        </row>
        <row r="317">
          <cell r="A317">
            <v>113930</v>
          </cell>
          <cell r="B317" t="str">
            <v>BARBARA BAUSCHERT</v>
          </cell>
          <cell r="C317" t="str">
            <v>ANALISTA JURIDICO</v>
          </cell>
          <cell r="D317" t="str">
            <v>ECOSAMPA Administração</v>
          </cell>
          <cell r="E317">
            <v>43682</v>
          </cell>
          <cell r="F317">
            <v>6541.55</v>
          </cell>
          <cell r="G317" t="str">
            <v>Em Atividade Normal</v>
          </cell>
          <cell r="H317">
            <v>45130</v>
          </cell>
          <cell r="I317">
            <v>32818</v>
          </cell>
          <cell r="J317" t="str">
            <v>390.851.658-73</v>
          </cell>
          <cell r="K317" t="str">
            <v>210.68796.25.3</v>
          </cell>
          <cell r="L317" t="str">
            <v>Salário Mensal</v>
          </cell>
          <cell r="M317" t="str">
            <v>Empregado (CLT)</v>
          </cell>
          <cell r="N317" t="str">
            <v>2410-05</v>
          </cell>
          <cell r="O317">
            <v>46</v>
          </cell>
          <cell r="P317" t="str">
            <v>SEGUNDA A SEXTA - 08:30 ÀS 18:18 / INTERVALO DE 01 HORA</v>
          </cell>
          <cell r="Q317" t="str">
            <v>220 Horas</v>
          </cell>
          <cell r="R317" t="str">
            <v>02.06.002</v>
          </cell>
          <cell r="S317" t="str">
            <v>Jurídico</v>
          </cell>
          <cell r="T317">
            <v>1</v>
          </cell>
          <cell r="U317" t="str">
            <v>SIEMACO SAO PAULO LIMP URBANA</v>
          </cell>
          <cell r="V317" t="str">
            <v>Brasileira</v>
          </cell>
          <cell r="W317" t="str">
            <v>São Paulo</v>
          </cell>
          <cell r="X317" t="str">
            <v>MEIRE ANGELA BAUSCHERT</v>
          </cell>
          <cell r="Y317" t="str">
            <v>PAULO BAUSCHERT JUNIOR</v>
          </cell>
          <cell r="Z317" t="str">
            <v>Solteiro</v>
          </cell>
          <cell r="AA317" t="str">
            <v>Ensino Superior Completo</v>
          </cell>
          <cell r="AB317" t="str">
            <v>F</v>
          </cell>
          <cell r="AC317" t="str">
            <v>Rua</v>
          </cell>
          <cell r="AD317" t="str">
            <v>GREGORIO ALLEGRI</v>
          </cell>
          <cell r="AE317" t="str">
            <v>100</v>
          </cell>
          <cell r="AF317" t="str">
            <v>BLOCO E APTO 6</v>
          </cell>
          <cell r="AG317" t="str">
            <v>05842-070</v>
          </cell>
          <cell r="AH317" t="str">
            <v>VILA DAS BELEZAS</v>
          </cell>
          <cell r="AI317" t="str">
            <v>São Paulo</v>
          </cell>
          <cell r="AJ317" t="str">
            <v>São Paulo</v>
          </cell>
          <cell r="AP317">
            <v>1003</v>
          </cell>
          <cell r="AQ317" t="str">
            <v>59591</v>
          </cell>
          <cell r="AR317" t="str">
            <v>3</v>
          </cell>
          <cell r="AS317" t="str">
            <v>466820999</v>
          </cell>
          <cell r="AT317" t="str">
            <v>366887150175</v>
          </cell>
          <cell r="AU317" t="str">
            <v>0521</v>
          </cell>
          <cell r="AV317" t="str">
            <v>373</v>
          </cell>
          <cell r="AW317" t="str">
            <v>054932</v>
          </cell>
          <cell r="AX317" t="str">
            <v>00337</v>
          </cell>
          <cell r="AY317">
            <v>4</v>
          </cell>
          <cell r="AZ317">
            <v>0</v>
          </cell>
          <cell r="BA317">
            <v>26</v>
          </cell>
        </row>
        <row r="318">
          <cell r="A318">
            <v>113692</v>
          </cell>
          <cell r="B318" t="str">
            <v>BARTOLOMEU SEBASTIAO FELICIANO</v>
          </cell>
          <cell r="C318" t="str">
            <v>MOTORISTA CAMINHAO</v>
          </cell>
          <cell r="D318" t="str">
            <v>ECOSAMPA Operação Geral</v>
          </cell>
          <cell r="E318">
            <v>43617</v>
          </cell>
          <cell r="F318">
            <v>3050.22</v>
          </cell>
          <cell r="G318" t="str">
            <v>Gozando Férias</v>
          </cell>
          <cell r="H318">
            <v>45180</v>
          </cell>
          <cell r="I318">
            <v>26900</v>
          </cell>
          <cell r="J318" t="str">
            <v>892.428.824-53</v>
          </cell>
          <cell r="K318" t="str">
            <v>128.04095.89.6</v>
          </cell>
          <cell r="L318" t="str">
            <v>Salário Mensal</v>
          </cell>
          <cell r="M318" t="str">
            <v>Empregado (CLT)</v>
          </cell>
          <cell r="N318" t="str">
            <v>7825-10</v>
          </cell>
          <cell r="O318">
            <v>300</v>
          </cell>
          <cell r="P318" t="str">
            <v>SEGUNDA A SABADO - 21:00 AS 04:33 / INTERVALO DE 01 HORA</v>
          </cell>
          <cell r="Q318" t="str">
            <v>220 Horas</v>
          </cell>
          <cell r="R318" t="str">
            <v>75.01.013</v>
          </cell>
          <cell r="S318" t="str">
            <v>SCK - Capinação e Roçada de Vias</v>
          </cell>
          <cell r="T318">
            <v>2</v>
          </cell>
          <cell r="U318" t="str">
            <v>SIND TRAB EMP DE ONIBUS RODOV INTEREST INTERM SET DIF SAO PAULO</v>
          </cell>
          <cell r="V318" t="str">
            <v>Brasileira</v>
          </cell>
          <cell r="W318" t="str">
            <v>Carpina</v>
          </cell>
          <cell r="X318" t="str">
            <v>LUIZA MARIA FELICIANO</v>
          </cell>
          <cell r="Y318" t="str">
            <v>SEBASTIAO JOAO FELICIANO</v>
          </cell>
          <cell r="Z318" t="str">
            <v>Solteiro</v>
          </cell>
          <cell r="AA318" t="str">
            <v>Ensino Fundamental Incompleto</v>
          </cell>
          <cell r="AB318" t="str">
            <v>M</v>
          </cell>
          <cell r="AC318" t="str">
            <v>Rua</v>
          </cell>
          <cell r="AD318" t="str">
            <v xml:space="preserve">HUELVA  </v>
          </cell>
          <cell r="AE318" t="str">
            <v>19</v>
          </cell>
          <cell r="AF318" t="str">
            <v>CASA 01</v>
          </cell>
          <cell r="AG318" t="str">
            <v>04918-040</v>
          </cell>
          <cell r="AH318" t="str">
            <v>JARDIM SAO FRANCISCO</v>
          </cell>
          <cell r="AI318" t="str">
            <v>São Paulo</v>
          </cell>
          <cell r="AJ318" t="str">
            <v>São Paulo</v>
          </cell>
          <cell r="AK318" t="str">
            <v>11</v>
          </cell>
          <cell r="AL318" t="str">
            <v>5518.2189</v>
          </cell>
          <cell r="AM318" t="str">
            <v>11</v>
          </cell>
          <cell r="AN318" t="str">
            <v>96229.2590</v>
          </cell>
          <cell r="AP318">
            <v>9106</v>
          </cell>
          <cell r="AQ318" t="str">
            <v>34043</v>
          </cell>
          <cell r="AR318" t="str">
            <v>4</v>
          </cell>
          <cell r="AS318" t="str">
            <v>37386954X</v>
          </cell>
          <cell r="AT318" t="str">
            <v>041191450850</v>
          </cell>
          <cell r="AU318" t="str">
            <v>567</v>
          </cell>
          <cell r="AV318" t="str">
            <v>372</v>
          </cell>
          <cell r="AW318" t="str">
            <v>068561</v>
          </cell>
          <cell r="AX318" t="str">
            <v>0027</v>
          </cell>
          <cell r="AY318">
            <v>4</v>
          </cell>
          <cell r="AZ318">
            <v>3</v>
          </cell>
          <cell r="BA318">
            <v>0</v>
          </cell>
          <cell r="BB318" t="str">
            <v>05.230.176.875</v>
          </cell>
          <cell r="BC318">
            <v>45147</v>
          </cell>
          <cell r="BD318">
            <v>43322</v>
          </cell>
          <cell r="BE318" t="str">
            <v>AD</v>
          </cell>
          <cell r="BG318">
            <v>43811</v>
          </cell>
        </row>
        <row r="319">
          <cell r="A319">
            <v>118804</v>
          </cell>
          <cell r="B319" t="str">
            <v>BEATRIZ ESTEVES</v>
          </cell>
          <cell r="C319" t="str">
            <v>AUXILIAR ADMINISTRATIVO</v>
          </cell>
          <cell r="D319" t="str">
            <v>ECOSAMPA Operação Geral</v>
          </cell>
          <cell r="E319">
            <v>44601</v>
          </cell>
          <cell r="F319">
            <v>2383.7800000000002</v>
          </cell>
          <cell r="G319" t="str">
            <v>Demitido em Meses Anteriores</v>
          </cell>
          <cell r="H319">
            <v>44606</v>
          </cell>
          <cell r="I319">
            <v>35101</v>
          </cell>
          <cell r="J319" t="str">
            <v>413.042.528-50</v>
          </cell>
          <cell r="K319" t="str">
            <v>209.63050.48.0</v>
          </cell>
          <cell r="L319" t="str">
            <v>Salário Mensal</v>
          </cell>
          <cell r="M319" t="str">
            <v>Empregado (CLT)</v>
          </cell>
          <cell r="N319" t="str">
            <v>4110-05</v>
          </cell>
          <cell r="O319">
            <v>46</v>
          </cell>
          <cell r="P319" t="str">
            <v>SEGUNDA A SEXTA - 08:30 ÀS 18:18 / INTERVALO DE 01 HORA</v>
          </cell>
          <cell r="Q319" t="str">
            <v>220 Horas</v>
          </cell>
          <cell r="R319" t="str">
            <v>03.01.001</v>
          </cell>
          <cell r="S319" t="str">
            <v>Depto Servicos Gerais</v>
          </cell>
          <cell r="T319">
            <v>1</v>
          </cell>
          <cell r="U319" t="str">
            <v>SIEMACO SAO PAULO LIMP URBANA</v>
          </cell>
          <cell r="V319" t="str">
            <v>Brasileira</v>
          </cell>
          <cell r="W319" t="str">
            <v>São Paulo</v>
          </cell>
          <cell r="X319" t="str">
            <v>SOMILDA DAMIAO DE LIMA ESTEVES</v>
          </cell>
          <cell r="Y319" t="str">
            <v>RUBENS MACHADO ESTEVEZ</v>
          </cell>
          <cell r="Z319" t="str">
            <v>Solteiro</v>
          </cell>
          <cell r="AA319" t="str">
            <v>Ensino Superior Completo</v>
          </cell>
          <cell r="AB319" t="str">
            <v>F</v>
          </cell>
          <cell r="AC319" t="str">
            <v>Rua</v>
          </cell>
          <cell r="AD319" t="str">
            <v>RUA JOSE RAMOS FERNANDES</v>
          </cell>
          <cell r="AE319" t="str">
            <v>182</v>
          </cell>
          <cell r="AG319" t="str">
            <v>05796-070</v>
          </cell>
          <cell r="AH319" t="str">
            <v>VALE DAS VIRTUDES</v>
          </cell>
          <cell r="AI319" t="str">
            <v>São Paulo</v>
          </cell>
          <cell r="AJ319" t="str">
            <v>São Paulo</v>
          </cell>
          <cell r="AK319" t="str">
            <v>11</v>
          </cell>
          <cell r="AL319" t="str">
            <v>95480.9554</v>
          </cell>
          <cell r="AP319">
            <v>2965</v>
          </cell>
          <cell r="AQ319" t="str">
            <v>16505</v>
          </cell>
          <cell r="AR319" t="str">
            <v>9</v>
          </cell>
          <cell r="AS319" t="str">
            <v>467994213</v>
          </cell>
          <cell r="AT319" t="str">
            <v>415383460132</v>
          </cell>
          <cell r="AU319" t="str">
            <v>0644</v>
          </cell>
          <cell r="AV319" t="str">
            <v>328</v>
          </cell>
          <cell r="AW319" t="str">
            <v>41304252</v>
          </cell>
          <cell r="AX319" t="str">
            <v>850</v>
          </cell>
          <cell r="AY319">
            <v>0</v>
          </cell>
          <cell r="AZ319">
            <v>0</v>
          </cell>
          <cell r="BA319">
            <v>5</v>
          </cell>
        </row>
        <row r="320">
          <cell r="A320">
            <v>116240</v>
          </cell>
          <cell r="B320" t="str">
            <v>BEATRIZ FELIPINI SILVA</v>
          </cell>
          <cell r="C320" t="str">
            <v>AGENTE AMBIENTAL</v>
          </cell>
          <cell r="D320" t="str">
            <v>ECOSAMPA Operação Geral</v>
          </cell>
          <cell r="E320">
            <v>44273</v>
          </cell>
          <cell r="F320">
            <v>1704.78</v>
          </cell>
          <cell r="G320" t="str">
            <v>Demitido em Meses Anteriores</v>
          </cell>
          <cell r="H320">
            <v>44382</v>
          </cell>
          <cell r="I320">
            <v>35690</v>
          </cell>
          <cell r="J320" t="str">
            <v>443.139.358-78</v>
          </cell>
          <cell r="K320" t="str">
            <v>131.04216.38.9</v>
          </cell>
          <cell r="L320" t="str">
            <v>Salário Mensal</v>
          </cell>
          <cell r="M320" t="str">
            <v>Empregado (CLT)</v>
          </cell>
          <cell r="N320" t="str">
            <v>3522-05</v>
          </cell>
          <cell r="O320">
            <v>194</v>
          </cell>
          <cell r="P320" t="str">
            <v>SEGUNDA A SABADO - 08:40 AS 17:00 / INTERVALO DE 01 HORA</v>
          </cell>
          <cell r="Q320" t="str">
            <v>220 Horas</v>
          </cell>
          <cell r="R320" t="str">
            <v>75.02.003</v>
          </cell>
          <cell r="S320" t="str">
            <v>Apoio Op C.Direto</v>
          </cell>
          <cell r="T320">
            <v>2</v>
          </cell>
          <cell r="U320" t="str">
            <v>SIEMACO SAO PAULO LIMP URBANA</v>
          </cell>
          <cell r="V320" t="str">
            <v>Brasileira</v>
          </cell>
          <cell r="W320" t="str">
            <v>São Paulo</v>
          </cell>
          <cell r="X320" t="str">
            <v>MARLENE FELIPEINI SILVA</v>
          </cell>
          <cell r="Y320" t="str">
            <v>CLAUDINEI MATOS DA SILVA</v>
          </cell>
          <cell r="Z320" t="str">
            <v>União Est/Marit</v>
          </cell>
          <cell r="AA320" t="str">
            <v>Ensino Superior Completo</v>
          </cell>
          <cell r="AB320" t="str">
            <v>F</v>
          </cell>
          <cell r="AC320" t="str">
            <v>Rua</v>
          </cell>
          <cell r="AD320" t="str">
            <v>RUA TENENTE INACIO DA SILVEIRA</v>
          </cell>
          <cell r="AE320" t="str">
            <v>47</v>
          </cell>
          <cell r="AG320" t="str">
            <v>03165-062</v>
          </cell>
          <cell r="AH320" t="str">
            <v>MOOCA</v>
          </cell>
          <cell r="AI320" t="str">
            <v>São Paulo</v>
          </cell>
          <cell r="AJ320" t="str">
            <v>São Paulo</v>
          </cell>
          <cell r="AK320" t="str">
            <v>11</v>
          </cell>
          <cell r="AL320" t="str">
            <v>93203.1441</v>
          </cell>
          <cell r="AP320">
            <v>7245</v>
          </cell>
          <cell r="AQ320" t="str">
            <v>06603</v>
          </cell>
          <cell r="AR320" t="str">
            <v>5</v>
          </cell>
          <cell r="AS320" t="str">
            <v>424101154</v>
          </cell>
          <cell r="AT320" t="str">
            <v>417049940108</v>
          </cell>
          <cell r="AU320" t="str">
            <v>0026</v>
          </cell>
          <cell r="AV320" t="str">
            <v>299</v>
          </cell>
          <cell r="AW320" t="str">
            <v>44313935</v>
          </cell>
          <cell r="AX320" t="str">
            <v>878</v>
          </cell>
          <cell r="AY320">
            <v>0</v>
          </cell>
          <cell r="AZ320">
            <v>3</v>
          </cell>
          <cell r="BA320">
            <v>17</v>
          </cell>
        </row>
        <row r="321">
          <cell r="A321">
            <v>113683</v>
          </cell>
          <cell r="B321" t="str">
            <v>BENEDITO AMORIM DA SILVA</v>
          </cell>
          <cell r="C321" t="str">
            <v>VARREDOR</v>
          </cell>
          <cell r="D321" t="str">
            <v>ECOSAMPA Santo Amaro</v>
          </cell>
          <cell r="E321">
            <v>43617</v>
          </cell>
          <cell r="F321">
            <v>1603.99</v>
          </cell>
          <cell r="G321" t="str">
            <v>Em Atividade Normal</v>
          </cell>
          <cell r="H321">
            <v>45177</v>
          </cell>
          <cell r="I321">
            <v>22261</v>
          </cell>
          <cell r="J321" t="str">
            <v>326.812.162-49</v>
          </cell>
          <cell r="K321" t="str">
            <v>120.02472.45.0</v>
          </cell>
          <cell r="L321" t="str">
            <v>Salário Mensal</v>
          </cell>
          <cell r="M321" t="str">
            <v>Empregado (CLT)</v>
          </cell>
          <cell r="N321" t="str">
            <v>5142-15</v>
          </cell>
          <cell r="O321">
            <v>66</v>
          </cell>
          <cell r="P321" t="str">
            <v>SEGUNDA A SABADO - 06:00 AS 14:20 / INTERVALO DE 01 HORA</v>
          </cell>
          <cell r="Q321" t="str">
            <v>220 Horas</v>
          </cell>
          <cell r="R321" t="str">
            <v>75.01.006</v>
          </cell>
          <cell r="S321" t="str">
            <v>SCK - Varrição de Vias e Logradouros</v>
          </cell>
          <cell r="T321">
            <v>2</v>
          </cell>
          <cell r="U321" t="str">
            <v>SIEMACO SAO PAULO LIMP URBANA</v>
          </cell>
          <cell r="V321" t="str">
            <v>Brasileira</v>
          </cell>
          <cell r="W321" t="str">
            <v>Ariquemes</v>
          </cell>
          <cell r="X321" t="str">
            <v>LINDAURA AMORIM DA SILVA</v>
          </cell>
          <cell r="Y321" t="str">
            <v>LUIZ JOSE DA SILVA</v>
          </cell>
          <cell r="Z321" t="str">
            <v>Casado</v>
          </cell>
          <cell r="AA321" t="str">
            <v>Ensino Fundamental Incompleto</v>
          </cell>
          <cell r="AB321" t="str">
            <v>M</v>
          </cell>
          <cell r="AC321" t="str">
            <v>Rua</v>
          </cell>
          <cell r="AD321" t="str">
            <v>PAULO GUILGUER REIMBERG</v>
          </cell>
          <cell r="AE321" t="str">
            <v>24</v>
          </cell>
          <cell r="AG321" t="str">
            <v>04873-000</v>
          </cell>
          <cell r="AH321" t="str">
            <v>NOVO HORIZONTE</v>
          </cell>
          <cell r="AI321" t="str">
            <v>São Paulo</v>
          </cell>
          <cell r="AJ321" t="str">
            <v>São Paulo</v>
          </cell>
          <cell r="AP321">
            <v>9104</v>
          </cell>
          <cell r="AQ321" t="str">
            <v>20703</v>
          </cell>
          <cell r="AR321" t="str">
            <v>1</v>
          </cell>
          <cell r="AS321" t="str">
            <v>18683649</v>
          </cell>
          <cell r="AT321" t="str">
            <v>259171930108</v>
          </cell>
          <cell r="AU321" t="str">
            <v>289</v>
          </cell>
          <cell r="AV321" t="str">
            <v>381</v>
          </cell>
          <cell r="AW321" t="str">
            <v>68697</v>
          </cell>
          <cell r="AX321" t="str">
            <v>004</v>
          </cell>
          <cell r="AY321">
            <v>4</v>
          </cell>
          <cell r="AZ321">
            <v>3</v>
          </cell>
          <cell r="BA321">
            <v>0</v>
          </cell>
        </row>
        <row r="322">
          <cell r="A322">
            <v>113695</v>
          </cell>
          <cell r="B322" t="str">
            <v>BENEDITO BRANDINO DE MORAES</v>
          </cell>
          <cell r="C322" t="str">
            <v>VARREDOR</v>
          </cell>
          <cell r="D322" t="str">
            <v>ECOSAMPA Santo Amaro</v>
          </cell>
          <cell r="E322">
            <v>43617</v>
          </cell>
          <cell r="F322">
            <v>1281.23</v>
          </cell>
          <cell r="G322" t="str">
            <v>Demitido em Meses Anteriores</v>
          </cell>
          <cell r="H322">
            <v>43913</v>
          </cell>
          <cell r="I322">
            <v>23115</v>
          </cell>
          <cell r="J322" t="str">
            <v>049.723.638-94</v>
          </cell>
          <cell r="K322" t="str">
            <v>120.75417.92.1</v>
          </cell>
          <cell r="L322" t="str">
            <v>Salário Mensal</v>
          </cell>
          <cell r="M322" t="str">
            <v>Empregado (CLT)</v>
          </cell>
          <cell r="N322" t="str">
            <v>5142-15</v>
          </cell>
          <cell r="O322">
            <v>297</v>
          </cell>
          <cell r="P322" t="str">
            <v>SEGUNDA A SABADO - 05:40 AS 14:00 / INTERVALO DE 01 HORA</v>
          </cell>
          <cell r="Q322" t="str">
            <v>220 Horas</v>
          </cell>
          <cell r="R322" t="str">
            <v>75.01.006</v>
          </cell>
          <cell r="S322" t="str">
            <v>SCK - Varrição de Vias e Logradouros</v>
          </cell>
          <cell r="T322">
            <v>2</v>
          </cell>
          <cell r="U322" t="str">
            <v>SIEMACO SAO PAULO LIMP URBANA</v>
          </cell>
          <cell r="V322" t="str">
            <v>Brasileira</v>
          </cell>
          <cell r="W322" t="str">
            <v>São Paulo</v>
          </cell>
          <cell r="X322" t="str">
            <v>MARIANA DE OLIVEIRA MORAES</v>
          </cell>
          <cell r="Y322" t="str">
            <v>MARIO BRANDINO DE MORAES</v>
          </cell>
          <cell r="Z322" t="str">
            <v>Solteiro</v>
          </cell>
          <cell r="AA322" t="str">
            <v>Ensino Fundamental Incompleto</v>
          </cell>
          <cell r="AB322" t="str">
            <v>M</v>
          </cell>
          <cell r="AC322" t="str">
            <v>Rua</v>
          </cell>
          <cell r="AD322" t="str">
            <v>CASIMIRO</v>
          </cell>
          <cell r="AE322" t="str">
            <v>75</v>
          </cell>
          <cell r="AG322" t="str">
            <v>05766-300</v>
          </cell>
          <cell r="AH322" t="str">
            <v>JARDIM OLINDA</v>
          </cell>
          <cell r="AI322" t="str">
            <v>São Paulo</v>
          </cell>
          <cell r="AJ322" t="str">
            <v>São Paulo</v>
          </cell>
          <cell r="AP322">
            <v>7867</v>
          </cell>
          <cell r="AQ322" t="str">
            <v>27261</v>
          </cell>
          <cell r="AR322" t="str">
            <v>4</v>
          </cell>
          <cell r="AS322" t="str">
            <v>16722038X</v>
          </cell>
          <cell r="AT322" t="str">
            <v>113489370141</v>
          </cell>
          <cell r="AU322" t="str">
            <v>808</v>
          </cell>
          <cell r="AV322" t="str">
            <v>328</v>
          </cell>
          <cell r="AW322" t="str">
            <v>13503</v>
          </cell>
          <cell r="AX322" t="str">
            <v>136</v>
          </cell>
          <cell r="AY322">
            <v>0</v>
          </cell>
          <cell r="AZ322">
            <v>9</v>
          </cell>
          <cell r="BA322">
            <v>22</v>
          </cell>
        </row>
        <row r="323">
          <cell r="A323">
            <v>113585</v>
          </cell>
          <cell r="B323" t="str">
            <v>BENEDITO SOARES DA SILVA</v>
          </cell>
          <cell r="C323" t="str">
            <v>VARREDOR</v>
          </cell>
          <cell r="D323" t="str">
            <v>ECOSAMPA M'Boi Mirim</v>
          </cell>
          <cell r="E323">
            <v>43617</v>
          </cell>
          <cell r="F323">
            <v>1603.99</v>
          </cell>
          <cell r="G323" t="str">
            <v>Em Atividade Normal</v>
          </cell>
          <cell r="H323">
            <v>45119</v>
          </cell>
          <cell r="I323">
            <v>21907</v>
          </cell>
          <cell r="J323" t="str">
            <v>683.004.334-49</v>
          </cell>
          <cell r="K323" t="str">
            <v>120.27587.76.6</v>
          </cell>
          <cell r="L323" t="str">
            <v>Salário Mensal</v>
          </cell>
          <cell r="M323" t="str">
            <v>Empregado (CLT)</v>
          </cell>
          <cell r="N323" t="str">
            <v>5142-15</v>
          </cell>
          <cell r="O323">
            <v>66</v>
          </cell>
          <cell r="P323" t="str">
            <v>SEGUNDA A SABADO - 06:00 AS 14:20 / INTERVALO DE 01 HORA</v>
          </cell>
          <cell r="Q323" t="str">
            <v>220 Horas</v>
          </cell>
          <cell r="R323" t="str">
            <v>75.01.007</v>
          </cell>
          <cell r="S323" t="str">
            <v>SCK - Varrição de Sarjetas e Calçadas</v>
          </cell>
          <cell r="T323">
            <v>2</v>
          </cell>
          <cell r="U323" t="str">
            <v>SIEMACO SAO PAULO LIMP URBANA</v>
          </cell>
          <cell r="V323" t="str">
            <v>Brasileira</v>
          </cell>
          <cell r="W323" t="str">
            <v>Maraial</v>
          </cell>
          <cell r="X323" t="str">
            <v>QUITERIA MARIA DA CONCEICAO</v>
          </cell>
          <cell r="Z323" t="str">
            <v>Casado</v>
          </cell>
          <cell r="AA323" t="str">
            <v>Ensino Fundamental Incompleto</v>
          </cell>
          <cell r="AB323" t="str">
            <v>M</v>
          </cell>
          <cell r="AC323" t="str">
            <v>Rua</v>
          </cell>
          <cell r="AD323" t="str">
            <v>ROGERIO PEDRO DE ANDRADE</v>
          </cell>
          <cell r="AE323" t="str">
            <v>19</v>
          </cell>
          <cell r="AG323" t="str">
            <v>06867-475</v>
          </cell>
          <cell r="AH323" t="str">
            <v>JD DAS OLIVEIRAS</v>
          </cell>
          <cell r="AI323" t="str">
            <v>Itapecerica da Serra</v>
          </cell>
          <cell r="AJ323" t="str">
            <v>São Paulo</v>
          </cell>
          <cell r="AK323" t="str">
            <v>11</v>
          </cell>
          <cell r="AL323" t="str">
            <v>4669.6157</v>
          </cell>
          <cell r="AP323">
            <v>7245</v>
          </cell>
          <cell r="AQ323" t="str">
            <v>07278</v>
          </cell>
          <cell r="AR323" t="str">
            <v>5</v>
          </cell>
          <cell r="AS323" t="str">
            <v>506453558</v>
          </cell>
          <cell r="AT323" t="str">
            <v>030720870876</v>
          </cell>
          <cell r="AU323" t="str">
            <v>403</v>
          </cell>
          <cell r="AV323" t="str">
            <v>201</v>
          </cell>
          <cell r="AW323" t="str">
            <v>4652</v>
          </cell>
          <cell r="AX323" t="str">
            <v>15</v>
          </cell>
          <cell r="AY323">
            <v>4</v>
          </cell>
          <cell r="AZ323">
            <v>3</v>
          </cell>
          <cell r="BA323">
            <v>0</v>
          </cell>
        </row>
        <row r="324">
          <cell r="A324">
            <v>122950</v>
          </cell>
          <cell r="B324" t="str">
            <v>BERNADETE RIBEIRO DOS SANTOS</v>
          </cell>
          <cell r="C324" t="str">
            <v>PENSIONISTAS</v>
          </cell>
          <cell r="D324" t="str">
            <v>ECOSAMPA Pensionistas</v>
          </cell>
          <cell r="E324">
            <v>45190</v>
          </cell>
          <cell r="F324">
            <v>0.01</v>
          </cell>
          <cell r="G324" t="str">
            <v>Em Atividade Normal</v>
          </cell>
          <cell r="H324">
            <v>45190</v>
          </cell>
          <cell r="J324" t="str">
            <v>885.781.865-91</v>
          </cell>
          <cell r="L324" t="str">
            <v>Nenhuma</v>
          </cell>
          <cell r="M324" t="str">
            <v>Pensionista</v>
          </cell>
          <cell r="N324" t="str">
            <v>1415-20</v>
          </cell>
          <cell r="O324">
            <v>0</v>
          </cell>
          <cell r="P324" t="str">
            <v>Nenhum</v>
          </cell>
          <cell r="Q324" t="str">
            <v>Nenhuma</v>
          </cell>
          <cell r="R324" t="str">
            <v>00.00.000</v>
          </cell>
          <cell r="S324" t="str">
            <v>Pensionistas</v>
          </cell>
          <cell r="T324">
            <v>2</v>
          </cell>
          <cell r="U324" t="str">
            <v>Nenhum</v>
          </cell>
          <cell r="V324" t="str">
            <v>Brasileira</v>
          </cell>
          <cell r="W324" t="str">
            <v>Nenhum</v>
          </cell>
          <cell r="Z324" t="str">
            <v>Outros</v>
          </cell>
          <cell r="AA324" t="str">
            <v>Nenhum</v>
          </cell>
          <cell r="AB324" t="str">
            <v>F</v>
          </cell>
          <cell r="AC324" t="str">
            <v>Nenhum</v>
          </cell>
          <cell r="AJ324" t="str">
            <v>Nenhum</v>
          </cell>
          <cell r="AP324">
            <v>1816</v>
          </cell>
          <cell r="AQ324" t="str">
            <v>01300014763</v>
          </cell>
          <cell r="AR324" t="str">
            <v>0</v>
          </cell>
          <cell r="AY324">
            <v>0</v>
          </cell>
          <cell r="AZ324">
            <v>0</v>
          </cell>
          <cell r="BA324">
            <v>9</v>
          </cell>
        </row>
        <row r="325">
          <cell r="A325">
            <v>116972</v>
          </cell>
          <cell r="B325" t="str">
            <v>BIANCA ALMEIDA BIAGIONI</v>
          </cell>
          <cell r="C325" t="str">
            <v>AJUDANTE EQ SERVICOS DIVERSOS</v>
          </cell>
          <cell r="D325" t="str">
            <v>ECOSAMPA Santo Amaro</v>
          </cell>
          <cell r="E325">
            <v>44419</v>
          </cell>
          <cell r="F325">
            <v>1603.99</v>
          </cell>
          <cell r="G325" t="str">
            <v>Em Atividade Normal</v>
          </cell>
          <cell r="H325">
            <v>45086</v>
          </cell>
          <cell r="I325">
            <v>34464</v>
          </cell>
          <cell r="J325" t="str">
            <v>401.300.858-04</v>
          </cell>
          <cell r="K325" t="str">
            <v>201.71870.01.2</v>
          </cell>
          <cell r="L325" t="str">
            <v>Salário Mensal</v>
          </cell>
          <cell r="M325" t="str">
            <v>Empregado (CLT)</v>
          </cell>
          <cell r="N325" t="str">
            <v>5142-25</v>
          </cell>
          <cell r="O325">
            <v>167</v>
          </cell>
          <cell r="P325" t="str">
            <v>SEGUNDA A SABADO - 13:40 AS 22:00 / INTERVALO DE 01 HORA</v>
          </cell>
          <cell r="Q325" t="str">
            <v>220 Horas</v>
          </cell>
          <cell r="R325" t="str">
            <v>75.01.016</v>
          </cell>
          <cell r="S325" t="str">
            <v>SCK - Coleta - Catabagulho e Entulho</v>
          </cell>
          <cell r="T325">
            <v>2</v>
          </cell>
          <cell r="U325" t="str">
            <v>SIEMACO SAO PAULO LIMP URBANA</v>
          </cell>
          <cell r="V325" t="str">
            <v>Brasileira</v>
          </cell>
          <cell r="W325" t="str">
            <v>São Paulo</v>
          </cell>
          <cell r="X325" t="str">
            <v>ELISETE ALMEIDA ABREU</v>
          </cell>
          <cell r="Y325" t="str">
            <v>GEORGE ALBERTO BIAGIONI</v>
          </cell>
          <cell r="Z325" t="str">
            <v>Solteiro</v>
          </cell>
          <cell r="AA325" t="str">
            <v>Ensino Médio Incompleto</v>
          </cell>
          <cell r="AB325" t="str">
            <v>F</v>
          </cell>
          <cell r="AC325" t="str">
            <v>Rua</v>
          </cell>
          <cell r="AD325" t="str">
            <v>SEBASTIAO FRANCISCO</v>
          </cell>
          <cell r="AE325" t="str">
            <v>86</v>
          </cell>
          <cell r="AG325" t="str">
            <v>05662-070</v>
          </cell>
          <cell r="AH325" t="str">
            <v>JARDIM COLOMBO</v>
          </cell>
          <cell r="AI325" t="str">
            <v>São Paulo</v>
          </cell>
          <cell r="AJ325" t="str">
            <v>São Paulo</v>
          </cell>
          <cell r="AK325" t="str">
            <v>11</v>
          </cell>
          <cell r="AL325" t="str">
            <v>98491.4616</v>
          </cell>
          <cell r="AM325" t="str">
            <v>11</v>
          </cell>
          <cell r="AN325" t="str">
            <v>95779.4486</v>
          </cell>
          <cell r="AP325">
            <v>8846</v>
          </cell>
          <cell r="AQ325" t="str">
            <v>23706</v>
          </cell>
          <cell r="AR325" t="str">
            <v>6</v>
          </cell>
          <cell r="AS325" t="str">
            <v>446354505</v>
          </cell>
          <cell r="AT325" t="str">
            <v>396789980167</v>
          </cell>
          <cell r="AU325" t="str">
            <v>0429</v>
          </cell>
          <cell r="AV325" t="str">
            <v>346</v>
          </cell>
          <cell r="AW325" t="str">
            <v>40130085</v>
          </cell>
          <cell r="AX325" t="str">
            <v>804</v>
          </cell>
          <cell r="AY325">
            <v>2</v>
          </cell>
          <cell r="AZ325">
            <v>0</v>
          </cell>
          <cell r="BA325">
            <v>20</v>
          </cell>
        </row>
        <row r="326">
          <cell r="A326">
            <v>113763</v>
          </cell>
          <cell r="B326" t="str">
            <v>BILLY JOE ZAKARIAN</v>
          </cell>
          <cell r="C326" t="str">
            <v>ENCARREGADO DE TRAFEGO II</v>
          </cell>
          <cell r="D326" t="str">
            <v>ECOSAMPA Operação Geral</v>
          </cell>
          <cell r="E326">
            <v>43621</v>
          </cell>
          <cell r="F326">
            <v>6154.04</v>
          </cell>
          <cell r="G326" t="str">
            <v>Em Atividade Normal</v>
          </cell>
          <cell r="H326">
            <v>45149</v>
          </cell>
          <cell r="I326">
            <v>29039</v>
          </cell>
          <cell r="J326" t="str">
            <v>283.463.068-22</v>
          </cell>
          <cell r="K326" t="str">
            <v>127.90680.89.4</v>
          </cell>
          <cell r="L326" t="str">
            <v>Salário Mensal</v>
          </cell>
          <cell r="M326" t="str">
            <v>Empregado (CLT)</v>
          </cell>
          <cell r="N326" t="str">
            <v>5112-05</v>
          </cell>
          <cell r="O326">
            <v>300</v>
          </cell>
          <cell r="P326" t="str">
            <v>SEGUNDA A SABADO - 21:00 AS 04:33 / INTERVALO DE 01 HORA</v>
          </cell>
          <cell r="Q326" t="str">
            <v>220 Horas</v>
          </cell>
          <cell r="R326" t="str">
            <v>75.02.003</v>
          </cell>
          <cell r="S326" t="str">
            <v>Apoio Op C.Direto</v>
          </cell>
          <cell r="T326">
            <v>2</v>
          </cell>
          <cell r="U326" t="str">
            <v>SIEMACO SAO PAULO LIMP URBANA</v>
          </cell>
          <cell r="V326" t="str">
            <v>Brasileira</v>
          </cell>
          <cell r="W326" t="str">
            <v>Santo André</v>
          </cell>
          <cell r="X326" t="str">
            <v>ROSELI APARECID ZAKAR</v>
          </cell>
          <cell r="Y326" t="str">
            <v>GEORGE ZAKARIAN</v>
          </cell>
          <cell r="Z326" t="str">
            <v>Solteiro</v>
          </cell>
          <cell r="AA326" t="str">
            <v>Ensino Médio Completo</v>
          </cell>
          <cell r="AB326" t="str">
            <v>M</v>
          </cell>
          <cell r="AC326" t="str">
            <v>Rua</v>
          </cell>
          <cell r="AD326" t="str">
            <v>JULIO DE MESQUITA FILHO</v>
          </cell>
          <cell r="AE326" t="str">
            <v>201</v>
          </cell>
          <cell r="AG326" t="str">
            <v>09120-190</v>
          </cell>
          <cell r="AH326" t="str">
            <v>PARQUE GERASSI</v>
          </cell>
          <cell r="AI326" t="str">
            <v>Santo André</v>
          </cell>
          <cell r="AJ326" t="str">
            <v>São Paulo</v>
          </cell>
          <cell r="AP326">
            <v>4822</v>
          </cell>
          <cell r="AQ326" t="str">
            <v>13826</v>
          </cell>
          <cell r="AR326" t="str">
            <v>1</v>
          </cell>
          <cell r="AS326" t="str">
            <v>299679093</v>
          </cell>
          <cell r="AT326" t="str">
            <v>262562380132</v>
          </cell>
          <cell r="AU326" t="str">
            <v>0162</v>
          </cell>
          <cell r="AV326" t="str">
            <v>383</v>
          </cell>
          <cell r="AW326" t="str">
            <v>91616</v>
          </cell>
          <cell r="AX326" t="str">
            <v>00177</v>
          </cell>
          <cell r="AY326">
            <v>4</v>
          </cell>
          <cell r="AZ326">
            <v>2</v>
          </cell>
          <cell r="BA326">
            <v>26</v>
          </cell>
          <cell r="BB326" t="str">
            <v>01.668.964.456</v>
          </cell>
          <cell r="BC326">
            <v>45323</v>
          </cell>
          <cell r="BD326">
            <v>43507</v>
          </cell>
          <cell r="BE326" t="str">
            <v>A</v>
          </cell>
          <cell r="BF326" t="str">
            <v>E</v>
          </cell>
        </row>
        <row r="327">
          <cell r="A327">
            <v>114690</v>
          </cell>
          <cell r="B327" t="str">
            <v>BISMARC SAMPAIO DE SOUSA</v>
          </cell>
          <cell r="C327" t="str">
            <v>AJUDANTE EQ SERVICOS DIVERSOS</v>
          </cell>
          <cell r="D327" t="str">
            <v>ECOSAMPA Capela do Socorro</v>
          </cell>
          <cell r="E327">
            <v>43874</v>
          </cell>
          <cell r="F327">
            <v>1464.83</v>
          </cell>
          <cell r="G327" t="str">
            <v>Demitido em Meses Anteriores</v>
          </cell>
          <cell r="H327">
            <v>44743</v>
          </cell>
          <cell r="I327">
            <v>33743</v>
          </cell>
          <cell r="J327" t="str">
            <v>407.928.728-35</v>
          </cell>
          <cell r="K327" t="str">
            <v>161.64995.70.2</v>
          </cell>
          <cell r="L327" t="str">
            <v>Salário Mensal</v>
          </cell>
          <cell r="M327" t="str">
            <v>Empregado (CLT)</v>
          </cell>
          <cell r="N327" t="str">
            <v>5142-25</v>
          </cell>
          <cell r="O327">
            <v>66</v>
          </cell>
          <cell r="P327" t="str">
            <v>SEGUNDA A SABADO - 06:00 AS 14:20 / INTERVALO DE 01 HORA</v>
          </cell>
          <cell r="Q327" t="str">
            <v>220 Horas</v>
          </cell>
          <cell r="R327" t="str">
            <v>75.01.014</v>
          </cell>
          <cell r="S327" t="str">
            <v>SCK - Pintura de Meio-Fio e Remoção Faixas e Propagandas</v>
          </cell>
          <cell r="T327">
            <v>2</v>
          </cell>
          <cell r="U327" t="str">
            <v>SIEMACO SAO PAULO LIMP URBANA</v>
          </cell>
          <cell r="V327" t="str">
            <v>Brasileira</v>
          </cell>
          <cell r="W327" t="str">
            <v>Poções</v>
          </cell>
          <cell r="X327" t="str">
            <v>LUCIENE DE SOUSA SAMPAIO</v>
          </cell>
          <cell r="Y327" t="str">
            <v>OSMAR CARDOSO DE SOUSA</v>
          </cell>
          <cell r="Z327" t="str">
            <v>Solteiro</v>
          </cell>
          <cell r="AA327" t="str">
            <v>Ensino Médio Incompleto</v>
          </cell>
          <cell r="AB327" t="str">
            <v>M</v>
          </cell>
          <cell r="AC327" t="str">
            <v>Rua</v>
          </cell>
          <cell r="AD327" t="str">
            <v>RUA HENRIQUE ALBERTUS</v>
          </cell>
          <cell r="AE327" t="str">
            <v>2</v>
          </cell>
          <cell r="AG327" t="str">
            <v>04857-015</v>
          </cell>
          <cell r="AH327" t="str">
            <v>JARDIM VARGINHA</v>
          </cell>
          <cell r="AI327" t="str">
            <v>São Paulo</v>
          </cell>
          <cell r="AJ327" t="str">
            <v>São Paulo</v>
          </cell>
          <cell r="AK327" t="str">
            <v>11</v>
          </cell>
          <cell r="AL327" t="str">
            <v>95761.8697</v>
          </cell>
          <cell r="AM327" t="str">
            <v>11</v>
          </cell>
          <cell r="AN327" t="str">
            <v>96673.4976</v>
          </cell>
          <cell r="AP327">
            <v>5602</v>
          </cell>
          <cell r="AQ327" t="str">
            <v>12556</v>
          </cell>
          <cell r="AR327" t="str">
            <v>8</v>
          </cell>
          <cell r="AS327" t="str">
            <v>369391184</v>
          </cell>
          <cell r="AT327" t="str">
            <v>392190770108</v>
          </cell>
          <cell r="AU327" t="str">
            <v>455</v>
          </cell>
          <cell r="AV327" t="str">
            <v>381</v>
          </cell>
          <cell r="AW327" t="str">
            <v>40792872</v>
          </cell>
          <cell r="AX327" t="str">
            <v>835</v>
          </cell>
          <cell r="AY327">
            <v>2</v>
          </cell>
          <cell r="AZ327">
            <v>4</v>
          </cell>
          <cell r="BA327">
            <v>18</v>
          </cell>
        </row>
        <row r="328">
          <cell r="A328">
            <v>119123</v>
          </cell>
          <cell r="B328" t="str">
            <v>BRENDON MESQUITA DINIZ DE OLIVEIRA</v>
          </cell>
          <cell r="C328" t="str">
            <v>AJUDANTE EQ SERVICOS DIVERSOS</v>
          </cell>
          <cell r="D328" t="str">
            <v>ECOSAMPA Campo Limpo</v>
          </cell>
          <cell r="E328">
            <v>44630</v>
          </cell>
          <cell r="F328">
            <v>1603.99</v>
          </cell>
          <cell r="G328" t="str">
            <v>Demitido em Meses Anteriores</v>
          </cell>
          <cell r="H328">
            <v>45026</v>
          </cell>
          <cell r="I328">
            <v>35883</v>
          </cell>
          <cell r="J328" t="str">
            <v>440.209.908-08</v>
          </cell>
          <cell r="K328" t="str">
            <v>161.69574.76.4</v>
          </cell>
          <cell r="L328" t="str">
            <v>Salário Mensal</v>
          </cell>
          <cell r="M328" t="str">
            <v>Empregado (CLT)</v>
          </cell>
          <cell r="N328" t="str">
            <v>5142-25</v>
          </cell>
          <cell r="O328">
            <v>167</v>
          </cell>
          <cell r="P328" t="str">
            <v>SEGUNDA A SABADO - 13:40 AS 22:00 / INTERVALO DE 01 HORA</v>
          </cell>
          <cell r="Q328" t="str">
            <v>220 Horas</v>
          </cell>
          <cell r="R328" t="str">
            <v>75.01.013</v>
          </cell>
          <cell r="S328" t="str">
            <v>SCK - Capinação e Roçada de Vias</v>
          </cell>
          <cell r="T328">
            <v>2</v>
          </cell>
          <cell r="U328" t="str">
            <v>SIEMACO SAO PAULO LIMP URBANA</v>
          </cell>
          <cell r="V328" t="str">
            <v>Brasileira</v>
          </cell>
          <cell r="W328" t="str">
            <v>São Paulo</v>
          </cell>
          <cell r="X328" t="str">
            <v>SIMONE MESQUITA DINIZ</v>
          </cell>
          <cell r="Y328" t="str">
            <v>FABIO ORACIO DE OLIVEIRA</v>
          </cell>
          <cell r="Z328" t="str">
            <v>Solteiro</v>
          </cell>
          <cell r="AA328" t="str">
            <v>Educação Básica Completa</v>
          </cell>
          <cell r="AB328" t="str">
            <v>M</v>
          </cell>
          <cell r="AC328" t="str">
            <v>Rua</v>
          </cell>
          <cell r="AD328" t="str">
            <v>NARCISO GUERRA</v>
          </cell>
          <cell r="AE328" t="str">
            <v>359</v>
          </cell>
          <cell r="AG328" t="str">
            <v>04836-400</v>
          </cell>
          <cell r="AH328" t="str">
            <v>JARDIM ALPINO</v>
          </cell>
          <cell r="AI328" t="str">
            <v>São Paulo</v>
          </cell>
          <cell r="AJ328" t="str">
            <v>São Paulo</v>
          </cell>
          <cell r="AK328" t="str">
            <v>11</v>
          </cell>
          <cell r="AL328" t="str">
            <v>5924.5057</v>
          </cell>
          <cell r="AM328" t="str">
            <v>11</v>
          </cell>
          <cell r="AN328" t="str">
            <v>91276.6545</v>
          </cell>
          <cell r="AP328">
            <v>6733</v>
          </cell>
          <cell r="AQ328" t="str">
            <v>48612</v>
          </cell>
          <cell r="AR328" t="str">
            <v>7</v>
          </cell>
          <cell r="AS328" t="str">
            <v>529077255</v>
          </cell>
          <cell r="AT328" t="str">
            <v>426831560108</v>
          </cell>
          <cell r="AU328" t="str">
            <v>0345</v>
          </cell>
          <cell r="AV328" t="str">
            <v>381</v>
          </cell>
          <cell r="AW328" t="str">
            <v>44020990</v>
          </cell>
          <cell r="AX328" t="str">
            <v>808</v>
          </cell>
          <cell r="AY328">
            <v>1</v>
          </cell>
          <cell r="AZ328">
            <v>1</v>
          </cell>
          <cell r="BA328">
            <v>0</v>
          </cell>
        </row>
        <row r="329">
          <cell r="A329">
            <v>117288</v>
          </cell>
          <cell r="B329" t="str">
            <v>BRUNA ALVES DE PAIVA NOGUEIRA</v>
          </cell>
          <cell r="C329" t="str">
            <v>PENSIONISTAS</v>
          </cell>
          <cell r="D329" t="str">
            <v>ECOSAMPA Pensionistas</v>
          </cell>
          <cell r="E329">
            <v>44491</v>
          </cell>
          <cell r="F329">
            <v>0.01</v>
          </cell>
          <cell r="G329" t="str">
            <v>Em Atividade Normal</v>
          </cell>
          <cell r="H329">
            <v>44491</v>
          </cell>
          <cell r="J329" t="str">
            <v>386.667.638-76</v>
          </cell>
          <cell r="L329" t="str">
            <v>Nenhuma</v>
          </cell>
          <cell r="M329" t="str">
            <v>Pensionista</v>
          </cell>
          <cell r="N329" t="str">
            <v>1415-20</v>
          </cell>
          <cell r="O329">
            <v>0</v>
          </cell>
          <cell r="P329" t="str">
            <v>Nenhum</v>
          </cell>
          <cell r="Q329" t="str">
            <v>Nenhuma</v>
          </cell>
          <cell r="R329" t="str">
            <v>00.00.000</v>
          </cell>
          <cell r="S329" t="str">
            <v>Pensionistas</v>
          </cell>
          <cell r="T329">
            <v>0</v>
          </cell>
          <cell r="U329" t="str">
            <v>Nenhum</v>
          </cell>
          <cell r="V329" t="str">
            <v>Nenhuma</v>
          </cell>
          <cell r="W329" t="str">
            <v>Nenhum</v>
          </cell>
          <cell r="Z329" t="str">
            <v>Nenhum</v>
          </cell>
          <cell r="AA329" t="str">
            <v>Nenhum</v>
          </cell>
          <cell r="AB329" t="str">
            <v>F</v>
          </cell>
          <cell r="AC329" t="str">
            <v>Nenhum</v>
          </cell>
          <cell r="AI329" t="str">
            <v>Nenhum</v>
          </cell>
          <cell r="AJ329" t="str">
            <v>Nenhum</v>
          </cell>
          <cell r="AP329">
            <v>1</v>
          </cell>
          <cell r="AQ329" t="str">
            <v>4265658</v>
          </cell>
          <cell r="AR329" t="str">
            <v>3</v>
          </cell>
          <cell r="AY329">
            <v>1</v>
          </cell>
          <cell r="AZ329">
            <v>10</v>
          </cell>
          <cell r="BA329">
            <v>9</v>
          </cell>
        </row>
        <row r="330">
          <cell r="A330">
            <v>121059</v>
          </cell>
          <cell r="B330" t="str">
            <v>BRUNA JANAINA INACIO</v>
          </cell>
          <cell r="C330" t="str">
            <v>PENSIONISTAS</v>
          </cell>
          <cell r="D330" t="str">
            <v>ECOSAMPA Pensionistas</v>
          </cell>
          <cell r="E330">
            <v>44904</v>
          </cell>
          <cell r="F330">
            <v>0.01</v>
          </cell>
          <cell r="G330" t="str">
            <v>Em Atividade Normal</v>
          </cell>
          <cell r="H330">
            <v>44904</v>
          </cell>
          <cell r="J330" t="str">
            <v>236.949.218-00</v>
          </cell>
          <cell r="L330" t="str">
            <v>Nenhuma</v>
          </cell>
          <cell r="M330" t="str">
            <v>Pensionista</v>
          </cell>
          <cell r="N330" t="str">
            <v>1415-20</v>
          </cell>
          <cell r="O330">
            <v>0</v>
          </cell>
          <cell r="P330" t="str">
            <v>Nenhum</v>
          </cell>
          <cell r="Q330" t="str">
            <v>Nenhuma</v>
          </cell>
          <cell r="R330" t="str">
            <v>00.00.000</v>
          </cell>
          <cell r="S330" t="str">
            <v>Pensionistas</v>
          </cell>
          <cell r="T330">
            <v>2</v>
          </cell>
          <cell r="U330" t="str">
            <v>Nenhum</v>
          </cell>
          <cell r="V330" t="str">
            <v>Brasileira</v>
          </cell>
          <cell r="W330" t="str">
            <v>Nenhum</v>
          </cell>
          <cell r="Z330" t="str">
            <v>Nenhum</v>
          </cell>
          <cell r="AA330" t="str">
            <v>Nenhum</v>
          </cell>
          <cell r="AB330" t="str">
            <v>F</v>
          </cell>
          <cell r="AC330" t="str">
            <v>Nenhum</v>
          </cell>
          <cell r="AJ330" t="str">
            <v>Nenhum</v>
          </cell>
          <cell r="AP330">
            <v>1</v>
          </cell>
          <cell r="AQ330" t="str">
            <v>55975785</v>
          </cell>
          <cell r="AR330" t="str">
            <v>6</v>
          </cell>
          <cell r="AY330">
            <v>0</v>
          </cell>
          <cell r="AZ330">
            <v>8</v>
          </cell>
          <cell r="BA330">
            <v>22</v>
          </cell>
        </row>
        <row r="331">
          <cell r="A331">
            <v>113578</v>
          </cell>
          <cell r="B331" t="str">
            <v>BRUNA LETICIA IOSI</v>
          </cell>
          <cell r="C331" t="str">
            <v>VARREDOR</v>
          </cell>
          <cell r="D331" t="str">
            <v>ECOSAMPA M'Boi Mirim</v>
          </cell>
          <cell r="E331">
            <v>43617</v>
          </cell>
          <cell r="F331">
            <v>1464.83</v>
          </cell>
          <cell r="G331" t="str">
            <v>Demitido em Meses Anteriores</v>
          </cell>
          <cell r="H331">
            <v>44694</v>
          </cell>
          <cell r="I331">
            <v>32961</v>
          </cell>
          <cell r="J331" t="str">
            <v>386.330.988-06</v>
          </cell>
          <cell r="K331" t="str">
            <v>206.86914.99.0</v>
          </cell>
          <cell r="L331" t="str">
            <v>Salário Mensal</v>
          </cell>
          <cell r="M331" t="str">
            <v>Empregado (CLT)</v>
          </cell>
          <cell r="N331" t="str">
            <v>5142-15</v>
          </cell>
          <cell r="O331">
            <v>71</v>
          </cell>
          <cell r="P331" t="str">
            <v>SEGUNDA A SABADO - 07:00 AS 15:20 / INTERVALO DE 01 HORA</v>
          </cell>
          <cell r="Q331" t="str">
            <v>220 Horas</v>
          </cell>
          <cell r="R331" t="str">
            <v>75.01.006</v>
          </cell>
          <cell r="S331" t="str">
            <v>SCK - Varrição de Vias e Logradouros</v>
          </cell>
          <cell r="T331">
            <v>2</v>
          </cell>
          <cell r="U331" t="str">
            <v>SIEMACO SAO PAULO LIMP URBANA</v>
          </cell>
          <cell r="V331" t="str">
            <v>Brasileira</v>
          </cell>
          <cell r="W331" t="str">
            <v>São Paulo</v>
          </cell>
          <cell r="X331" t="str">
            <v>MARIA LUIZA DOS SANTOS</v>
          </cell>
          <cell r="Y331" t="str">
            <v>ANTONIO SOARES IOSI FILHO</v>
          </cell>
          <cell r="Z331" t="str">
            <v>Solteiro</v>
          </cell>
          <cell r="AA331" t="str">
            <v>Ensino Fundamental Incompleto</v>
          </cell>
          <cell r="AB331" t="str">
            <v>F</v>
          </cell>
          <cell r="AC331" t="str">
            <v>Rua</v>
          </cell>
          <cell r="AD331" t="str">
            <v>GOIOXIM</v>
          </cell>
          <cell r="AE331" t="str">
            <v>2</v>
          </cell>
          <cell r="AG331" t="str">
            <v>05884-020</v>
          </cell>
          <cell r="AH331" t="str">
            <v>JARDIM DO COLEGIO</v>
          </cell>
          <cell r="AI331" t="str">
            <v>São Paulo</v>
          </cell>
          <cell r="AJ331" t="str">
            <v>São Paulo</v>
          </cell>
          <cell r="AP331">
            <v>1003</v>
          </cell>
          <cell r="AQ331" t="str">
            <v>81735</v>
          </cell>
          <cell r="AR331" t="str">
            <v>8</v>
          </cell>
          <cell r="AS331" t="str">
            <v>49.341.433-2</v>
          </cell>
          <cell r="AT331" t="str">
            <v>370839180183</v>
          </cell>
          <cell r="AU331" t="str">
            <v>39</v>
          </cell>
          <cell r="AV331" t="str">
            <v>20</v>
          </cell>
          <cell r="AW331" t="str">
            <v>34792</v>
          </cell>
          <cell r="AX331" t="str">
            <v>339</v>
          </cell>
          <cell r="AY331">
            <v>2</v>
          </cell>
          <cell r="AZ331">
            <v>11</v>
          </cell>
          <cell r="BA331">
            <v>12</v>
          </cell>
        </row>
        <row r="332">
          <cell r="A332">
            <v>122911</v>
          </cell>
          <cell r="B332" t="str">
            <v>BRUNA MARIA LOPES</v>
          </cell>
          <cell r="C332" t="str">
            <v>PENSIONISTAS</v>
          </cell>
          <cell r="D332" t="str">
            <v>ECOSAMPA Pensionistas</v>
          </cell>
          <cell r="E332">
            <v>45187</v>
          </cell>
          <cell r="F332">
            <v>0.01</v>
          </cell>
          <cell r="G332" t="str">
            <v>Em Atividade Normal</v>
          </cell>
          <cell r="H332">
            <v>45187</v>
          </cell>
          <cell r="J332" t="str">
            <v>398.025.328-78</v>
          </cell>
          <cell r="L332" t="str">
            <v>Nenhuma</v>
          </cell>
          <cell r="M332" t="str">
            <v>Pensionista</v>
          </cell>
          <cell r="N332" t="str">
            <v>1415-20</v>
          </cell>
          <cell r="O332">
            <v>0</v>
          </cell>
          <cell r="P332" t="str">
            <v>Nenhum</v>
          </cell>
          <cell r="Q332" t="str">
            <v>Nenhuma</v>
          </cell>
          <cell r="R332" t="str">
            <v>00.00.000</v>
          </cell>
          <cell r="S332" t="str">
            <v>Pensionistas</v>
          </cell>
          <cell r="T332">
            <v>2</v>
          </cell>
          <cell r="U332" t="str">
            <v>Nenhum</v>
          </cell>
          <cell r="V332" t="str">
            <v>Brasileira</v>
          </cell>
          <cell r="W332" t="str">
            <v>Nenhum</v>
          </cell>
          <cell r="Z332" t="str">
            <v>Outros</v>
          </cell>
          <cell r="AA332" t="str">
            <v>Nenhum</v>
          </cell>
          <cell r="AB332" t="str">
            <v>F</v>
          </cell>
          <cell r="AC332" t="str">
            <v>Nenhum</v>
          </cell>
          <cell r="AJ332" t="str">
            <v>São Paulo</v>
          </cell>
          <cell r="AP332">
            <v>1</v>
          </cell>
          <cell r="AQ332" t="str">
            <v>9765506</v>
          </cell>
          <cell r="AR332" t="str">
            <v>3</v>
          </cell>
          <cell r="AY332">
            <v>0</v>
          </cell>
          <cell r="AZ332">
            <v>0</v>
          </cell>
          <cell r="BA332">
            <v>12</v>
          </cell>
        </row>
        <row r="333">
          <cell r="A333">
            <v>122028</v>
          </cell>
          <cell r="B333" t="str">
            <v>BRUNNA FARIAS SANT ANA</v>
          </cell>
          <cell r="C333" t="str">
            <v>AGENTE AMBIENTAL</v>
          </cell>
          <cell r="D333" t="str">
            <v>ECOSAMPA Operação Geral</v>
          </cell>
          <cell r="E333">
            <v>45054</v>
          </cell>
          <cell r="F333">
            <v>2072.08</v>
          </cell>
          <cell r="G333" t="str">
            <v>Em Atividade Normal</v>
          </cell>
          <cell r="H333">
            <v>45054</v>
          </cell>
          <cell r="I333">
            <v>35696</v>
          </cell>
          <cell r="J333" t="str">
            <v>434.784.748-33</v>
          </cell>
          <cell r="K333" t="str">
            <v>131.56804.73.7</v>
          </cell>
          <cell r="L333" t="str">
            <v>Salário Mensal</v>
          </cell>
          <cell r="M333" t="str">
            <v>Empregado (CLT)</v>
          </cell>
          <cell r="N333" t="str">
            <v>3522-05</v>
          </cell>
          <cell r="O333">
            <v>66</v>
          </cell>
          <cell r="P333" t="str">
            <v>SEGUNDA A SABADO - 06:00 AS 14:20 / INTERVALO DE 01 HORA</v>
          </cell>
          <cell r="Q333" t="str">
            <v>220 Horas</v>
          </cell>
          <cell r="R333" t="str">
            <v>75.02.003</v>
          </cell>
          <cell r="S333" t="str">
            <v>Apoio Op C.Direto</v>
          </cell>
          <cell r="T333">
            <v>2</v>
          </cell>
          <cell r="U333" t="str">
            <v>SIEMACO SAO PAULO LIMP URBANA</v>
          </cell>
          <cell r="V333" t="str">
            <v>Brasileira</v>
          </cell>
          <cell r="W333" t="str">
            <v>São Paulo</v>
          </cell>
          <cell r="X333" t="str">
            <v>MARIA ELIENE BATISTA DE FARIAS</v>
          </cell>
          <cell r="Y333" t="str">
            <v>LUIZ GONZAGA SANT ANA</v>
          </cell>
          <cell r="Z333" t="str">
            <v>Solteiro</v>
          </cell>
          <cell r="AA333" t="str">
            <v>Ensino Superior Completo</v>
          </cell>
          <cell r="AB333" t="str">
            <v>F</v>
          </cell>
          <cell r="AC333" t="str">
            <v>Rua</v>
          </cell>
          <cell r="AD333" t="str">
            <v>OSVALDO DE ARRUDA REIS</v>
          </cell>
          <cell r="AE333" t="str">
            <v>362</v>
          </cell>
          <cell r="AF333" t="str">
            <v>CASA 12</v>
          </cell>
          <cell r="AG333" t="str">
            <v>05794-360</v>
          </cell>
          <cell r="AH333" t="str">
            <v>JARDIM PARIS</v>
          </cell>
          <cell r="AI333" t="str">
            <v>São Paulo</v>
          </cell>
          <cell r="AJ333" t="str">
            <v>São Paulo</v>
          </cell>
          <cell r="AM333" t="str">
            <v>11</v>
          </cell>
          <cell r="AN333" t="str">
            <v>94123-7174</v>
          </cell>
          <cell r="AP333">
            <v>1634</v>
          </cell>
          <cell r="AQ333" t="str">
            <v>93795</v>
          </cell>
          <cell r="AR333" t="str">
            <v>5</v>
          </cell>
          <cell r="AS333" t="str">
            <v>509108702</v>
          </cell>
          <cell r="AT333" t="str">
            <v>424342490191</v>
          </cell>
          <cell r="AU333" t="str">
            <v>0665</v>
          </cell>
          <cell r="AV333" t="str">
            <v>328</v>
          </cell>
          <cell r="AW333" t="str">
            <v>43478474</v>
          </cell>
          <cell r="AX333" t="str">
            <v>833</v>
          </cell>
          <cell r="AY333">
            <v>0</v>
          </cell>
          <cell r="AZ333">
            <v>3</v>
          </cell>
          <cell r="BA333">
            <v>23</v>
          </cell>
        </row>
        <row r="334">
          <cell r="A334">
            <v>114032</v>
          </cell>
          <cell r="B334" t="str">
            <v>BRUNO ALVES DE MORAES</v>
          </cell>
          <cell r="C334" t="str">
            <v>AUXILIAR DE CHECK LIST</v>
          </cell>
          <cell r="D334" t="str">
            <v>ECOSAMPA Operação Geral</v>
          </cell>
          <cell r="E334">
            <v>43710</v>
          </cell>
          <cell r="F334">
            <v>1606.8</v>
          </cell>
          <cell r="G334" t="str">
            <v>Demitido em Meses Anteriores</v>
          </cell>
          <cell r="H334">
            <v>44138</v>
          </cell>
          <cell r="I334">
            <v>34884</v>
          </cell>
          <cell r="J334" t="str">
            <v>425.791.268-56</v>
          </cell>
          <cell r="K334" t="str">
            <v>209.60004.20.8</v>
          </cell>
          <cell r="L334" t="str">
            <v>Salário Mensal</v>
          </cell>
          <cell r="M334" t="str">
            <v>Empregado (CLT)</v>
          </cell>
          <cell r="N334" t="str">
            <v>4142-10</v>
          </cell>
          <cell r="O334">
            <v>339</v>
          </cell>
          <cell r="P334" t="str">
            <v>SEGUNDA A SABADO - 13:20 AS 21:40 / INTERVALO DE 01 HORA</v>
          </cell>
          <cell r="Q334" t="str">
            <v>220 Horas</v>
          </cell>
          <cell r="R334" t="str">
            <v>75.02.003</v>
          </cell>
          <cell r="S334" t="str">
            <v>Apoio Op C.Direto</v>
          </cell>
          <cell r="T334">
            <v>2</v>
          </cell>
          <cell r="U334" t="str">
            <v>SIEMACO SAO PAULO LIMP URBANA</v>
          </cell>
          <cell r="V334" t="str">
            <v>Brasileira</v>
          </cell>
          <cell r="W334" t="str">
            <v>São Paulo</v>
          </cell>
          <cell r="X334" t="str">
            <v>JANAINA DA SILVA ALVES</v>
          </cell>
          <cell r="Y334" t="str">
            <v>CICERO ROBERTO JUSTINO DE MORAES</v>
          </cell>
          <cell r="Z334" t="str">
            <v>Solteiro</v>
          </cell>
          <cell r="AA334" t="str">
            <v>Ensino Médio Completo</v>
          </cell>
          <cell r="AB334" t="str">
            <v>M</v>
          </cell>
          <cell r="AC334" t="str">
            <v>Rua</v>
          </cell>
          <cell r="AD334" t="str">
            <v>GUILHERME VOKURKA</v>
          </cell>
          <cell r="AE334" t="str">
            <v>66</v>
          </cell>
          <cell r="AF334" t="str">
            <v>CASA 2</v>
          </cell>
          <cell r="AG334" t="str">
            <v>05763-410</v>
          </cell>
          <cell r="AH334" t="str">
            <v>JARDIM PIRACOAMA</v>
          </cell>
          <cell r="AI334" t="str">
            <v>São Paulo</v>
          </cell>
          <cell r="AJ334" t="str">
            <v>São Paulo</v>
          </cell>
          <cell r="AM334" t="str">
            <v>11</v>
          </cell>
          <cell r="AN334" t="str">
            <v>98075.5339</v>
          </cell>
          <cell r="AP334">
            <v>1634</v>
          </cell>
          <cell r="AQ334" t="str">
            <v>68606</v>
          </cell>
          <cell r="AR334" t="str">
            <v>5</v>
          </cell>
          <cell r="AS334" t="str">
            <v>435440792</v>
          </cell>
          <cell r="AT334" t="str">
            <v>429190130116</v>
          </cell>
          <cell r="AU334" t="str">
            <v>640</v>
          </cell>
          <cell r="AV334" t="str">
            <v>328</v>
          </cell>
          <cell r="AW334" t="str">
            <v>041640</v>
          </cell>
          <cell r="AX334" t="str">
            <v>00388</v>
          </cell>
          <cell r="AY334">
            <v>1</v>
          </cell>
          <cell r="AZ334">
            <v>2</v>
          </cell>
          <cell r="BA334">
            <v>1</v>
          </cell>
        </row>
        <row r="335">
          <cell r="A335">
            <v>117238</v>
          </cell>
          <cell r="B335" t="str">
            <v>BRUNO ANDRADE DA COSTA</v>
          </cell>
          <cell r="C335" t="str">
            <v>AJUDANTE EQ SERVICOS DIVERSOS</v>
          </cell>
          <cell r="D335" t="str">
            <v>ECOSAMPA Operação Geral</v>
          </cell>
          <cell r="E335">
            <v>44487</v>
          </cell>
          <cell r="F335">
            <v>1603.99</v>
          </cell>
          <cell r="G335" t="str">
            <v>Em Atividade Normal</v>
          </cell>
          <cell r="H335">
            <v>44898</v>
          </cell>
          <cell r="I335">
            <v>34370</v>
          </cell>
          <cell r="J335" t="str">
            <v>117.747.394-10</v>
          </cell>
          <cell r="K335" t="str">
            <v>160.21354.40.1</v>
          </cell>
          <cell r="L335" t="str">
            <v>Salário Mensal</v>
          </cell>
          <cell r="M335" t="str">
            <v>Empregado (CLT)</v>
          </cell>
          <cell r="N335" t="str">
            <v>5142-25</v>
          </cell>
          <cell r="O335">
            <v>301</v>
          </cell>
          <cell r="P335" t="str">
            <v>SEGUNDA A SABADO - 22:00 AS 05:25 / INTERVALO DE 01 HORA</v>
          </cell>
          <cell r="Q335" t="str">
            <v>220 Horas</v>
          </cell>
          <cell r="R335" t="str">
            <v>75.01.011</v>
          </cell>
          <cell r="S335" t="str">
            <v>SCK - Lavagem - Feiras, Vias e Logradouros</v>
          </cell>
          <cell r="T335">
            <v>2</v>
          </cell>
          <cell r="U335" t="str">
            <v>SIEMACO SAO PAULO LIMP URBANA</v>
          </cell>
          <cell r="V335" t="str">
            <v>Brasileira</v>
          </cell>
          <cell r="W335" t="str">
            <v>Martins</v>
          </cell>
          <cell r="X335" t="str">
            <v>MARIA LUCIMAR DA COSTA</v>
          </cell>
          <cell r="Y335" t="str">
            <v>JOAO JERONIMO DA COSTA</v>
          </cell>
          <cell r="Z335" t="str">
            <v>Solteiro</v>
          </cell>
          <cell r="AA335" t="str">
            <v>Ensino Médio Incompleto</v>
          </cell>
          <cell r="AB335" t="str">
            <v>M</v>
          </cell>
          <cell r="AC335" t="str">
            <v>Rua</v>
          </cell>
          <cell r="AD335" t="str">
            <v>RUA DOS PIRARUCUS</v>
          </cell>
          <cell r="AE335" t="str">
            <v>79</v>
          </cell>
          <cell r="AG335" t="str">
            <v>04944-130</v>
          </cell>
          <cell r="AH335" t="str">
            <v>PARQUE DO LAGO</v>
          </cell>
          <cell r="AI335" t="str">
            <v>São Paulo</v>
          </cell>
          <cell r="AJ335" t="str">
            <v>São Paulo</v>
          </cell>
          <cell r="AK335" t="str">
            <v>11</v>
          </cell>
          <cell r="AL335" t="str">
            <v>95225.6868</v>
          </cell>
          <cell r="AP335">
            <v>1667</v>
          </cell>
          <cell r="AQ335" t="str">
            <v>90837</v>
          </cell>
          <cell r="AR335" t="str">
            <v>8</v>
          </cell>
          <cell r="AS335" t="str">
            <v>644344155</v>
          </cell>
          <cell r="AT335" t="str">
            <v>029283851600</v>
          </cell>
          <cell r="AU335" t="str">
            <v>0030</v>
          </cell>
          <cell r="AV335" t="str">
            <v>038</v>
          </cell>
          <cell r="AW335" t="str">
            <v>11774739</v>
          </cell>
          <cell r="AX335" t="str">
            <v>410</v>
          </cell>
          <cell r="AY335">
            <v>1</v>
          </cell>
          <cell r="AZ335">
            <v>10</v>
          </cell>
          <cell r="BA335">
            <v>13</v>
          </cell>
        </row>
        <row r="336">
          <cell r="A336">
            <v>121320</v>
          </cell>
          <cell r="B336" t="str">
            <v>BRUNO BEZERRA DOS SANTOS</v>
          </cell>
          <cell r="C336" t="str">
            <v>VARREDOR</v>
          </cell>
          <cell r="D336" t="str">
            <v>ECOSAMPA Campo Limpo</v>
          </cell>
          <cell r="E336">
            <v>44945</v>
          </cell>
          <cell r="F336">
            <v>1603.99</v>
          </cell>
          <cell r="G336" t="str">
            <v>Em Atividade Normal</v>
          </cell>
          <cell r="H336">
            <v>44945</v>
          </cell>
          <cell r="I336">
            <v>33974</v>
          </cell>
          <cell r="J336" t="str">
            <v>449.591.248-81</v>
          </cell>
          <cell r="K336" t="str">
            <v>212.02183.76.1</v>
          </cell>
          <cell r="L336" t="str">
            <v>Salário Mensal</v>
          </cell>
          <cell r="M336" t="str">
            <v>Empregado (CLT)</v>
          </cell>
          <cell r="N336" t="str">
            <v>5142-15</v>
          </cell>
          <cell r="O336">
            <v>66</v>
          </cell>
          <cell r="P336" t="str">
            <v>SEGUNDA A SABADO - 06:00 AS 14:20 / INTERVALO DE 01 HORA</v>
          </cell>
          <cell r="Q336" t="str">
            <v>220 Horas</v>
          </cell>
          <cell r="R336" t="str">
            <v>75.01.006</v>
          </cell>
          <cell r="S336" t="str">
            <v>SCK - Varrição de Vias e Logradouros</v>
          </cell>
          <cell r="T336">
            <v>2</v>
          </cell>
          <cell r="U336" t="str">
            <v>SIEMACO SAO PAULO LIMP URBANA</v>
          </cell>
          <cell r="V336" t="str">
            <v>Brasileira</v>
          </cell>
          <cell r="W336" t="str">
            <v>São Paulo</v>
          </cell>
          <cell r="X336" t="str">
            <v>ROSANGELA MARQUES BEZERRA DOS SANTOS</v>
          </cell>
          <cell r="Y336" t="str">
            <v>JAILSON ALVES DOS SANTOS</v>
          </cell>
          <cell r="Z336" t="str">
            <v>Solteiro</v>
          </cell>
          <cell r="AA336" t="str">
            <v>Ensino Médio Incompleto</v>
          </cell>
          <cell r="AB336" t="str">
            <v>M</v>
          </cell>
          <cell r="AC336" t="str">
            <v>Rua</v>
          </cell>
          <cell r="AD336" t="str">
            <v>MARIA AMELIA DE ASSUNCAO</v>
          </cell>
          <cell r="AE336" t="str">
            <v>653</v>
          </cell>
          <cell r="AF336" t="str">
            <v>CASA 2</v>
          </cell>
          <cell r="AG336" t="str">
            <v>08430-560</v>
          </cell>
          <cell r="AH336" t="str">
            <v>JARDIM ETELVINA</v>
          </cell>
          <cell r="AI336" t="str">
            <v>São Paulo</v>
          </cell>
          <cell r="AJ336" t="str">
            <v>São Paulo</v>
          </cell>
          <cell r="AM336" t="str">
            <v>11</v>
          </cell>
          <cell r="AN336" t="str">
            <v>94546-5742</v>
          </cell>
          <cell r="AP336">
            <v>759</v>
          </cell>
          <cell r="AQ336" t="str">
            <v>44196</v>
          </cell>
          <cell r="AR336" t="str">
            <v>7</v>
          </cell>
          <cell r="AS336" t="str">
            <v>492557639</v>
          </cell>
          <cell r="AT336" t="str">
            <v>392021210183</v>
          </cell>
          <cell r="AU336" t="str">
            <v>0878</v>
          </cell>
          <cell r="AV336" t="str">
            <v>353</v>
          </cell>
          <cell r="AW336" t="str">
            <v>449591248</v>
          </cell>
          <cell r="AX336" t="str">
            <v>84</v>
          </cell>
          <cell r="AY336">
            <v>0</v>
          </cell>
          <cell r="AZ336">
            <v>7</v>
          </cell>
          <cell r="BA336">
            <v>12</v>
          </cell>
        </row>
        <row r="337">
          <cell r="A337">
            <v>122830</v>
          </cell>
          <cell r="B337" t="str">
            <v>BRUNO DE JESUS SANTOS QUEIROZ</v>
          </cell>
          <cell r="C337" t="str">
            <v>AJUDANTE EQ SERVICOS DIVERSOS</v>
          </cell>
          <cell r="D337" t="str">
            <v>ECOSAMPA Parelheiros</v>
          </cell>
          <cell r="E337">
            <v>45180</v>
          </cell>
          <cell r="F337">
            <v>1603.99</v>
          </cell>
          <cell r="G337" t="str">
            <v>Em Atividade Normal</v>
          </cell>
          <cell r="H337">
            <v>45180</v>
          </cell>
          <cell r="I337">
            <v>34019</v>
          </cell>
          <cell r="J337" t="str">
            <v>404.370.408-95</v>
          </cell>
          <cell r="K337" t="str">
            <v>204.45577.68.6</v>
          </cell>
          <cell r="L337" t="str">
            <v>Salário Mensal</v>
          </cell>
          <cell r="M337" t="str">
            <v>Empregado (CLT)</v>
          </cell>
          <cell r="N337" t="str">
            <v>5142-25</v>
          </cell>
          <cell r="O337">
            <v>66</v>
          </cell>
          <cell r="P337" t="str">
            <v>SEGUNDA A SABADO - 06:00 AS 14:20 / INTERVALO DE 01 HORA</v>
          </cell>
          <cell r="Q337" t="str">
            <v>220 Horas</v>
          </cell>
          <cell r="R337" t="str">
            <v>75.01.013</v>
          </cell>
          <cell r="S337" t="str">
            <v>SCK - Capinação e Roçada de Vias</v>
          </cell>
          <cell r="T337">
            <v>2</v>
          </cell>
          <cell r="U337" t="str">
            <v>SIEMACO SAO PAULO LIMP URBANA</v>
          </cell>
          <cell r="V337" t="str">
            <v>Brasileira</v>
          </cell>
          <cell r="W337" t="str">
            <v>São Paulo</v>
          </cell>
          <cell r="X337" t="str">
            <v>LUZIA DE JESUS SANTOS</v>
          </cell>
          <cell r="Y337" t="str">
            <v>JANDE DIAS DE QUEIROZ</v>
          </cell>
          <cell r="Z337" t="str">
            <v>Solteiro</v>
          </cell>
          <cell r="AA337" t="str">
            <v>Ensino Médio Incompleto</v>
          </cell>
          <cell r="AB337" t="str">
            <v>M</v>
          </cell>
          <cell r="AC337" t="str">
            <v>Estrada</v>
          </cell>
          <cell r="AD337" t="str">
            <v>DA BARONESA</v>
          </cell>
          <cell r="AE337" t="str">
            <v>993</v>
          </cell>
          <cell r="AG337" t="str">
            <v>04945-012</v>
          </cell>
          <cell r="AH337" t="str">
            <v xml:space="preserve">Parque do Lago	</v>
          </cell>
          <cell r="AI337" t="str">
            <v>São Paulo</v>
          </cell>
          <cell r="AJ337" t="str">
            <v>São Paulo</v>
          </cell>
          <cell r="AM337" t="str">
            <v>11</v>
          </cell>
          <cell r="AN337" t="str">
            <v>98927-3052</v>
          </cell>
          <cell r="AP337">
            <v>6734</v>
          </cell>
          <cell r="AQ337" t="str">
            <v>17012</v>
          </cell>
          <cell r="AR337" t="str">
            <v>6</v>
          </cell>
          <cell r="AS337" t="str">
            <v>365776610</v>
          </cell>
          <cell r="AT337" t="str">
            <v>411878350124</v>
          </cell>
          <cell r="AU337" t="str">
            <v>0149</v>
          </cell>
          <cell r="AV337" t="str">
            <v>372</v>
          </cell>
          <cell r="AW337" t="str">
            <v>4043704</v>
          </cell>
          <cell r="AX337" t="str">
            <v>895</v>
          </cell>
          <cell r="AY337">
            <v>0</v>
          </cell>
          <cell r="AZ337">
            <v>0</v>
          </cell>
          <cell r="BA337">
            <v>0</v>
          </cell>
        </row>
        <row r="338">
          <cell r="A338">
            <v>121537</v>
          </cell>
          <cell r="B338" t="str">
            <v>BRUNO DE OLIVEIRA CAMPOS</v>
          </cell>
          <cell r="C338" t="str">
            <v>AJUDANTE EQ SERVICOS DIVERSOS</v>
          </cell>
          <cell r="D338" t="str">
            <v>ECOSAMPA Operação Geral</v>
          </cell>
          <cell r="E338">
            <v>44972</v>
          </cell>
          <cell r="F338">
            <v>1603.99</v>
          </cell>
          <cell r="G338" t="str">
            <v>Demitido em Meses Anteriores</v>
          </cell>
          <cell r="H338">
            <v>44986</v>
          </cell>
          <cell r="I338">
            <v>33814</v>
          </cell>
          <cell r="J338" t="str">
            <v>431.004.848-00</v>
          </cell>
          <cell r="K338" t="str">
            <v>161.64775.98.2</v>
          </cell>
          <cell r="L338" t="str">
            <v>Salário Mensal</v>
          </cell>
          <cell r="M338" t="str">
            <v>Empregado (CLT)</v>
          </cell>
          <cell r="N338" t="str">
            <v>5142-25</v>
          </cell>
          <cell r="O338">
            <v>339</v>
          </cell>
          <cell r="P338" t="str">
            <v>SEGUNDA A SABADO - 13:20 AS 21:40 / INTERVALO DE 01 HORA</v>
          </cell>
          <cell r="Q338" t="str">
            <v>220 Horas</v>
          </cell>
          <cell r="R338" t="str">
            <v>75.01.011</v>
          </cell>
          <cell r="S338" t="str">
            <v>SCK - Lavagem - Feiras, Vias e Logradouros</v>
          </cell>
          <cell r="T338">
            <v>2</v>
          </cell>
          <cell r="U338" t="str">
            <v>SIEMACO SAO PAULO LIMP URBANA</v>
          </cell>
          <cell r="V338" t="str">
            <v>Brasileira</v>
          </cell>
          <cell r="W338" t="str">
            <v>São Paulo</v>
          </cell>
          <cell r="X338" t="str">
            <v>DEBORA DE OLIVEIRA CAMPOS</v>
          </cell>
          <cell r="Z338" t="str">
            <v>Solteiro</v>
          </cell>
          <cell r="AA338" t="str">
            <v>Ensino Fundamental Incompleto</v>
          </cell>
          <cell r="AB338" t="str">
            <v>M</v>
          </cell>
          <cell r="AC338" t="str">
            <v>Avenida</v>
          </cell>
          <cell r="AD338" t="str">
            <v>SOUSA RAMOS</v>
          </cell>
          <cell r="AE338" t="str">
            <v>44</v>
          </cell>
          <cell r="AF338" t="str">
            <v>CASA 1</v>
          </cell>
          <cell r="AG338" t="str">
            <v>08490-490</v>
          </cell>
          <cell r="AH338" t="str">
            <v>GUAIANAZES</v>
          </cell>
          <cell r="AI338" t="str">
            <v>São Paulo</v>
          </cell>
          <cell r="AJ338" t="str">
            <v>São Paulo</v>
          </cell>
          <cell r="AK338" t="str">
            <v>11</v>
          </cell>
          <cell r="AL338" t="str">
            <v>95978.5066</v>
          </cell>
          <cell r="AM338" t="str">
            <v>11</v>
          </cell>
          <cell r="AN338" t="str">
            <v>96466-6584</v>
          </cell>
          <cell r="AP338">
            <v>6870</v>
          </cell>
          <cell r="AQ338" t="str">
            <v>67223</v>
          </cell>
          <cell r="AR338" t="str">
            <v>2</v>
          </cell>
          <cell r="AS338" t="str">
            <v>491300311</v>
          </cell>
          <cell r="AT338" t="str">
            <v>388236830132</v>
          </cell>
          <cell r="AU338" t="str">
            <v>0220</v>
          </cell>
          <cell r="AV338" t="str">
            <v>405</v>
          </cell>
          <cell r="AW338" t="str">
            <v>43100484</v>
          </cell>
          <cell r="AX338" t="str">
            <v>800</v>
          </cell>
          <cell r="AY338">
            <v>0</v>
          </cell>
          <cell r="AZ338">
            <v>0</v>
          </cell>
          <cell r="BA338">
            <v>16</v>
          </cell>
        </row>
        <row r="339">
          <cell r="A339">
            <v>114266</v>
          </cell>
          <cell r="B339" t="str">
            <v>BRUNO DOS SANTOS SILVA</v>
          </cell>
          <cell r="C339" t="str">
            <v>VARREDOR</v>
          </cell>
          <cell r="D339" t="str">
            <v>ECOSAMPA Santo Amaro</v>
          </cell>
          <cell r="E339">
            <v>43804</v>
          </cell>
          <cell r="F339">
            <v>1603.99</v>
          </cell>
          <cell r="G339" t="str">
            <v>Em Atividade Normal</v>
          </cell>
          <cell r="H339">
            <v>45086</v>
          </cell>
          <cell r="I339">
            <v>34298</v>
          </cell>
          <cell r="J339" t="str">
            <v>413.618.238-44</v>
          </cell>
          <cell r="K339" t="str">
            <v>204.16139.66.8</v>
          </cell>
          <cell r="L339" t="str">
            <v>Salário Mensal</v>
          </cell>
          <cell r="M339" t="str">
            <v>Empregado (CLT)</v>
          </cell>
          <cell r="N339" t="str">
            <v>5142-15</v>
          </cell>
          <cell r="O339">
            <v>299</v>
          </cell>
          <cell r="P339" t="str">
            <v>SEGUNDA A SABADO - 20:00 AS 03:40 / INTERVALO DE 01 HORA</v>
          </cell>
          <cell r="Q339" t="str">
            <v>220 Horas</v>
          </cell>
          <cell r="R339" t="str">
            <v>75.01.006</v>
          </cell>
          <cell r="S339" t="str">
            <v>SCK - Varrição de Vias e Logradouros</v>
          </cell>
          <cell r="T339">
            <v>2</v>
          </cell>
          <cell r="U339" t="str">
            <v>SIEMACO SAO PAULO LIMP URBANA</v>
          </cell>
          <cell r="V339" t="str">
            <v>Brasileira</v>
          </cell>
          <cell r="W339" t="str">
            <v>São Paulo</v>
          </cell>
          <cell r="X339" t="str">
            <v>IVONE VIEIRA SANTOS</v>
          </cell>
          <cell r="Y339" t="str">
            <v>SIDNEI BARBOSA DA SILVA</v>
          </cell>
          <cell r="Z339" t="str">
            <v>Solteiro</v>
          </cell>
          <cell r="AA339" t="str">
            <v>Ensino Fundamental Incompleto</v>
          </cell>
          <cell r="AB339" t="str">
            <v>M</v>
          </cell>
          <cell r="AC339" t="str">
            <v>Rua</v>
          </cell>
          <cell r="AD339" t="str">
            <v>RUA MARIANA LUIZA DE JESUS</v>
          </cell>
          <cell r="AE339" t="str">
            <v>36</v>
          </cell>
          <cell r="AG339" t="str">
            <v>04890-530</v>
          </cell>
          <cell r="AH339" t="str">
            <v>JARDIM NOVO PARELHEIROS</v>
          </cell>
          <cell r="AI339" t="str">
            <v>São Paulo</v>
          </cell>
          <cell r="AJ339" t="str">
            <v>São Paulo</v>
          </cell>
          <cell r="AK339" t="str">
            <v>11</v>
          </cell>
          <cell r="AL339" t="str">
            <v>96844.0151</v>
          </cell>
          <cell r="AP339">
            <v>6733</v>
          </cell>
          <cell r="AQ339" t="str">
            <v>30795</v>
          </cell>
          <cell r="AR339" t="str">
            <v>0</v>
          </cell>
          <cell r="AS339" t="str">
            <v>43087053X</v>
          </cell>
          <cell r="AT339" t="str">
            <v>403313560124</v>
          </cell>
          <cell r="AU339" t="str">
            <v>0496</v>
          </cell>
          <cell r="AV339" t="str">
            <v>381</v>
          </cell>
          <cell r="AW339" t="str">
            <v>41361823</v>
          </cell>
          <cell r="AX339" t="str">
            <v>844</v>
          </cell>
          <cell r="AY339">
            <v>3</v>
          </cell>
          <cell r="AZ339">
            <v>8</v>
          </cell>
          <cell r="BA339">
            <v>26</v>
          </cell>
        </row>
        <row r="340">
          <cell r="A340">
            <v>113571</v>
          </cell>
          <cell r="B340" t="str">
            <v>BRUNO FELIX CARDOSO</v>
          </cell>
          <cell r="C340" t="str">
            <v>COLETOR</v>
          </cell>
          <cell r="D340" t="str">
            <v>ECOSAMPA Operação Geral</v>
          </cell>
          <cell r="E340">
            <v>43617</v>
          </cell>
          <cell r="F340">
            <v>1523.89</v>
          </cell>
          <cell r="G340" t="str">
            <v>Demitido em Meses Anteriores</v>
          </cell>
          <cell r="H340">
            <v>43974</v>
          </cell>
          <cell r="I340">
            <v>32297</v>
          </cell>
          <cell r="J340" t="str">
            <v>379.905.638-60</v>
          </cell>
          <cell r="K340" t="str">
            <v>202.17977.90.6</v>
          </cell>
          <cell r="L340" t="str">
            <v>Salário Mensal</v>
          </cell>
          <cell r="M340" t="str">
            <v>Empregado (CLT)</v>
          </cell>
          <cell r="N340" t="str">
            <v>5142-05</v>
          </cell>
          <cell r="O340">
            <v>167</v>
          </cell>
          <cell r="P340" t="str">
            <v>SEGUNDA A SABADO - 13:40 AS 22:00 / INTERVALO DE 01 HORA</v>
          </cell>
          <cell r="Q340" t="str">
            <v>220 Horas</v>
          </cell>
          <cell r="R340" t="str">
            <v>75.01.017</v>
          </cell>
          <cell r="S340" t="str">
            <v>SCK - Coleta Manual - Entulho e Materiais Diversos</v>
          </cell>
          <cell r="T340">
            <v>2</v>
          </cell>
          <cell r="U340" t="str">
            <v>SIEMACO SAO PAULO LIMP URBANA</v>
          </cell>
          <cell r="V340" t="str">
            <v>Brasileira</v>
          </cell>
          <cell r="W340" t="str">
            <v>São Paulo</v>
          </cell>
          <cell r="X340" t="str">
            <v>MARIA FELIX NETA CARDOSO</v>
          </cell>
          <cell r="Y340" t="str">
            <v>VICENTE LIMA CARDOSO</v>
          </cell>
          <cell r="Z340" t="str">
            <v>Solteiro</v>
          </cell>
          <cell r="AA340" t="str">
            <v>Ensino Médio Incompleto</v>
          </cell>
          <cell r="AB340" t="str">
            <v>M</v>
          </cell>
          <cell r="AC340" t="str">
            <v>Rua</v>
          </cell>
          <cell r="AD340" t="str">
            <v>SERRA DO BATURITE</v>
          </cell>
          <cell r="AE340" t="str">
            <v>14</v>
          </cell>
          <cell r="AG340" t="str">
            <v>09930-730</v>
          </cell>
          <cell r="AH340" t="str">
            <v>CAMPANARIO</v>
          </cell>
          <cell r="AI340" t="str">
            <v>São Paulo</v>
          </cell>
          <cell r="AJ340" t="str">
            <v>São Paulo</v>
          </cell>
          <cell r="AP340">
            <v>8184</v>
          </cell>
          <cell r="AQ340" t="str">
            <v>47813</v>
          </cell>
          <cell r="AR340" t="str">
            <v>2</v>
          </cell>
          <cell r="AS340" t="str">
            <v>405294232</v>
          </cell>
          <cell r="AT340" t="str">
            <v>361230750132</v>
          </cell>
          <cell r="AU340" t="str">
            <v>302</v>
          </cell>
          <cell r="AV340" t="str">
            <v>329</v>
          </cell>
          <cell r="AW340" t="str">
            <v>25363</v>
          </cell>
          <cell r="AX340" t="str">
            <v>309</v>
          </cell>
          <cell r="AY340">
            <v>0</v>
          </cell>
          <cell r="AZ340">
            <v>11</v>
          </cell>
          <cell r="BA340">
            <v>22</v>
          </cell>
        </row>
        <row r="341">
          <cell r="A341">
            <v>113568</v>
          </cell>
          <cell r="B341" t="str">
            <v>BRUNO FERNANDES DA SILVA</v>
          </cell>
          <cell r="C341" t="str">
            <v>MOTORISTA CAMINHAO</v>
          </cell>
          <cell r="D341" t="str">
            <v>ECOSAMPA Operação Geral</v>
          </cell>
          <cell r="E341">
            <v>43617</v>
          </cell>
          <cell r="F341">
            <v>3050.22</v>
          </cell>
          <cell r="G341" t="str">
            <v>Em Atividade Normal</v>
          </cell>
          <cell r="H341">
            <v>45119</v>
          </cell>
          <cell r="I341">
            <v>32938</v>
          </cell>
          <cell r="J341" t="str">
            <v>397.594.508-79</v>
          </cell>
          <cell r="K341" t="str">
            <v>201.15343.77.0</v>
          </cell>
          <cell r="L341" t="str">
            <v>Salário Mensal</v>
          </cell>
          <cell r="M341" t="str">
            <v>Empregado (CLT)</v>
          </cell>
          <cell r="N341" t="str">
            <v>7825-10</v>
          </cell>
          <cell r="O341">
            <v>167</v>
          </cell>
          <cell r="P341" t="str">
            <v>SEGUNDA A SABADO - 13:40 AS 22:00 / INTERVALO DE 01 HORA</v>
          </cell>
          <cell r="Q341" t="str">
            <v>220 Horas</v>
          </cell>
          <cell r="R341" t="str">
            <v>75.01.017</v>
          </cell>
          <cell r="S341" t="str">
            <v>SCK - Coleta Manual - Entulho e Materiais Diversos</v>
          </cell>
          <cell r="T341">
            <v>2</v>
          </cell>
          <cell r="U341" t="str">
            <v>SIND TRAB EMP DE ONIBUS RODOV INTEREST INTERM SET DIF SAO PAULO</v>
          </cell>
          <cell r="V341" t="str">
            <v>Brasileira</v>
          </cell>
          <cell r="W341" t="str">
            <v>São Paulo</v>
          </cell>
          <cell r="X341" t="str">
            <v>GERALDA DA CONSOLACAO FERNANDES DA SILVA</v>
          </cell>
          <cell r="Y341" t="str">
            <v>JOSE LUIS BAENA DA SILVA</v>
          </cell>
          <cell r="Z341" t="str">
            <v>Solteiro</v>
          </cell>
          <cell r="AA341" t="str">
            <v>Ensino Médio Completo</v>
          </cell>
          <cell r="AB341" t="str">
            <v>M</v>
          </cell>
          <cell r="AC341" t="str">
            <v>Rua</v>
          </cell>
          <cell r="AD341" t="str">
            <v>VITO CHIARELLA</v>
          </cell>
          <cell r="AE341" t="str">
            <v>19</v>
          </cell>
          <cell r="AG341" t="str">
            <v>05848-180</v>
          </cell>
          <cell r="AH341" t="str">
            <v>JARDIM GERMANIA</v>
          </cell>
          <cell r="AI341" t="str">
            <v>São Paulo</v>
          </cell>
          <cell r="AJ341" t="str">
            <v>São Paulo</v>
          </cell>
          <cell r="AP341">
            <v>390</v>
          </cell>
          <cell r="AQ341" t="str">
            <v>10778</v>
          </cell>
          <cell r="AR341" t="str">
            <v>7</v>
          </cell>
          <cell r="AS341" t="str">
            <v>466821360</v>
          </cell>
          <cell r="AT341" t="str">
            <v>377875450175</v>
          </cell>
          <cell r="AU341" t="str">
            <v>571</v>
          </cell>
          <cell r="AV341" t="str">
            <v>373</v>
          </cell>
          <cell r="AW341" t="str">
            <v>36587</v>
          </cell>
          <cell r="AX341" t="str">
            <v>352</v>
          </cell>
          <cell r="AY341">
            <v>4</v>
          </cell>
          <cell r="AZ341">
            <v>3</v>
          </cell>
          <cell r="BA341">
            <v>0</v>
          </cell>
          <cell r="BB341" t="str">
            <v>04.417.190.440</v>
          </cell>
          <cell r="BC341">
            <v>45829</v>
          </cell>
          <cell r="BE341" t="str">
            <v>D</v>
          </cell>
          <cell r="BG341">
            <v>43609</v>
          </cell>
        </row>
        <row r="342">
          <cell r="A342">
            <v>113563</v>
          </cell>
          <cell r="B342" t="str">
            <v>BRUNO FERREIRA</v>
          </cell>
          <cell r="C342" t="str">
            <v>AJUDANTE EQ SERVICOS DIVERSOS</v>
          </cell>
          <cell r="D342" t="str">
            <v>ECOSAMPA Campo Limpo</v>
          </cell>
          <cell r="E342">
            <v>43617</v>
          </cell>
          <cell r="F342">
            <v>1281.23</v>
          </cell>
          <cell r="G342" t="str">
            <v>Demitido em Meses Anteriores</v>
          </cell>
          <cell r="H342">
            <v>43801</v>
          </cell>
          <cell r="I342">
            <v>34084</v>
          </cell>
          <cell r="J342" t="str">
            <v>404.562.298-50</v>
          </cell>
          <cell r="K342" t="str">
            <v>202.10278.78.6</v>
          </cell>
          <cell r="L342" t="str">
            <v>Salário Mensal</v>
          </cell>
          <cell r="M342" t="str">
            <v>Empregado (CLT)</v>
          </cell>
          <cell r="N342" t="str">
            <v>5142-25</v>
          </cell>
          <cell r="O342">
            <v>66</v>
          </cell>
          <cell r="P342" t="str">
            <v>SEGUNDA A SABADO - 06:00 AS 14:20 / INTERVALO DE 01 HORA</v>
          </cell>
          <cell r="Q342" t="str">
            <v>220 Horas</v>
          </cell>
          <cell r="R342" t="str">
            <v>75.01.013</v>
          </cell>
          <cell r="S342" t="str">
            <v>SCK - Capinação e Roçada de Vias</v>
          </cell>
          <cell r="T342">
            <v>2</v>
          </cell>
          <cell r="U342" t="str">
            <v>SIEMACO SAO PAULO LIMP URBANA</v>
          </cell>
          <cell r="V342" t="str">
            <v>Brasileira</v>
          </cell>
          <cell r="W342" t="str">
            <v>São Paulo</v>
          </cell>
          <cell r="X342" t="str">
            <v>MARCIA REGINA FERREIRA</v>
          </cell>
          <cell r="Z342" t="str">
            <v>Solteiro</v>
          </cell>
          <cell r="AA342" t="str">
            <v>Ensino Fundamental Incompleto</v>
          </cell>
          <cell r="AB342" t="str">
            <v>M</v>
          </cell>
          <cell r="AC342" t="str">
            <v>Rua</v>
          </cell>
          <cell r="AD342" t="str">
            <v>ALEXANDRE BENING</v>
          </cell>
          <cell r="AE342" t="str">
            <v>19</v>
          </cell>
          <cell r="AG342" t="str">
            <v>05736-040</v>
          </cell>
          <cell r="AH342" t="str">
            <v>JARDIM INGA</v>
          </cell>
          <cell r="AI342" t="str">
            <v>São Paulo</v>
          </cell>
          <cell r="AJ342" t="str">
            <v>São Paulo</v>
          </cell>
          <cell r="AM342" t="str">
            <v>11</v>
          </cell>
          <cell r="AN342" t="str">
            <v>98099.0453</v>
          </cell>
          <cell r="AP342">
            <v>9106</v>
          </cell>
          <cell r="AQ342" t="str">
            <v>34126</v>
          </cell>
          <cell r="AR342" t="str">
            <v>7</v>
          </cell>
          <cell r="AS342" t="str">
            <v>49.134.114-3</v>
          </cell>
          <cell r="AT342" t="str">
            <v>398620070159</v>
          </cell>
          <cell r="AU342" t="str">
            <v>52</v>
          </cell>
          <cell r="AV342" t="str">
            <v>113</v>
          </cell>
          <cell r="AW342" t="str">
            <v>34258</v>
          </cell>
          <cell r="AX342" t="str">
            <v>352</v>
          </cell>
          <cell r="AY342">
            <v>0</v>
          </cell>
          <cell r="AZ342">
            <v>6</v>
          </cell>
          <cell r="BA342">
            <v>1</v>
          </cell>
        </row>
        <row r="343">
          <cell r="A343">
            <v>121857</v>
          </cell>
          <cell r="B343" t="str">
            <v>BRUNO HENRIQUE DE SOUZA E SILVA</v>
          </cell>
          <cell r="C343" t="str">
            <v>AJUDANTE EQ SERVICOS DIVERSOS</v>
          </cell>
          <cell r="D343" t="str">
            <v>ECOSAMPA Santo Amaro</v>
          </cell>
          <cell r="E343">
            <v>45022</v>
          </cell>
          <cell r="F343">
            <v>1603.99</v>
          </cell>
          <cell r="G343" t="str">
            <v>Em Atividade Normal</v>
          </cell>
          <cell r="H343">
            <v>45022</v>
          </cell>
          <cell r="I343">
            <v>31884</v>
          </cell>
          <cell r="J343" t="str">
            <v>377.021.878-75</v>
          </cell>
          <cell r="K343" t="str">
            <v>210.32448.87.5</v>
          </cell>
          <cell r="L343" t="str">
            <v>Salário Mensal</v>
          </cell>
          <cell r="M343" t="str">
            <v>Empregado (CLT)</v>
          </cell>
          <cell r="N343" t="str">
            <v>5142-25</v>
          </cell>
          <cell r="O343">
            <v>300</v>
          </cell>
          <cell r="P343" t="str">
            <v>SEGUNDA A SABADO - 21:00 AS 04:33 / INTERVALO DE 01 HORA</v>
          </cell>
          <cell r="Q343" t="str">
            <v>220 Horas</v>
          </cell>
          <cell r="R343" t="str">
            <v>75.01.013</v>
          </cell>
          <cell r="S343" t="str">
            <v>SCK - Capinação e Roçada de Vias</v>
          </cell>
          <cell r="T343">
            <v>2</v>
          </cell>
          <cell r="U343" t="str">
            <v>SIEMACO SAO PAULO LIMP URBANA</v>
          </cell>
          <cell r="V343" t="str">
            <v>Brasileira</v>
          </cell>
          <cell r="W343" t="str">
            <v>Maringá</v>
          </cell>
          <cell r="X343" t="str">
            <v>FLORINDA DE SOUZA E SILVA</v>
          </cell>
          <cell r="Y343" t="str">
            <v>APARECIDO JANUARIO DA SILVA</v>
          </cell>
          <cell r="Z343" t="str">
            <v>Solteiro</v>
          </cell>
          <cell r="AA343" t="str">
            <v>Ensino Médio Completo</v>
          </cell>
          <cell r="AB343" t="str">
            <v>M</v>
          </cell>
          <cell r="AC343" t="str">
            <v>Rua</v>
          </cell>
          <cell r="AD343" t="str">
            <v>DOMENICANA</v>
          </cell>
          <cell r="AE343" t="str">
            <v>51</v>
          </cell>
          <cell r="AG343" t="str">
            <v>05280-210</v>
          </cell>
          <cell r="AH343" t="str">
            <v>RESIDENCIAL SOL NASCENTE</v>
          </cell>
          <cell r="AI343" t="str">
            <v>São Paulo</v>
          </cell>
          <cell r="AJ343" t="str">
            <v>São Paulo</v>
          </cell>
          <cell r="AM343" t="str">
            <v>11</v>
          </cell>
          <cell r="AN343" t="str">
            <v>96168-3138</v>
          </cell>
          <cell r="AP343">
            <v>7648</v>
          </cell>
          <cell r="AQ343" t="str">
            <v>46065</v>
          </cell>
          <cell r="AR343" t="str">
            <v>2</v>
          </cell>
          <cell r="AS343" t="str">
            <v>429371834</v>
          </cell>
          <cell r="AT343" t="str">
            <v>354602160116</v>
          </cell>
          <cell r="AU343" t="str">
            <v>0221</v>
          </cell>
          <cell r="AV343" t="str">
            <v>0389</v>
          </cell>
          <cell r="AW343" t="str">
            <v>37702187</v>
          </cell>
          <cell r="AX343" t="str">
            <v>875</v>
          </cell>
          <cell r="AY343">
            <v>0</v>
          </cell>
          <cell r="AZ343">
            <v>4</v>
          </cell>
          <cell r="BA343">
            <v>25</v>
          </cell>
        </row>
        <row r="344">
          <cell r="A344">
            <v>113560</v>
          </cell>
          <cell r="B344" t="str">
            <v>BRUNO LOPES DA SILVA</v>
          </cell>
          <cell r="C344" t="str">
            <v>AJUDANTE EQ SERVICOS DIVERSOS</v>
          </cell>
          <cell r="D344" t="str">
            <v>ECOSAMPA Campo Limpo</v>
          </cell>
          <cell r="E344">
            <v>43617</v>
          </cell>
          <cell r="F344">
            <v>1603.99</v>
          </cell>
          <cell r="G344" t="str">
            <v>Em Atividade Normal</v>
          </cell>
          <cell r="H344">
            <v>45050</v>
          </cell>
          <cell r="I344">
            <v>33936</v>
          </cell>
          <cell r="J344" t="str">
            <v>406.698.308-10</v>
          </cell>
          <cell r="K344" t="str">
            <v>206.86952.88.4</v>
          </cell>
          <cell r="L344" t="str">
            <v>Salário Mensal</v>
          </cell>
          <cell r="M344" t="str">
            <v>Empregado (CLT)</v>
          </cell>
          <cell r="N344" t="str">
            <v>5142-25</v>
          </cell>
          <cell r="O344">
            <v>66</v>
          </cell>
          <cell r="P344" t="str">
            <v>SEGUNDA A SABADO - 06:00 AS 14:20 / INTERVALO DE 01 HORA</v>
          </cell>
          <cell r="Q344" t="str">
            <v>220 Horas</v>
          </cell>
          <cell r="R344" t="str">
            <v>75.01.016</v>
          </cell>
          <cell r="S344" t="str">
            <v>SCK - Coleta - Catabagulho e Entulho</v>
          </cell>
          <cell r="T344">
            <v>2</v>
          </cell>
          <cell r="U344" t="str">
            <v>SIEMACO SAO PAULO LIMP URBANA</v>
          </cell>
          <cell r="V344" t="str">
            <v>Brasileira</v>
          </cell>
          <cell r="W344" t="str">
            <v>São Paulo</v>
          </cell>
          <cell r="X344" t="str">
            <v>DURCIETE LOPES RIBEIRO</v>
          </cell>
          <cell r="Y344" t="str">
            <v>JOAO VICENTE DA SILVA NETO</v>
          </cell>
          <cell r="Z344" t="str">
            <v>Solteiro</v>
          </cell>
          <cell r="AA344" t="str">
            <v>Ensino Fundamental Incompleto</v>
          </cell>
          <cell r="AB344" t="str">
            <v>M</v>
          </cell>
          <cell r="AC344" t="str">
            <v>Rua</v>
          </cell>
          <cell r="AD344" t="str">
            <v>PEDRO JOSE DA SILVA</v>
          </cell>
          <cell r="AE344" t="str">
            <v>49</v>
          </cell>
          <cell r="AF344" t="str">
            <v>VL 11</v>
          </cell>
          <cell r="AG344" t="str">
            <v>05857-430</v>
          </cell>
          <cell r="AH344" t="str">
            <v>CAMPOS DOS FERREIRA</v>
          </cell>
          <cell r="AI344" t="str">
            <v>São Paulo</v>
          </cell>
          <cell r="AJ344" t="str">
            <v>São Paulo</v>
          </cell>
          <cell r="AP344">
            <v>641</v>
          </cell>
          <cell r="AQ344" t="str">
            <v>15217</v>
          </cell>
          <cell r="AR344" t="str">
            <v>8</v>
          </cell>
          <cell r="AS344" t="str">
            <v>491611523</v>
          </cell>
          <cell r="AT344" t="str">
            <v>395672870124</v>
          </cell>
          <cell r="AU344" t="str">
            <v>683</v>
          </cell>
          <cell r="AV344" t="str">
            <v>373</v>
          </cell>
          <cell r="AW344" t="str">
            <v>88536</v>
          </cell>
          <cell r="AX344" t="str">
            <v>367</v>
          </cell>
          <cell r="AY344">
            <v>4</v>
          </cell>
          <cell r="AZ344">
            <v>3</v>
          </cell>
          <cell r="BA344">
            <v>0</v>
          </cell>
        </row>
        <row r="345">
          <cell r="A345">
            <v>114970</v>
          </cell>
          <cell r="B345" t="str">
            <v>BRUNO MALAQUIAS DA SILVA</v>
          </cell>
          <cell r="C345" t="str">
            <v>AJUDANTE EQ SERVICOS DIVERSOS</v>
          </cell>
          <cell r="D345" t="str">
            <v>ECOSAMPA Operação Geral</v>
          </cell>
          <cell r="E345">
            <v>43917</v>
          </cell>
          <cell r="F345">
            <v>1281.23</v>
          </cell>
          <cell r="G345" t="str">
            <v>Demitido em Meses Anteriores</v>
          </cell>
          <cell r="H345">
            <v>43950</v>
          </cell>
          <cell r="I345">
            <v>35624</v>
          </cell>
          <cell r="J345" t="str">
            <v>456.345.198-37</v>
          </cell>
          <cell r="K345" t="str">
            <v>210.71354.35.5</v>
          </cell>
          <cell r="L345" t="str">
            <v>Salário Mensal</v>
          </cell>
          <cell r="M345" t="str">
            <v>Empregado (CLT)</v>
          </cell>
          <cell r="N345" t="str">
            <v>5142-25</v>
          </cell>
          <cell r="O345">
            <v>167</v>
          </cell>
          <cell r="P345" t="str">
            <v>SEGUNDA A SABADO - 13:40 AS 22:00 / INTERVALO DE 01 HORA</v>
          </cell>
          <cell r="Q345" t="str">
            <v>220 Horas</v>
          </cell>
          <cell r="R345" t="str">
            <v>75.01.013</v>
          </cell>
          <cell r="S345" t="str">
            <v>SCK - Capinação e Roçada de Vias</v>
          </cell>
          <cell r="T345">
            <v>2</v>
          </cell>
          <cell r="U345" t="str">
            <v>SIEMACO SAO PAULO LIMP URBANA</v>
          </cell>
          <cell r="V345" t="str">
            <v>Brasileira</v>
          </cell>
          <cell r="W345" t="str">
            <v>São Paulo</v>
          </cell>
          <cell r="X345" t="str">
            <v>CICERA MALAQUIAS</v>
          </cell>
          <cell r="Y345" t="str">
            <v>GERFISON DO CARMO SILVA</v>
          </cell>
          <cell r="Z345" t="str">
            <v>Solteiro</v>
          </cell>
          <cell r="AA345" t="str">
            <v>Educação Básica Completa</v>
          </cell>
          <cell r="AB345" t="str">
            <v>M</v>
          </cell>
          <cell r="AC345" t="str">
            <v>Rua</v>
          </cell>
          <cell r="AD345" t="str">
            <v>MARIA DA COSTA BEZERRA</v>
          </cell>
          <cell r="AE345" t="str">
            <v>139</v>
          </cell>
          <cell r="AG345" t="str">
            <v>04880-050</v>
          </cell>
          <cell r="AH345" t="str">
            <v>RECANTO CAMPO BELO</v>
          </cell>
          <cell r="AI345" t="str">
            <v>São Paulo</v>
          </cell>
          <cell r="AJ345" t="str">
            <v>São Paulo</v>
          </cell>
          <cell r="AP345">
            <v>7245</v>
          </cell>
          <cell r="AQ345" t="str">
            <v>00000</v>
          </cell>
          <cell r="AR345" t="str">
            <v>0</v>
          </cell>
          <cell r="AS345" t="str">
            <v>530503712</v>
          </cell>
          <cell r="AW345" t="str">
            <v>45634519</v>
          </cell>
          <cell r="AX345" t="str">
            <v>837</v>
          </cell>
          <cell r="AY345">
            <v>0</v>
          </cell>
          <cell r="AZ345">
            <v>1</v>
          </cell>
          <cell r="BA345">
            <v>2</v>
          </cell>
        </row>
        <row r="346">
          <cell r="A346">
            <v>113550</v>
          </cell>
          <cell r="B346" t="str">
            <v>BRUNO PIZOLI DE MORAIS</v>
          </cell>
          <cell r="C346" t="str">
            <v>AJUDANTE EQ SERVICOS DIVERSOS</v>
          </cell>
          <cell r="D346" t="str">
            <v>ECOSAMPA Campo Limpo</v>
          </cell>
          <cell r="E346">
            <v>43617</v>
          </cell>
          <cell r="F346">
            <v>1603.99</v>
          </cell>
          <cell r="G346" t="str">
            <v>Em Atividade Normal</v>
          </cell>
          <cell r="H346">
            <v>44960</v>
          </cell>
          <cell r="I346">
            <v>34184</v>
          </cell>
          <cell r="J346" t="str">
            <v>411.652.708-46</v>
          </cell>
          <cell r="K346" t="str">
            <v>207.89125.07.7</v>
          </cell>
          <cell r="L346" t="str">
            <v>Salário Mensal</v>
          </cell>
          <cell r="M346" t="str">
            <v>Empregado (CLT)</v>
          </cell>
          <cell r="N346" t="str">
            <v>5142-25</v>
          </cell>
          <cell r="O346">
            <v>66</v>
          </cell>
          <cell r="P346" t="str">
            <v>SEGUNDA A SABADO - 06:00 AS 14:20 / INTERVALO DE 01 HORA</v>
          </cell>
          <cell r="Q346" t="str">
            <v>220 Horas</v>
          </cell>
          <cell r="R346" t="str">
            <v>75.01.016</v>
          </cell>
          <cell r="S346" t="str">
            <v>SCK - Coleta - Catabagulho e Entulho</v>
          </cell>
          <cell r="T346">
            <v>2</v>
          </cell>
          <cell r="U346" t="str">
            <v>SIEMACO SAO PAULO LIMP URBANA</v>
          </cell>
          <cell r="V346" t="str">
            <v>Brasileira</v>
          </cell>
          <cell r="W346" t="str">
            <v>São Paulo</v>
          </cell>
          <cell r="X346" t="str">
            <v>MARTA PIZOLI DE MORAIS</v>
          </cell>
          <cell r="Y346" t="str">
            <v>PAULO SERGIO DE MORAIS</v>
          </cell>
          <cell r="Z346" t="str">
            <v>Solteiro</v>
          </cell>
          <cell r="AA346" t="str">
            <v>Ensino Fundamental Incompleto</v>
          </cell>
          <cell r="AB346" t="str">
            <v>M</v>
          </cell>
          <cell r="AC346" t="str">
            <v>Travessa</v>
          </cell>
          <cell r="AD346" t="str">
            <v>LIMA</v>
          </cell>
          <cell r="AE346" t="str">
            <v>02</v>
          </cell>
          <cell r="AG346" t="str">
            <v>03376-137</v>
          </cell>
          <cell r="AH346" t="str">
            <v>CHACARA BELENZINHO</v>
          </cell>
          <cell r="AI346" t="str">
            <v>São Paulo</v>
          </cell>
          <cell r="AJ346" t="str">
            <v>São Paulo</v>
          </cell>
          <cell r="AK346" t="str">
            <v>11</v>
          </cell>
          <cell r="AL346" t="str">
            <v>95026.9764</v>
          </cell>
          <cell r="AP346">
            <v>9106</v>
          </cell>
          <cell r="AQ346" t="str">
            <v>34369</v>
          </cell>
          <cell r="AR346" t="str">
            <v>3</v>
          </cell>
          <cell r="AS346" t="str">
            <v>35.949.422-5</v>
          </cell>
          <cell r="AT346" t="str">
            <v>391252490157</v>
          </cell>
          <cell r="AU346" t="str">
            <v>25</v>
          </cell>
          <cell r="AV346" t="str">
            <v>348</v>
          </cell>
          <cell r="AW346" t="str">
            <v>22291</v>
          </cell>
          <cell r="AX346" t="str">
            <v>367</v>
          </cell>
          <cell r="AY346">
            <v>4</v>
          </cell>
          <cell r="AZ346">
            <v>3</v>
          </cell>
          <cell r="BA346">
            <v>0</v>
          </cell>
        </row>
        <row r="347">
          <cell r="A347">
            <v>114984</v>
          </cell>
          <cell r="B347" t="str">
            <v>BRUNO RODRIGUES DA SILVA</v>
          </cell>
          <cell r="C347" t="str">
            <v>AJUDANTE EQ SERVICOS DIVERSOS</v>
          </cell>
          <cell r="D347" t="str">
            <v>ECOSAMPA Operação Geral</v>
          </cell>
          <cell r="E347">
            <v>43918</v>
          </cell>
          <cell r="F347">
            <v>1281.23</v>
          </cell>
          <cell r="G347" t="str">
            <v>Demitido em Meses Anteriores</v>
          </cell>
          <cell r="H347">
            <v>43950</v>
          </cell>
          <cell r="I347">
            <v>33389</v>
          </cell>
          <cell r="J347" t="str">
            <v>425.041.798-04</v>
          </cell>
          <cell r="K347" t="str">
            <v>201.17259.21.1</v>
          </cell>
          <cell r="L347" t="str">
            <v>Salário Mensal</v>
          </cell>
          <cell r="M347" t="str">
            <v>Empregado (CLT)</v>
          </cell>
          <cell r="N347" t="str">
            <v>5142-25</v>
          </cell>
          <cell r="O347">
            <v>300</v>
          </cell>
          <cell r="P347" t="str">
            <v>SEGUNDA A SABADO - 21:00 AS 04:33 / INTERVALO DE 01 HORA</v>
          </cell>
          <cell r="Q347" t="str">
            <v>220 Horas</v>
          </cell>
          <cell r="R347" t="str">
            <v>75.01.012</v>
          </cell>
          <cell r="S347" t="str">
            <v>SCK - Limpeza de Bueiros</v>
          </cell>
          <cell r="T347">
            <v>2</v>
          </cell>
          <cell r="U347" t="str">
            <v>SIEMACO SAO PAULO LIMP URBANA</v>
          </cell>
          <cell r="V347" t="str">
            <v>Brasileira</v>
          </cell>
          <cell r="W347" t="str">
            <v>São Paulo</v>
          </cell>
          <cell r="X347" t="str">
            <v>IVANILDA MATIAS DA SILVA</v>
          </cell>
          <cell r="Y347" t="str">
            <v>MANOEL RODRIGUES DA SILVA</v>
          </cell>
          <cell r="Z347" t="str">
            <v>Solteiro</v>
          </cell>
          <cell r="AA347" t="str">
            <v>Ensino Médio Completo</v>
          </cell>
          <cell r="AB347" t="str">
            <v>M</v>
          </cell>
          <cell r="AC347" t="str">
            <v>Rua</v>
          </cell>
          <cell r="AD347" t="str">
            <v>SIMAO DE LEMOS</v>
          </cell>
          <cell r="AE347" t="str">
            <v>62</v>
          </cell>
          <cell r="AG347" t="str">
            <v>05820-140</v>
          </cell>
          <cell r="AH347" t="str">
            <v>PQ. SANTO ANTONIO</v>
          </cell>
          <cell r="AI347" t="str">
            <v>São Paulo</v>
          </cell>
          <cell r="AJ347" t="str">
            <v>São Paulo</v>
          </cell>
          <cell r="AK347" t="str">
            <v>11</v>
          </cell>
          <cell r="AL347" t="str">
            <v>97036.3101</v>
          </cell>
          <cell r="AM347" t="str">
            <v>11</v>
          </cell>
          <cell r="AN347" t="str">
            <v>98550.8402</v>
          </cell>
          <cell r="AP347">
            <v>7245</v>
          </cell>
          <cell r="AQ347" t="str">
            <v>00000</v>
          </cell>
          <cell r="AR347" t="str">
            <v>0</v>
          </cell>
          <cell r="AS347" t="str">
            <v>474157350</v>
          </cell>
          <cell r="AT347" t="str">
            <v>391062210124</v>
          </cell>
          <cell r="AU347" t="str">
            <v>0538</v>
          </cell>
          <cell r="AV347" t="str">
            <v>372</v>
          </cell>
          <cell r="AW347" t="str">
            <v>42504179</v>
          </cell>
          <cell r="AX347" t="str">
            <v>804</v>
          </cell>
          <cell r="AY347">
            <v>0</v>
          </cell>
          <cell r="AZ347">
            <v>1</v>
          </cell>
          <cell r="BA347">
            <v>1</v>
          </cell>
        </row>
        <row r="348">
          <cell r="A348">
            <v>113546</v>
          </cell>
          <cell r="B348" t="str">
            <v>BRUNO SANTANA DE SA</v>
          </cell>
          <cell r="C348" t="str">
            <v>COLETOR</v>
          </cell>
          <cell r="D348" t="str">
            <v>ECOSAMPA Operação Geral</v>
          </cell>
          <cell r="E348">
            <v>43617</v>
          </cell>
          <cell r="F348">
            <v>1907.79</v>
          </cell>
          <cell r="G348" t="str">
            <v>Em Atividade Normal</v>
          </cell>
          <cell r="H348">
            <v>45177</v>
          </cell>
          <cell r="I348">
            <v>34628</v>
          </cell>
          <cell r="J348" t="str">
            <v>433.887.488-02</v>
          </cell>
          <cell r="K348" t="str">
            <v>204.16233.92.3</v>
          </cell>
          <cell r="L348" t="str">
            <v>Salário Mensal</v>
          </cell>
          <cell r="M348" t="str">
            <v>Empregado (CLT)</v>
          </cell>
          <cell r="N348" t="str">
            <v>5142-05</v>
          </cell>
          <cell r="O348">
            <v>301</v>
          </cell>
          <cell r="P348" t="str">
            <v>SEGUNDA A SABADO - 22:00 AS 05:25 / INTERVALO DE 01 HORA</v>
          </cell>
          <cell r="Q348" t="str">
            <v>220 Horas</v>
          </cell>
          <cell r="R348" t="str">
            <v>75.01.024</v>
          </cell>
          <cell r="S348" t="str">
            <v>SCK - Coleta Manual Residuos - Compactador</v>
          </cell>
          <cell r="T348">
            <v>2</v>
          </cell>
          <cell r="U348" t="str">
            <v>SIEMACO SAO PAULO LIMP URBANA</v>
          </cell>
          <cell r="V348" t="str">
            <v>Brasileira</v>
          </cell>
          <cell r="W348" t="str">
            <v>São Paulo</v>
          </cell>
          <cell r="X348" t="str">
            <v>SELMA SANTANA COELHO</v>
          </cell>
          <cell r="Y348" t="str">
            <v>ZEZITO JOSE DE SA</v>
          </cell>
          <cell r="Z348" t="str">
            <v>Solteiro</v>
          </cell>
          <cell r="AA348" t="str">
            <v>Ensino Médio Incompleto</v>
          </cell>
          <cell r="AB348" t="str">
            <v>M</v>
          </cell>
          <cell r="AC348" t="str">
            <v>Rua</v>
          </cell>
          <cell r="AD348" t="str">
            <v>BONIFACIO ASIOLI</v>
          </cell>
          <cell r="AE348" t="str">
            <v>34</v>
          </cell>
          <cell r="AG348" t="str">
            <v>04892-040</v>
          </cell>
          <cell r="AH348" t="str">
            <v>SILVEIRA</v>
          </cell>
          <cell r="AI348" t="str">
            <v>São Paulo</v>
          </cell>
          <cell r="AJ348" t="str">
            <v>São Paulo</v>
          </cell>
          <cell r="AP348">
            <v>390</v>
          </cell>
          <cell r="AQ348" t="str">
            <v>10960</v>
          </cell>
          <cell r="AR348" t="str">
            <v>1</v>
          </cell>
          <cell r="AS348" t="str">
            <v>425800015</v>
          </cell>
          <cell r="AT348" t="str">
            <v>406763710124</v>
          </cell>
          <cell r="AU348" t="str">
            <v>509</v>
          </cell>
          <cell r="AV348" t="str">
            <v>381</v>
          </cell>
          <cell r="AW348" t="str">
            <v>10157</v>
          </cell>
          <cell r="AX348" t="str">
            <v>401</v>
          </cell>
          <cell r="AY348">
            <v>4</v>
          </cell>
          <cell r="AZ348">
            <v>3</v>
          </cell>
          <cell r="BA348">
            <v>0</v>
          </cell>
        </row>
        <row r="349">
          <cell r="A349">
            <v>113545</v>
          </cell>
          <cell r="B349" t="str">
            <v>BRUNO SANTOS PINA</v>
          </cell>
          <cell r="C349" t="str">
            <v>VARREDOR</v>
          </cell>
          <cell r="D349" t="str">
            <v>ECOSAMPA Capela do Socorro</v>
          </cell>
          <cell r="E349">
            <v>43617</v>
          </cell>
          <cell r="F349">
            <v>1603.99</v>
          </cell>
          <cell r="G349" t="str">
            <v>Em Atividade Normal</v>
          </cell>
          <cell r="H349">
            <v>44960</v>
          </cell>
          <cell r="I349">
            <v>34664</v>
          </cell>
          <cell r="J349" t="str">
            <v>454.918.198-24</v>
          </cell>
          <cell r="K349" t="str">
            <v>207.81571.93.0</v>
          </cell>
          <cell r="L349" t="str">
            <v>Salário Mensal</v>
          </cell>
          <cell r="M349" t="str">
            <v>Empregado (CLT)</v>
          </cell>
          <cell r="N349" t="str">
            <v>5142-15</v>
          </cell>
          <cell r="O349">
            <v>233</v>
          </cell>
          <cell r="P349" t="str">
            <v>SEGUNDA A SABADO - 09:00 AS 17:20 / INTERVALO DE 01 HORA</v>
          </cell>
          <cell r="Q349" t="str">
            <v>220 Horas</v>
          </cell>
          <cell r="R349" t="str">
            <v>75.01.006</v>
          </cell>
          <cell r="S349" t="str">
            <v>SCK - Varrição de Vias e Logradouros</v>
          </cell>
          <cell r="T349">
            <v>2</v>
          </cell>
          <cell r="U349" t="str">
            <v>SIEMACO SAO PAULO LIMP URBANA</v>
          </cell>
          <cell r="V349" t="str">
            <v>Brasileira</v>
          </cell>
          <cell r="W349" t="str">
            <v>São Paulo</v>
          </cell>
          <cell r="X349" t="str">
            <v>GIRLEIDE MARCELINA DOS SANTOS PINA</v>
          </cell>
          <cell r="Y349" t="str">
            <v>JORGE EMILIANO PINA</v>
          </cell>
          <cell r="Z349" t="str">
            <v>Solteiro</v>
          </cell>
          <cell r="AA349" t="str">
            <v>Ensino Fundamental Incompleto</v>
          </cell>
          <cell r="AB349" t="str">
            <v>M</v>
          </cell>
          <cell r="AC349" t="str">
            <v>Alameda</v>
          </cell>
          <cell r="AD349" t="str">
            <v>DOS SABIAS</v>
          </cell>
          <cell r="AE349" t="str">
            <v>14</v>
          </cell>
          <cell r="AG349" t="str">
            <v>04880-225</v>
          </cell>
          <cell r="AH349" t="str">
            <v xml:space="preserve">RECANTO CAMPO BELO  </v>
          </cell>
          <cell r="AI349" t="str">
            <v>São Paulo</v>
          </cell>
          <cell r="AJ349" t="str">
            <v>São Paulo</v>
          </cell>
          <cell r="AP349">
            <v>5917</v>
          </cell>
          <cell r="AQ349" t="str">
            <v>03709</v>
          </cell>
          <cell r="AR349" t="str">
            <v>4</v>
          </cell>
          <cell r="AS349" t="str">
            <v>439175501</v>
          </cell>
          <cell r="AT349" t="str">
            <v>405290670159</v>
          </cell>
          <cell r="AU349" t="str">
            <v>629</v>
          </cell>
          <cell r="AV349" t="str">
            <v>371</v>
          </cell>
          <cell r="AW349" t="str">
            <v>51523</v>
          </cell>
          <cell r="AX349" t="str">
            <v>404</v>
          </cell>
          <cell r="AY349">
            <v>4</v>
          </cell>
          <cell r="AZ349">
            <v>3</v>
          </cell>
          <cell r="BA349">
            <v>0</v>
          </cell>
        </row>
        <row r="350">
          <cell r="A350">
            <v>113542</v>
          </cell>
          <cell r="B350" t="str">
            <v>CAIO CALADO DE ARAUJO</v>
          </cell>
          <cell r="C350" t="str">
            <v>AJUDANTE EQ SERVICOS DIVERSOS</v>
          </cell>
          <cell r="D350" t="str">
            <v>ECOSAMPA Santo Amaro</v>
          </cell>
          <cell r="E350">
            <v>43617</v>
          </cell>
          <cell r="F350">
            <v>1464.83</v>
          </cell>
          <cell r="G350" t="str">
            <v>Demitido em Meses Anteriores</v>
          </cell>
          <cell r="H350">
            <v>44694</v>
          </cell>
          <cell r="I350">
            <v>34827</v>
          </cell>
          <cell r="J350" t="str">
            <v>447.293.538-46</v>
          </cell>
          <cell r="K350" t="str">
            <v>207.85005.44.1</v>
          </cell>
          <cell r="L350" t="str">
            <v>Salário Mensal</v>
          </cell>
          <cell r="M350" t="str">
            <v>Empregado (CLT)</v>
          </cell>
          <cell r="N350" t="str">
            <v>5142-25</v>
          </cell>
          <cell r="O350">
            <v>66</v>
          </cell>
          <cell r="P350" t="str">
            <v>SEGUNDA A SABADO - 06:00 AS 14:20 / INTERVALO DE 01 HORA</v>
          </cell>
          <cell r="Q350" t="str">
            <v>220 Horas</v>
          </cell>
          <cell r="R350" t="str">
            <v>75.01.013</v>
          </cell>
          <cell r="S350" t="str">
            <v>SCK - Capinação e Roçada de Vias</v>
          </cell>
          <cell r="T350">
            <v>2</v>
          </cell>
          <cell r="U350" t="str">
            <v>SIEMACO SAO PAULO LIMP URBANA</v>
          </cell>
          <cell r="V350" t="str">
            <v>Brasileira</v>
          </cell>
          <cell r="W350" t="str">
            <v>São Paulo</v>
          </cell>
          <cell r="X350" t="str">
            <v>MARIA APARECIDA CALADO DE ARAUJO</v>
          </cell>
          <cell r="Z350" t="str">
            <v>Solteiro</v>
          </cell>
          <cell r="AA350" t="str">
            <v>Ensino Fundamental Incompleto</v>
          </cell>
          <cell r="AB350" t="str">
            <v>M</v>
          </cell>
          <cell r="AC350" t="str">
            <v>Rua</v>
          </cell>
          <cell r="AD350" t="str">
            <v>CONDESSA DE SAO JOAQUIM</v>
          </cell>
          <cell r="AE350" t="str">
            <v>175</v>
          </cell>
          <cell r="AF350" t="str">
            <v>CASA 2 R</v>
          </cell>
          <cell r="AG350" t="str">
            <v>01320-000</v>
          </cell>
          <cell r="AH350" t="str">
            <v>BELA VISTA</v>
          </cell>
          <cell r="AI350" t="str">
            <v>São Paulo</v>
          </cell>
          <cell r="AJ350" t="str">
            <v>São Paulo</v>
          </cell>
          <cell r="AP350">
            <v>9042</v>
          </cell>
          <cell r="AQ350" t="str">
            <v>04378</v>
          </cell>
          <cell r="AR350" t="str">
            <v>7</v>
          </cell>
          <cell r="AS350" t="str">
            <v>368862094</v>
          </cell>
          <cell r="AT350" t="str">
            <v>420895900167</v>
          </cell>
          <cell r="AU350" t="str">
            <v>489</v>
          </cell>
          <cell r="AV350" t="str">
            <v>1</v>
          </cell>
          <cell r="AW350" t="str">
            <v>2456</v>
          </cell>
          <cell r="AX350" t="str">
            <v>3026</v>
          </cell>
          <cell r="AY350">
            <v>2</v>
          </cell>
          <cell r="AZ350">
            <v>11</v>
          </cell>
          <cell r="BA350">
            <v>12</v>
          </cell>
        </row>
        <row r="351">
          <cell r="A351">
            <v>121947</v>
          </cell>
          <cell r="B351" t="str">
            <v>CAIO GONCALVES DOS SANTOS</v>
          </cell>
          <cell r="C351" t="str">
            <v>MENOR/JOVEM APRENDIZ</v>
          </cell>
          <cell r="D351" t="str">
            <v>ECOSAMPA Administração</v>
          </cell>
          <cell r="E351">
            <v>45040</v>
          </cell>
          <cell r="F351">
            <v>1320</v>
          </cell>
          <cell r="G351" t="str">
            <v>Em Atividade Normal</v>
          </cell>
          <cell r="H351">
            <v>45040</v>
          </cell>
          <cell r="I351">
            <v>37418</v>
          </cell>
          <cell r="J351" t="str">
            <v>522.564.758-83</v>
          </cell>
          <cell r="K351" t="str">
            <v>220.19493.73.9</v>
          </cell>
          <cell r="L351" t="str">
            <v>Salário Mensal</v>
          </cell>
          <cell r="M351" t="str">
            <v>Menor Aprendiz</v>
          </cell>
          <cell r="N351" t="str">
            <v>4110-05</v>
          </cell>
          <cell r="O351">
            <v>419</v>
          </cell>
          <cell r="P351" t="str">
            <v>SEGUNDA A SEXTA - 08:00 AS 14:15 - 15 Minutos de Intervalo</v>
          </cell>
          <cell r="Q351" t="str">
            <v>150 Horas</v>
          </cell>
          <cell r="R351" t="str">
            <v>02.02.001</v>
          </cell>
          <cell r="S351" t="str">
            <v>Depto Adm Pessoal</v>
          </cell>
          <cell r="T351">
            <v>1</v>
          </cell>
          <cell r="U351" t="str">
            <v>SIEMACO SAO PAULO LIMP URBANA</v>
          </cell>
          <cell r="V351" t="str">
            <v>Brasileira</v>
          </cell>
          <cell r="W351" t="str">
            <v>São Paulo</v>
          </cell>
          <cell r="X351" t="str">
            <v>CREUZA DE CARVALHO GONCALVES</v>
          </cell>
          <cell r="Y351" t="str">
            <v>CLEDSON DOS SANTOS</v>
          </cell>
          <cell r="Z351" t="str">
            <v>Solteiro</v>
          </cell>
          <cell r="AA351" t="str">
            <v>Ensino Superior Incompleto</v>
          </cell>
          <cell r="AB351" t="str">
            <v>M</v>
          </cell>
          <cell r="AC351" t="str">
            <v>Rua</v>
          </cell>
          <cell r="AD351" t="str">
            <v>BAHIA</v>
          </cell>
          <cell r="AE351" t="str">
            <v>109</v>
          </cell>
          <cell r="AF351" t="str">
            <v>CASA 4</v>
          </cell>
          <cell r="AG351" t="str">
            <v>04866-007</v>
          </cell>
          <cell r="AH351" t="str">
            <v>VILA MARCELO</v>
          </cell>
          <cell r="AI351" t="str">
            <v>São Paulo</v>
          </cell>
          <cell r="AJ351" t="str">
            <v>São Paulo</v>
          </cell>
          <cell r="AM351" t="str">
            <v>11</v>
          </cell>
          <cell r="AN351" t="str">
            <v>94855-6797</v>
          </cell>
          <cell r="AP351">
            <v>6753</v>
          </cell>
          <cell r="AQ351" t="str">
            <v>52208</v>
          </cell>
          <cell r="AR351" t="str">
            <v>2</v>
          </cell>
          <cell r="AS351" t="str">
            <v>541585642</v>
          </cell>
          <cell r="AT351" t="str">
            <v>462201560124</v>
          </cell>
          <cell r="AU351" t="str">
            <v>0664</v>
          </cell>
          <cell r="AV351" t="str">
            <v>381</v>
          </cell>
          <cell r="AW351" t="str">
            <v>52256475</v>
          </cell>
          <cell r="AX351" t="str">
            <v>883</v>
          </cell>
          <cell r="AY351">
            <v>0</v>
          </cell>
          <cell r="AZ351">
            <v>4</v>
          </cell>
          <cell r="BA351">
            <v>7</v>
          </cell>
        </row>
        <row r="352">
          <cell r="A352">
            <v>113540</v>
          </cell>
          <cell r="B352" t="str">
            <v>CAIO PINHEIRO DE SOUSA</v>
          </cell>
          <cell r="C352" t="str">
            <v>MOTORISTA CAMINHAO</v>
          </cell>
          <cell r="D352" t="str">
            <v>ECOSAMPA Operação Geral</v>
          </cell>
          <cell r="E352">
            <v>43617</v>
          </cell>
          <cell r="F352">
            <v>3050.22</v>
          </cell>
          <cell r="G352" t="str">
            <v>Em Atividade Normal</v>
          </cell>
          <cell r="H352">
            <v>44960</v>
          </cell>
          <cell r="I352">
            <v>32241</v>
          </cell>
          <cell r="J352" t="str">
            <v>353.366.468-65</v>
          </cell>
          <cell r="K352" t="str">
            <v>204.30182.93.1</v>
          </cell>
          <cell r="L352" t="str">
            <v>Salário Mensal</v>
          </cell>
          <cell r="M352" t="str">
            <v>Empregado (CLT)</v>
          </cell>
          <cell r="N352" t="str">
            <v>7825-10</v>
          </cell>
          <cell r="O352">
            <v>297</v>
          </cell>
          <cell r="P352" t="str">
            <v>SEGUNDA A SABADO - 05:40 AS 14:00 / INTERVALO DE 01 HORA</v>
          </cell>
          <cell r="Q352" t="str">
            <v>220 Horas</v>
          </cell>
          <cell r="R352" t="str">
            <v>75.01.001</v>
          </cell>
          <cell r="S352" t="str">
            <v>SCK - Lavagem Especial Equip.</v>
          </cell>
          <cell r="T352">
            <v>2</v>
          </cell>
          <cell r="U352" t="str">
            <v>SIND TRAB EMP DE ONIBUS RODOV INTEREST INTERM SET DIF SAO PAULO</v>
          </cell>
          <cell r="V352" t="str">
            <v>Brasileira</v>
          </cell>
          <cell r="W352" t="str">
            <v>São Paulo</v>
          </cell>
          <cell r="X352" t="str">
            <v>SEBASTIANA PINHEIRO DE SOUSA</v>
          </cell>
          <cell r="Z352" t="str">
            <v>Solteiro</v>
          </cell>
          <cell r="AA352" t="str">
            <v>Ensino Médio Completo</v>
          </cell>
          <cell r="AB352" t="str">
            <v>M</v>
          </cell>
          <cell r="AC352" t="str">
            <v>Rua</v>
          </cell>
          <cell r="AD352" t="str">
            <v>BALTAZAR LOPES FRAGOSO</v>
          </cell>
          <cell r="AE352" t="str">
            <v>180</v>
          </cell>
          <cell r="AG352" t="str">
            <v>04949-130</v>
          </cell>
          <cell r="AH352" t="str">
            <v>JD ARACATI</v>
          </cell>
          <cell r="AI352" t="str">
            <v>São Paulo</v>
          </cell>
          <cell r="AJ352" t="str">
            <v>São Paulo</v>
          </cell>
          <cell r="AP352">
            <v>390</v>
          </cell>
          <cell r="AQ352" t="str">
            <v>10815</v>
          </cell>
          <cell r="AR352" t="str">
            <v>7</v>
          </cell>
          <cell r="AS352" t="str">
            <v>448568056</v>
          </cell>
          <cell r="AT352" t="str">
            <v>367519070116</v>
          </cell>
          <cell r="AU352" t="str">
            <v>443</v>
          </cell>
          <cell r="AV352" t="str">
            <v>372</v>
          </cell>
          <cell r="AW352" t="str">
            <v>12063</v>
          </cell>
          <cell r="AX352" t="str">
            <v>337</v>
          </cell>
          <cell r="AY352">
            <v>4</v>
          </cell>
          <cell r="AZ352">
            <v>3</v>
          </cell>
          <cell r="BA352">
            <v>0</v>
          </cell>
          <cell r="BB352" t="str">
            <v>04.295.802.518</v>
          </cell>
          <cell r="BC352">
            <v>45088</v>
          </cell>
          <cell r="BE352" t="str">
            <v>A</v>
          </cell>
          <cell r="BF352" t="str">
            <v>D</v>
          </cell>
          <cell r="BG352">
            <v>43608</v>
          </cell>
        </row>
        <row r="353">
          <cell r="A353">
            <v>120356</v>
          </cell>
          <cell r="B353" t="str">
            <v>CAIO WENDELL ASSIS ROCHA SANTOS</v>
          </cell>
          <cell r="C353" t="str">
            <v>AJUDANTE EQ SERVICOS DIVERSOS</v>
          </cell>
          <cell r="D353" t="str">
            <v>ECOSAMPA Parelheiros</v>
          </cell>
          <cell r="E353">
            <v>44820</v>
          </cell>
          <cell r="F353">
            <v>1603.99</v>
          </cell>
          <cell r="G353" t="str">
            <v>Em Atividade Normal</v>
          </cell>
          <cell r="H353">
            <v>44820</v>
          </cell>
          <cell r="I353">
            <v>35718</v>
          </cell>
          <cell r="J353" t="str">
            <v>067.102.695-07</v>
          </cell>
          <cell r="K353" t="str">
            <v>138.52714.34.5</v>
          </cell>
          <cell r="L353" t="str">
            <v>Salário Mensal</v>
          </cell>
          <cell r="M353" t="str">
            <v>Empregado (CLT)</v>
          </cell>
          <cell r="N353" t="str">
            <v>5142-25</v>
          </cell>
          <cell r="O353">
            <v>66</v>
          </cell>
          <cell r="P353" t="str">
            <v>SEGUNDA A SABADO - 06:00 AS 14:20 / INTERVALO DE 01 HORA</v>
          </cell>
          <cell r="Q353" t="str">
            <v>220 Horas</v>
          </cell>
          <cell r="R353" t="str">
            <v>75.01.013</v>
          </cell>
          <cell r="S353" t="str">
            <v>SCK - Capinação e Roçada de Vias</v>
          </cell>
          <cell r="T353">
            <v>2</v>
          </cell>
          <cell r="U353" t="str">
            <v>SIEMACO SAO PAULO LIMP URBANA</v>
          </cell>
          <cell r="V353" t="str">
            <v>Brasileira</v>
          </cell>
          <cell r="W353" t="str">
            <v>Jequié</v>
          </cell>
          <cell r="X353" t="str">
            <v>ELIENE ASSIS SANTOS</v>
          </cell>
          <cell r="Y353" t="str">
            <v>MARCOS MARCIO ROCHA SANTOS</v>
          </cell>
          <cell r="Z353" t="str">
            <v>Solteiro</v>
          </cell>
          <cell r="AA353" t="str">
            <v>Ensino Médio Completo</v>
          </cell>
          <cell r="AB353" t="str">
            <v>M</v>
          </cell>
          <cell r="AC353" t="str">
            <v>Rua</v>
          </cell>
          <cell r="AD353" t="str">
            <v>HERACLITO SANDANO</v>
          </cell>
          <cell r="AE353" t="str">
            <v>12A</v>
          </cell>
          <cell r="AG353" t="str">
            <v>08151-170</v>
          </cell>
          <cell r="AH353" t="str">
            <v>JARDIM ROSINA</v>
          </cell>
          <cell r="AI353" t="str">
            <v>São Paulo</v>
          </cell>
          <cell r="AJ353" t="str">
            <v>São Paulo</v>
          </cell>
          <cell r="AM353" t="str">
            <v>11</v>
          </cell>
          <cell r="AN353" t="str">
            <v>95792-9376</v>
          </cell>
          <cell r="AP353">
            <v>1704</v>
          </cell>
          <cell r="AQ353" t="str">
            <v>22598</v>
          </cell>
          <cell r="AR353" t="str">
            <v>4</v>
          </cell>
          <cell r="AS353" t="str">
            <v>67567007X</v>
          </cell>
          <cell r="AT353" t="str">
            <v>163840900531</v>
          </cell>
          <cell r="AU353" t="str">
            <v>0350</v>
          </cell>
          <cell r="AV353" t="str">
            <v>003</v>
          </cell>
          <cell r="AW353" t="str">
            <v>06710269</v>
          </cell>
          <cell r="AX353" t="str">
            <v>507</v>
          </cell>
          <cell r="AY353">
            <v>0</v>
          </cell>
          <cell r="AZ353">
            <v>11</v>
          </cell>
          <cell r="BA353">
            <v>15</v>
          </cell>
        </row>
        <row r="354">
          <cell r="A354">
            <v>113534</v>
          </cell>
          <cell r="B354" t="str">
            <v>CAIQUE APARECIDO RODRIGUES DE SOUZA ALVES</v>
          </cell>
          <cell r="C354" t="str">
            <v>AJUDANTE EQ SERVICOS DIVERSOS</v>
          </cell>
          <cell r="D354" t="str">
            <v>ECOSAMPA Capela do Socorro</v>
          </cell>
          <cell r="E354">
            <v>43617</v>
          </cell>
          <cell r="F354">
            <v>1281.23</v>
          </cell>
          <cell r="G354" t="str">
            <v>Demitido em Meses Anteriores</v>
          </cell>
          <cell r="H354">
            <v>43907</v>
          </cell>
          <cell r="I354">
            <v>34312</v>
          </cell>
          <cell r="J354" t="str">
            <v>321.983.558-92</v>
          </cell>
          <cell r="K354" t="str">
            <v>209.78353.04.2</v>
          </cell>
          <cell r="L354" t="str">
            <v>Salário Mensal</v>
          </cell>
          <cell r="M354" t="str">
            <v>Empregado (CLT)</v>
          </cell>
          <cell r="N354" t="str">
            <v>5142-25</v>
          </cell>
          <cell r="O354">
            <v>167</v>
          </cell>
          <cell r="P354" t="str">
            <v>SEGUNDA A SABADO - 13:40 AS 22:00 / INTERVALO DE 01 HORA</v>
          </cell>
          <cell r="Q354" t="str">
            <v>220 Horas</v>
          </cell>
          <cell r="R354" t="str">
            <v>75.01.019</v>
          </cell>
          <cell r="S354" t="str">
            <v>SCK - Operação dos Ecopontos</v>
          </cell>
          <cell r="T354">
            <v>2</v>
          </cell>
          <cell r="U354" t="str">
            <v>SIEMACO SAO PAULO LIMP URBANA</v>
          </cell>
          <cell r="V354" t="str">
            <v>Brasileira</v>
          </cell>
          <cell r="W354" t="str">
            <v>São Paulo</v>
          </cell>
          <cell r="X354" t="str">
            <v>VENICA RODRIGUES ALVES DE SOUZA</v>
          </cell>
          <cell r="Y354" t="str">
            <v>OSVALDO FERREIRA ALVES</v>
          </cell>
          <cell r="Z354" t="str">
            <v>Solteiro</v>
          </cell>
          <cell r="AA354" t="str">
            <v>Ensino Médio Incompleto</v>
          </cell>
          <cell r="AB354" t="str">
            <v>M</v>
          </cell>
          <cell r="AC354" t="str">
            <v>Rua</v>
          </cell>
          <cell r="AD354" t="str">
            <v>DR JORGE ARIDA</v>
          </cell>
          <cell r="AE354" t="str">
            <v>185</v>
          </cell>
          <cell r="AG354" t="str">
            <v>05790-240</v>
          </cell>
          <cell r="AH354" t="str">
            <v>MARIA SAMPAIO</v>
          </cell>
          <cell r="AI354" t="str">
            <v>São Paulo</v>
          </cell>
          <cell r="AJ354" t="str">
            <v>São Paulo</v>
          </cell>
          <cell r="AP354">
            <v>9340</v>
          </cell>
          <cell r="AQ354" t="str">
            <v>58034</v>
          </cell>
          <cell r="AR354" t="str">
            <v>0</v>
          </cell>
          <cell r="AS354" t="str">
            <v>359340568</v>
          </cell>
          <cell r="AT354" t="str">
            <v>419614550191</v>
          </cell>
          <cell r="AU354" t="str">
            <v>490</v>
          </cell>
          <cell r="AV354" t="str">
            <v>328</v>
          </cell>
          <cell r="AW354" t="str">
            <v>72417</v>
          </cell>
          <cell r="AX354" t="str">
            <v>432</v>
          </cell>
          <cell r="AY354">
            <v>0</v>
          </cell>
          <cell r="AZ354">
            <v>9</v>
          </cell>
          <cell r="BA354">
            <v>16</v>
          </cell>
        </row>
        <row r="355">
          <cell r="A355">
            <v>116328</v>
          </cell>
          <cell r="B355" t="str">
            <v>CAIQUE MARTINS DE JESUS</v>
          </cell>
          <cell r="C355" t="str">
            <v>AJUDANTE EQ SERVICOS DIVERSOS</v>
          </cell>
          <cell r="D355" t="str">
            <v>ECOSAMPA Capela do Socorro</v>
          </cell>
          <cell r="E355">
            <v>44308</v>
          </cell>
          <cell r="F355">
            <v>1319.67</v>
          </cell>
          <cell r="G355" t="str">
            <v>Demitido em Meses Anteriores</v>
          </cell>
          <cell r="H355">
            <v>44394</v>
          </cell>
          <cell r="I355">
            <v>36007</v>
          </cell>
          <cell r="J355" t="str">
            <v>507.167.478-55</v>
          </cell>
          <cell r="K355" t="str">
            <v>201.16878.63.5</v>
          </cell>
          <cell r="L355" t="str">
            <v>Salário Mensal</v>
          </cell>
          <cell r="M355" t="str">
            <v>Empregado (CLT)</v>
          </cell>
          <cell r="N355" t="str">
            <v>5142-25</v>
          </cell>
          <cell r="O355">
            <v>66</v>
          </cell>
          <cell r="P355" t="str">
            <v>SEGUNDA A SABADO - 06:00 AS 14:20 / INTERVALO DE 01 HORA</v>
          </cell>
          <cell r="Q355" t="str">
            <v>220 Horas</v>
          </cell>
          <cell r="R355" t="str">
            <v>75.01.013</v>
          </cell>
          <cell r="S355" t="str">
            <v>SCK - Capinação e Roçada de Vias</v>
          </cell>
          <cell r="T355">
            <v>2</v>
          </cell>
          <cell r="U355" t="str">
            <v>SIEMACO SAO PAULO LIMP URBANA</v>
          </cell>
          <cell r="V355" t="str">
            <v>Brasileira</v>
          </cell>
          <cell r="W355" t="str">
            <v>São Paulo</v>
          </cell>
          <cell r="X355" t="str">
            <v>JULIANA DE JESUS MARTINS</v>
          </cell>
          <cell r="Y355" t="str">
            <v>ROGERIO FABIANO DE JESUS</v>
          </cell>
          <cell r="Z355" t="str">
            <v>Solteiro</v>
          </cell>
          <cell r="AA355" t="str">
            <v>Ensino Fundamental Incompleto</v>
          </cell>
          <cell r="AB355" t="str">
            <v>M</v>
          </cell>
          <cell r="AC355" t="str">
            <v>Rua</v>
          </cell>
          <cell r="AD355" t="str">
            <v>RUA GREGORIO TORRES</v>
          </cell>
          <cell r="AE355" t="str">
            <v>283</v>
          </cell>
          <cell r="AG355" t="str">
            <v>04828-160</v>
          </cell>
          <cell r="AH355" t="str">
            <v>JARDIM IPORANGA</v>
          </cell>
          <cell r="AI355" t="str">
            <v>São Paulo</v>
          </cell>
          <cell r="AJ355" t="str">
            <v>São Paulo</v>
          </cell>
          <cell r="AK355" t="str">
            <v>11</v>
          </cell>
          <cell r="AL355" t="str">
            <v>9915.3724</v>
          </cell>
          <cell r="AP355">
            <v>7245</v>
          </cell>
          <cell r="AQ355" t="str">
            <v>06799</v>
          </cell>
          <cell r="AR355" t="str">
            <v>1</v>
          </cell>
          <cell r="AS355" t="str">
            <v>52302252</v>
          </cell>
          <cell r="AT355" t="str">
            <v>455633220132</v>
          </cell>
          <cell r="AU355" t="str">
            <v>0868</v>
          </cell>
          <cell r="AV355" t="str">
            <v>280</v>
          </cell>
          <cell r="AW355" t="str">
            <v>50716747</v>
          </cell>
          <cell r="AX355" t="str">
            <v>855</v>
          </cell>
          <cell r="AY355">
            <v>0</v>
          </cell>
          <cell r="AZ355">
            <v>2</v>
          </cell>
          <cell r="BA355">
            <v>25</v>
          </cell>
        </row>
        <row r="356">
          <cell r="A356">
            <v>122410</v>
          </cell>
          <cell r="B356" t="str">
            <v>CAIQUE RIBEIRO SILVA VALADARES</v>
          </cell>
          <cell r="C356" t="str">
            <v>AJUDANTE EQ SERVICOS DIVERSOS</v>
          </cell>
          <cell r="D356" t="str">
            <v>ECOSAMPA Operação Geral</v>
          </cell>
          <cell r="E356">
            <v>45117</v>
          </cell>
          <cell r="F356">
            <v>1603.99</v>
          </cell>
          <cell r="G356" t="str">
            <v>Em Atividade Normal</v>
          </cell>
          <cell r="H356">
            <v>45117</v>
          </cell>
          <cell r="I356">
            <v>34389</v>
          </cell>
          <cell r="J356" t="str">
            <v>357.317.728-00</v>
          </cell>
          <cell r="K356" t="str">
            <v>162.12393.45.2</v>
          </cell>
          <cell r="L356" t="str">
            <v>Salário Mensal</v>
          </cell>
          <cell r="M356" t="str">
            <v>Empregado (CLT)</v>
          </cell>
          <cell r="N356" t="str">
            <v>5142-25</v>
          </cell>
          <cell r="O356">
            <v>339</v>
          </cell>
          <cell r="P356" t="str">
            <v>SEGUNDA A SABADO - 13:20 AS 21:40 / INTERVALO DE 01 HORA</v>
          </cell>
          <cell r="Q356" t="str">
            <v>220 Horas</v>
          </cell>
          <cell r="R356" t="str">
            <v>75.01.013</v>
          </cell>
          <cell r="S356" t="str">
            <v>SCK - Capinação e Roçada de Vias</v>
          </cell>
          <cell r="T356">
            <v>2</v>
          </cell>
          <cell r="U356" t="str">
            <v>SIEMACO SAO PAULO LIMP URBANA</v>
          </cell>
          <cell r="V356" t="str">
            <v>Brasileira</v>
          </cell>
          <cell r="W356" t="str">
            <v>São Bernardo do Campo</v>
          </cell>
          <cell r="X356" t="str">
            <v>JANETE RIBEIRO DA SILVA VALADARES</v>
          </cell>
          <cell r="Y356" t="str">
            <v>JOSE DOS  PASSOS DE SOUZA VALADARES</v>
          </cell>
          <cell r="Z356" t="str">
            <v>Solteiro</v>
          </cell>
          <cell r="AA356" t="str">
            <v>Ensino Fundamental Incompleto</v>
          </cell>
          <cell r="AB356" t="str">
            <v>M</v>
          </cell>
          <cell r="AC356" t="str">
            <v>Rua</v>
          </cell>
          <cell r="AD356" t="str">
            <v>CONEGO JOSE PASCHOAL CHRISTOFARO</v>
          </cell>
          <cell r="AE356" t="str">
            <v>156</v>
          </cell>
          <cell r="AG356" t="str">
            <v>04476-270</v>
          </cell>
          <cell r="AH356" t="str">
            <v>ELDORADO</v>
          </cell>
          <cell r="AI356" t="str">
            <v>São Paulo</v>
          </cell>
          <cell r="AJ356" t="str">
            <v>São Paulo</v>
          </cell>
          <cell r="AM356" t="str">
            <v>11</v>
          </cell>
          <cell r="AN356" t="str">
            <v>94343-8643</v>
          </cell>
          <cell r="AP356">
            <v>6875</v>
          </cell>
          <cell r="AQ356" t="str">
            <v>49019</v>
          </cell>
          <cell r="AR356" t="str">
            <v>2</v>
          </cell>
          <cell r="AS356" t="str">
            <v>449761320</v>
          </cell>
          <cell r="AT356" t="str">
            <v>411027590108</v>
          </cell>
          <cell r="AU356" t="str">
            <v>0159</v>
          </cell>
          <cell r="AV356" t="str">
            <v>426</v>
          </cell>
          <cell r="AW356" t="str">
            <v>35731772</v>
          </cell>
          <cell r="AX356" t="str">
            <v>800</v>
          </cell>
          <cell r="AY356">
            <v>0</v>
          </cell>
          <cell r="AZ356">
            <v>1</v>
          </cell>
          <cell r="BA356">
            <v>21</v>
          </cell>
        </row>
        <row r="357">
          <cell r="A357">
            <v>116842</v>
          </cell>
          <cell r="B357" t="str">
            <v>CAMILA ALVES DOS SANTOS</v>
          </cell>
          <cell r="C357" t="str">
            <v>Nenhum</v>
          </cell>
          <cell r="D357" t="str">
            <v>ECOSAMPA Pensionistas</v>
          </cell>
          <cell r="E357">
            <v>44393</v>
          </cell>
          <cell r="F357">
            <v>0.01</v>
          </cell>
          <cell r="G357" t="str">
            <v>Demitido em Meses Anteriores</v>
          </cell>
          <cell r="H357">
            <v>45091</v>
          </cell>
          <cell r="J357" t="str">
            <v>421.649.218-52</v>
          </cell>
          <cell r="L357" t="str">
            <v>Nenhuma</v>
          </cell>
          <cell r="M357" t="str">
            <v>Pensionista</v>
          </cell>
          <cell r="N357" t="str">
            <v>-</v>
          </cell>
          <cell r="O357">
            <v>0</v>
          </cell>
          <cell r="P357" t="str">
            <v>Nenhum</v>
          </cell>
          <cell r="Q357" t="str">
            <v>Nenhuma</v>
          </cell>
          <cell r="R357" t="str">
            <v>00.00.000</v>
          </cell>
          <cell r="S357" t="str">
            <v>Pensionistas</v>
          </cell>
          <cell r="T357">
            <v>0</v>
          </cell>
          <cell r="U357" t="str">
            <v>Nenhum</v>
          </cell>
          <cell r="V357" t="str">
            <v>Nenhuma</v>
          </cell>
          <cell r="W357" t="str">
            <v>Nenhum</v>
          </cell>
          <cell r="Z357" t="str">
            <v>Nenhum</v>
          </cell>
          <cell r="AA357" t="str">
            <v>Nenhum</v>
          </cell>
          <cell r="AB357" t="str">
            <v>F</v>
          </cell>
          <cell r="AC357" t="str">
            <v>Nenhum</v>
          </cell>
          <cell r="AI357" t="str">
            <v>Nenhum</v>
          </cell>
          <cell r="AJ357" t="str">
            <v>Nenhum</v>
          </cell>
          <cell r="AP357">
            <v>4155</v>
          </cell>
          <cell r="AQ357" t="str">
            <v>0928889715</v>
          </cell>
          <cell r="AR357" t="str">
            <v>7</v>
          </cell>
          <cell r="AY357">
            <v>1</v>
          </cell>
          <cell r="AZ357">
            <v>10</v>
          </cell>
          <cell r="BA357">
            <v>28</v>
          </cell>
        </row>
        <row r="358">
          <cell r="A358">
            <v>117056</v>
          </cell>
          <cell r="B358" t="str">
            <v>CARINE FRANCA SANTOS</v>
          </cell>
          <cell r="C358" t="str">
            <v>PENSIONISTAS</v>
          </cell>
          <cell r="D358" t="str">
            <v>ECOSAMPA Pensionistas</v>
          </cell>
          <cell r="E358">
            <v>44432</v>
          </cell>
          <cell r="F358">
            <v>0.01</v>
          </cell>
          <cell r="G358" t="str">
            <v>Demitido em Meses Anteriores</v>
          </cell>
          <cell r="H358">
            <v>44482</v>
          </cell>
          <cell r="J358" t="str">
            <v>372.504.328-00</v>
          </cell>
          <cell r="L358" t="str">
            <v>Nenhuma</v>
          </cell>
          <cell r="M358" t="str">
            <v>Pensionista</v>
          </cell>
          <cell r="N358" t="str">
            <v>1415-20</v>
          </cell>
          <cell r="O358">
            <v>0</v>
          </cell>
          <cell r="P358" t="str">
            <v>Nenhum</v>
          </cell>
          <cell r="Q358" t="str">
            <v>Nenhuma</v>
          </cell>
          <cell r="R358" t="str">
            <v>00.00.000</v>
          </cell>
          <cell r="S358" t="str">
            <v>Pensionistas</v>
          </cell>
          <cell r="T358">
            <v>0</v>
          </cell>
          <cell r="U358" t="str">
            <v>Nenhum</v>
          </cell>
          <cell r="V358" t="str">
            <v>Nenhuma</v>
          </cell>
          <cell r="W358" t="str">
            <v>Nenhum</v>
          </cell>
          <cell r="Z358" t="str">
            <v>Solteiro</v>
          </cell>
          <cell r="AA358" t="str">
            <v>Ensino Médio Completo</v>
          </cell>
          <cell r="AB358" t="str">
            <v>F</v>
          </cell>
          <cell r="AC358" t="str">
            <v>Nenhum</v>
          </cell>
          <cell r="AI358" t="str">
            <v>Nenhum</v>
          </cell>
          <cell r="AJ358" t="str">
            <v>Nenhum</v>
          </cell>
          <cell r="AP358">
            <v>3328</v>
          </cell>
          <cell r="AQ358" t="str">
            <v>11642</v>
          </cell>
          <cell r="AR358" t="str">
            <v>8</v>
          </cell>
          <cell r="AY358">
            <v>0</v>
          </cell>
          <cell r="AZ358">
            <v>1</v>
          </cell>
          <cell r="BA358">
            <v>19</v>
          </cell>
        </row>
        <row r="359">
          <cell r="A359">
            <v>116754</v>
          </cell>
          <cell r="B359" t="str">
            <v>CARLA AZEVEDO DA SILVA SANTANA LEITE</v>
          </cell>
          <cell r="C359" t="str">
            <v>PENSIONISTAS</v>
          </cell>
          <cell r="D359" t="str">
            <v>ECOSAMPA Pensionistas</v>
          </cell>
          <cell r="E359">
            <v>44372</v>
          </cell>
          <cell r="F359">
            <v>0.01</v>
          </cell>
          <cell r="G359" t="str">
            <v>Demitido em Meses Anteriores</v>
          </cell>
          <cell r="H359">
            <v>44743</v>
          </cell>
          <cell r="J359" t="str">
            <v>350.312.418-70</v>
          </cell>
          <cell r="L359" t="str">
            <v>Nenhuma</v>
          </cell>
          <cell r="M359" t="str">
            <v>Pensionista</v>
          </cell>
          <cell r="N359" t="str">
            <v>1415-20</v>
          </cell>
          <cell r="O359">
            <v>10</v>
          </cell>
          <cell r="P359" t="str">
            <v>SEGUNDA A SEXTA - 08:00 AS 17:48 / INTERVALO DE 01 HORA</v>
          </cell>
          <cell r="Q359" t="str">
            <v>220 Horas</v>
          </cell>
          <cell r="R359" t="str">
            <v>00.00.000</v>
          </cell>
          <cell r="S359" t="str">
            <v>Pensionistas</v>
          </cell>
          <cell r="T359">
            <v>2</v>
          </cell>
          <cell r="U359" t="str">
            <v>Nenhum</v>
          </cell>
          <cell r="V359" t="str">
            <v>Brasileira</v>
          </cell>
          <cell r="W359" t="str">
            <v>Nenhum</v>
          </cell>
          <cell r="Z359" t="str">
            <v>Solteiro</v>
          </cell>
          <cell r="AA359" t="str">
            <v>Educação Básica Incompleta</v>
          </cell>
          <cell r="AB359" t="str">
            <v>-</v>
          </cell>
          <cell r="AC359" t="str">
            <v>Nenhum</v>
          </cell>
          <cell r="AI359" t="str">
            <v>São Paulo</v>
          </cell>
          <cell r="AJ359" t="str">
            <v>São Paulo</v>
          </cell>
          <cell r="AP359">
            <v>8485</v>
          </cell>
          <cell r="AQ359" t="str">
            <v>26450</v>
          </cell>
          <cell r="AR359" t="str">
            <v>4</v>
          </cell>
          <cell r="AY359">
            <v>1</v>
          </cell>
          <cell r="AZ359">
            <v>0</v>
          </cell>
          <cell r="BA359">
            <v>6</v>
          </cell>
        </row>
        <row r="360">
          <cell r="A360">
            <v>113740</v>
          </cell>
          <cell r="B360" t="str">
            <v>CARLA JANAINY BATISTA OLIVEIRA</v>
          </cell>
          <cell r="C360" t="str">
            <v>COORDENADOR DE RH/DHO</v>
          </cell>
          <cell r="D360" t="str">
            <v>ECOSAMPA Administração</v>
          </cell>
          <cell r="E360">
            <v>43619</v>
          </cell>
          <cell r="F360">
            <v>6541.55</v>
          </cell>
          <cell r="G360" t="str">
            <v>Demitido em Meses Anteriores</v>
          </cell>
          <cell r="H360">
            <v>45148</v>
          </cell>
          <cell r="I360">
            <v>30951</v>
          </cell>
          <cell r="J360" t="str">
            <v>070.551.646-64</v>
          </cell>
          <cell r="K360" t="str">
            <v>127.54348.09.5</v>
          </cell>
          <cell r="L360" t="str">
            <v>Salário Mensal</v>
          </cell>
          <cell r="M360" t="str">
            <v>Empregado (CLT)</v>
          </cell>
          <cell r="N360" t="str">
            <v>1422-05</v>
          </cell>
          <cell r="O360">
            <v>61</v>
          </cell>
          <cell r="P360" t="str">
            <v>SEGUNDA A SEXTA - 07:00 AS 16:48 / INTERVALO DE 01 HORA</v>
          </cell>
          <cell r="Q360" t="str">
            <v>220 Horas</v>
          </cell>
          <cell r="R360" t="str">
            <v>03.01.001</v>
          </cell>
          <cell r="S360" t="str">
            <v>Depto Servicos Gerais</v>
          </cell>
          <cell r="T360">
            <v>1</v>
          </cell>
          <cell r="U360" t="str">
            <v>SIEMACO SAO PAULO LIMP URBANA</v>
          </cell>
          <cell r="V360" t="str">
            <v>Brasileira</v>
          </cell>
          <cell r="W360" t="str">
            <v>Porteirinha</v>
          </cell>
          <cell r="X360" t="str">
            <v>DIALEDA MARIA BATISTA</v>
          </cell>
          <cell r="Y360" t="str">
            <v>DERALDO BATISTA DA SILVA</v>
          </cell>
          <cell r="Z360" t="str">
            <v>Casado</v>
          </cell>
          <cell r="AA360" t="str">
            <v>Ensino Superior Completo</v>
          </cell>
          <cell r="AB360" t="str">
            <v>F</v>
          </cell>
          <cell r="AC360" t="str">
            <v>Avenida</v>
          </cell>
          <cell r="AD360" t="str">
            <v>GOVERNADOR MARIO COVAS</v>
          </cell>
          <cell r="AE360" t="str">
            <v>1180</v>
          </cell>
          <cell r="AF360" t="str">
            <v>APTO 08</v>
          </cell>
          <cell r="AG360" t="str">
            <v>11730-000</v>
          </cell>
          <cell r="AH360" t="str">
            <v>JARDIM CAIAHU</v>
          </cell>
          <cell r="AI360" t="str">
            <v>Mongaguá</v>
          </cell>
          <cell r="AJ360" t="str">
            <v>São Paulo</v>
          </cell>
          <cell r="AP360">
            <v>2921</v>
          </cell>
          <cell r="AQ360" t="str">
            <v>52819</v>
          </cell>
          <cell r="AR360" t="str">
            <v>2</v>
          </cell>
          <cell r="AS360" t="str">
            <v>MG12557913</v>
          </cell>
          <cell r="AT360" t="str">
            <v>162091560272</v>
          </cell>
          <cell r="AU360" t="str">
            <v>0309</v>
          </cell>
          <cell r="AV360" t="str">
            <v>264</v>
          </cell>
          <cell r="AW360" t="str">
            <v>2723</v>
          </cell>
          <cell r="AX360" t="str">
            <v>0128</v>
          </cell>
          <cell r="AY360">
            <v>4</v>
          </cell>
          <cell r="AZ360">
            <v>2</v>
          </cell>
          <cell r="BA360">
            <v>7</v>
          </cell>
        </row>
        <row r="361">
          <cell r="A361">
            <v>121459</v>
          </cell>
          <cell r="B361" t="str">
            <v>CARLEONICE DO CARMO SOUZA</v>
          </cell>
          <cell r="C361" t="str">
            <v>AJUDANTE EQ SERVICOS DIVERSOS</v>
          </cell>
          <cell r="D361" t="str">
            <v>ECOSAMPA Operação Geral</v>
          </cell>
          <cell r="E361">
            <v>44967</v>
          </cell>
          <cell r="F361">
            <v>1603.99</v>
          </cell>
          <cell r="G361" t="str">
            <v>Demitido em Meses Anteriores</v>
          </cell>
          <cell r="H361">
            <v>44981</v>
          </cell>
          <cell r="I361">
            <v>29508</v>
          </cell>
          <cell r="J361" t="str">
            <v>300.636.028-14</v>
          </cell>
          <cell r="K361" t="str">
            <v>129.13584.93.6</v>
          </cell>
          <cell r="L361" t="str">
            <v>Salário Mensal</v>
          </cell>
          <cell r="M361" t="str">
            <v>Empregado (CLT)</v>
          </cell>
          <cell r="N361" t="str">
            <v>5142-25</v>
          </cell>
          <cell r="O361">
            <v>339</v>
          </cell>
          <cell r="P361" t="str">
            <v>SEGUNDA A SABADO - 13:20 AS 21:40 / INTERVALO DE 01 HORA</v>
          </cell>
          <cell r="Q361" t="str">
            <v>220 Horas</v>
          </cell>
          <cell r="R361" t="str">
            <v>75.01.011</v>
          </cell>
          <cell r="S361" t="str">
            <v>SCK - Lavagem - Feiras, Vias e Logradouros</v>
          </cell>
          <cell r="T361">
            <v>2</v>
          </cell>
          <cell r="U361" t="str">
            <v>SIEMACO SAO PAULO LIMP URBANA</v>
          </cell>
          <cell r="V361" t="str">
            <v>Brasileira</v>
          </cell>
          <cell r="W361" t="str">
            <v>Paratinga</v>
          </cell>
          <cell r="X361" t="str">
            <v>CLEONICE DO CARMO SANTOS</v>
          </cell>
          <cell r="Y361" t="str">
            <v>JOSE CARLOS DE SOUZA</v>
          </cell>
          <cell r="Z361" t="str">
            <v>Solteiro</v>
          </cell>
          <cell r="AA361" t="str">
            <v>Ensino Médio Completo</v>
          </cell>
          <cell r="AB361" t="str">
            <v>F</v>
          </cell>
          <cell r="AC361" t="str">
            <v>Rua</v>
          </cell>
          <cell r="AD361" t="str">
            <v>Serra de Lajes</v>
          </cell>
          <cell r="AE361" t="str">
            <v>335</v>
          </cell>
          <cell r="AG361" t="str">
            <v>05890-240</v>
          </cell>
          <cell r="AH361" t="str">
            <v>Jardim Amalia</v>
          </cell>
          <cell r="AI361" t="str">
            <v>São Paulo</v>
          </cell>
          <cell r="AJ361" t="str">
            <v>São Paulo</v>
          </cell>
          <cell r="AM361" t="str">
            <v>11</v>
          </cell>
          <cell r="AN361" t="str">
            <v>95489-8165</v>
          </cell>
          <cell r="AP361">
            <v>7283</v>
          </cell>
          <cell r="AQ361" t="str">
            <v>24444</v>
          </cell>
          <cell r="AR361" t="str">
            <v>5</v>
          </cell>
          <cell r="AS361" t="str">
            <v>337785077</v>
          </cell>
          <cell r="AT361" t="str">
            <v>223488020108</v>
          </cell>
          <cell r="AU361" t="str">
            <v>0163</v>
          </cell>
          <cell r="AV361" t="str">
            <v>020</v>
          </cell>
          <cell r="AW361" t="str">
            <v>30063602</v>
          </cell>
          <cell r="AX361" t="str">
            <v>814</v>
          </cell>
          <cell r="AY361">
            <v>0</v>
          </cell>
          <cell r="AZ361">
            <v>0</v>
          </cell>
          <cell r="BA361">
            <v>14</v>
          </cell>
        </row>
        <row r="362">
          <cell r="A362">
            <v>121848</v>
          </cell>
          <cell r="B362" t="str">
            <v>CARLINDO DA SILVA BARROS</v>
          </cell>
          <cell r="C362" t="str">
            <v>AJUDANTE EQ SERVICOS DIVERSOS</v>
          </cell>
          <cell r="D362" t="str">
            <v>ECOSAMPA Capela do Socorro</v>
          </cell>
          <cell r="E362">
            <v>45022</v>
          </cell>
          <cell r="F362">
            <v>1603.99</v>
          </cell>
          <cell r="G362" t="str">
            <v>Em Atividade Normal</v>
          </cell>
          <cell r="H362">
            <v>45022</v>
          </cell>
          <cell r="I362">
            <v>27380</v>
          </cell>
          <cell r="J362" t="str">
            <v>604.427.431-49</v>
          </cell>
          <cell r="K362" t="str">
            <v>126.52991.02.9</v>
          </cell>
          <cell r="L362" t="str">
            <v>Salário Mensal</v>
          </cell>
          <cell r="M362" t="str">
            <v>Empregado (CLT)</v>
          </cell>
          <cell r="N362" t="str">
            <v>5142-25</v>
          </cell>
          <cell r="O362">
            <v>66</v>
          </cell>
          <cell r="P362" t="str">
            <v>SEGUNDA A SABADO - 06:00 AS 14:20 / INTERVALO DE 01 HORA</v>
          </cell>
          <cell r="Q362" t="str">
            <v>220 Horas</v>
          </cell>
          <cell r="R362" t="str">
            <v>75.01.011</v>
          </cell>
          <cell r="S362" t="str">
            <v>SCK - Lavagem - Feiras, Vias e Logradouros</v>
          </cell>
          <cell r="T362">
            <v>2</v>
          </cell>
          <cell r="U362" t="str">
            <v>SIEMACO SAO PAULO LIMP URBANA</v>
          </cell>
          <cell r="V362" t="str">
            <v>Brasileira</v>
          </cell>
          <cell r="W362" t="str">
            <v>Paulo Ramos</v>
          </cell>
          <cell r="X362" t="str">
            <v>RAIMUNDA ELOI DE BARROS</v>
          </cell>
          <cell r="Y362" t="str">
            <v>JOSE CARLOS DA SILVA</v>
          </cell>
          <cell r="Z362" t="str">
            <v>Solteiro</v>
          </cell>
          <cell r="AA362" t="str">
            <v>Ensino Fundamental Incompleto</v>
          </cell>
          <cell r="AB362" t="str">
            <v>M</v>
          </cell>
          <cell r="AC362" t="str">
            <v>Rua</v>
          </cell>
          <cell r="AD362" t="str">
            <v>TRES CANTICOS</v>
          </cell>
          <cell r="AE362" t="str">
            <v>414</v>
          </cell>
          <cell r="AG362" t="str">
            <v>04843-365</v>
          </cell>
          <cell r="AH362" t="str">
            <v>PARQUE SAO JOSE</v>
          </cell>
          <cell r="AI362" t="str">
            <v>São Paulo</v>
          </cell>
          <cell r="AJ362" t="str">
            <v>São Paulo</v>
          </cell>
          <cell r="AM362" t="str">
            <v>11</v>
          </cell>
          <cell r="AN362" t="str">
            <v>99206-6945</v>
          </cell>
          <cell r="AP362">
            <v>8551</v>
          </cell>
          <cell r="AQ362" t="str">
            <v>05051</v>
          </cell>
          <cell r="AR362" t="str">
            <v>4</v>
          </cell>
          <cell r="AS362" t="str">
            <v>538469420</v>
          </cell>
          <cell r="AT362" t="str">
            <v>019847992283</v>
          </cell>
          <cell r="AU362" t="str">
            <v>0255</v>
          </cell>
          <cell r="AV362" t="str">
            <v>367</v>
          </cell>
          <cell r="AW362" t="str">
            <v>60442743</v>
          </cell>
          <cell r="AX362" t="str">
            <v>149</v>
          </cell>
          <cell r="AY362">
            <v>0</v>
          </cell>
          <cell r="AZ362">
            <v>5</v>
          </cell>
          <cell r="BA362">
            <v>24</v>
          </cell>
        </row>
        <row r="363">
          <cell r="A363">
            <v>112169</v>
          </cell>
          <cell r="B363" t="str">
            <v>CARLIONEI HOLANDA DE SOUSA</v>
          </cell>
          <cell r="C363" t="str">
            <v>VARREDOR</v>
          </cell>
          <cell r="D363" t="str">
            <v>ECOSAMPA Santo Amaro</v>
          </cell>
          <cell r="E363">
            <v>43617</v>
          </cell>
          <cell r="F363">
            <v>1603.99</v>
          </cell>
          <cell r="G363" t="str">
            <v>Em Atividade Normal</v>
          </cell>
          <cell r="H363">
            <v>44776</v>
          </cell>
          <cell r="I363">
            <v>27652</v>
          </cell>
          <cell r="J363" t="str">
            <v>186.745.258-81</v>
          </cell>
          <cell r="K363" t="str">
            <v>125.25749.06.7</v>
          </cell>
          <cell r="L363" t="str">
            <v>Salário Mensal</v>
          </cell>
          <cell r="M363" t="str">
            <v>Empregado (CLT)</v>
          </cell>
          <cell r="N363" t="str">
            <v>5142-15</v>
          </cell>
          <cell r="O363">
            <v>299</v>
          </cell>
          <cell r="P363" t="str">
            <v>SEGUNDA A SABADO - 20:00 AS 03:40 / INTERVALO DE 01 HORA</v>
          </cell>
          <cell r="Q363" t="str">
            <v>220 Horas</v>
          </cell>
          <cell r="R363" t="str">
            <v>75.01.006</v>
          </cell>
          <cell r="S363" t="str">
            <v>SCK - Varrição de Vias e Logradouros</v>
          </cell>
          <cell r="T363">
            <v>2</v>
          </cell>
          <cell r="U363" t="str">
            <v>SIEMACO SAO PAULO LIMP URBANA</v>
          </cell>
          <cell r="V363" t="str">
            <v>Brasileira</v>
          </cell>
          <cell r="W363" t="str">
            <v>Tauá</v>
          </cell>
          <cell r="X363" t="str">
            <v>MARIA DO SOCORRO HOLANDA DE SOUSA</v>
          </cell>
          <cell r="Y363" t="str">
            <v>FRANCISCO HOLANDA CAVALCANTE</v>
          </cell>
          <cell r="Z363" t="str">
            <v>Solteiro</v>
          </cell>
          <cell r="AA363" t="str">
            <v>Ensino Fundamental Completo</v>
          </cell>
          <cell r="AB363" t="str">
            <v>M</v>
          </cell>
          <cell r="AC363" t="str">
            <v>Rua</v>
          </cell>
          <cell r="AD363" t="str">
            <v>FRANCISCO DE HOLANDA</v>
          </cell>
          <cell r="AE363" t="str">
            <v>635</v>
          </cell>
          <cell r="AG363" t="str">
            <v>05761-210</v>
          </cell>
          <cell r="AH363" t="str">
            <v>JARDIM MARIA VIRGINIA</v>
          </cell>
          <cell r="AI363" t="str">
            <v>São Paulo</v>
          </cell>
          <cell r="AJ363" t="str">
            <v>São Paulo</v>
          </cell>
          <cell r="AM363" t="str">
            <v>11</v>
          </cell>
          <cell r="AN363" t="str">
            <v>98511.1357</v>
          </cell>
          <cell r="AP363">
            <v>390</v>
          </cell>
          <cell r="AQ363" t="str">
            <v>11352</v>
          </cell>
          <cell r="AR363" t="str">
            <v>0</v>
          </cell>
          <cell r="AS363" t="str">
            <v>28.068.496-4</v>
          </cell>
          <cell r="AT363" t="str">
            <v>266126480116</v>
          </cell>
          <cell r="AU363" t="str">
            <v>60</v>
          </cell>
          <cell r="AV363" t="str">
            <v>328</v>
          </cell>
          <cell r="AW363" t="str">
            <v>45323</v>
          </cell>
          <cell r="AX363" t="str">
            <v>117</v>
          </cell>
          <cell r="AY363">
            <v>4</v>
          </cell>
          <cell r="AZ363">
            <v>3</v>
          </cell>
          <cell r="BA363">
            <v>0</v>
          </cell>
        </row>
        <row r="364">
          <cell r="A364">
            <v>112170</v>
          </cell>
          <cell r="B364" t="str">
            <v>CARLITO PASTOR DA SILVA</v>
          </cell>
          <cell r="C364" t="str">
            <v>VARREDOR</v>
          </cell>
          <cell r="D364" t="str">
            <v>ECOSAMPA Santo Amaro</v>
          </cell>
          <cell r="E364">
            <v>43617</v>
          </cell>
          <cell r="F364">
            <v>1603.99</v>
          </cell>
          <cell r="G364" t="str">
            <v>Em Atividade Normal</v>
          </cell>
          <cell r="H364">
            <v>45023</v>
          </cell>
          <cell r="I364">
            <v>28256</v>
          </cell>
          <cell r="J364" t="str">
            <v>249.394.168-36</v>
          </cell>
          <cell r="K364" t="str">
            <v>132.61122.81.0</v>
          </cell>
          <cell r="L364" t="str">
            <v>Salário Mensal</v>
          </cell>
          <cell r="M364" t="str">
            <v>Empregado (CLT)</v>
          </cell>
          <cell r="N364" t="str">
            <v>5142-15</v>
          </cell>
          <cell r="O364">
            <v>66</v>
          </cell>
          <cell r="P364" t="str">
            <v>SEGUNDA A SABADO - 06:00 AS 14:20 / INTERVALO DE 01 HORA</v>
          </cell>
          <cell r="Q364" t="str">
            <v>220 Horas</v>
          </cell>
          <cell r="R364" t="str">
            <v>75.01.008</v>
          </cell>
          <cell r="S364" t="str">
            <v>SCK - Varrição de Calçadões</v>
          </cell>
          <cell r="T364">
            <v>2</v>
          </cell>
          <cell r="U364" t="str">
            <v>SIEMACO SAO PAULO LIMP URBANA</v>
          </cell>
          <cell r="V364" t="str">
            <v>Brasileira</v>
          </cell>
          <cell r="W364" t="str">
            <v>São Paulo</v>
          </cell>
          <cell r="X364" t="str">
            <v>LUCINA LINA PASTOR DA SILVA</v>
          </cell>
          <cell r="Y364" t="str">
            <v>JOAQUIM PASTOR DA SILVA</v>
          </cell>
          <cell r="Z364" t="str">
            <v>Casado</v>
          </cell>
          <cell r="AA364" t="str">
            <v>Ensino Fundamental Completo</v>
          </cell>
          <cell r="AB364" t="str">
            <v>M</v>
          </cell>
          <cell r="AC364" t="str">
            <v>Rua</v>
          </cell>
          <cell r="AD364" t="str">
            <v>SERINGAL DO RIO VERDE</v>
          </cell>
          <cell r="AE364" t="str">
            <v>396</v>
          </cell>
          <cell r="AF364" t="str">
            <v>CASA 3</v>
          </cell>
          <cell r="AG364" t="str">
            <v>04941-020</v>
          </cell>
          <cell r="AH364" t="str">
            <v xml:space="preserve">PARQUE BOLOGNE </v>
          </cell>
          <cell r="AI364" t="str">
            <v>São Paulo</v>
          </cell>
          <cell r="AJ364" t="str">
            <v>São Paulo</v>
          </cell>
          <cell r="AP364">
            <v>2921</v>
          </cell>
          <cell r="AQ364" t="str">
            <v>53433</v>
          </cell>
          <cell r="AR364" t="str">
            <v>1</v>
          </cell>
          <cell r="AS364" t="str">
            <v>30.607.971-9</v>
          </cell>
          <cell r="AT364" t="str">
            <v>225751470108</v>
          </cell>
          <cell r="AU364" t="str">
            <v>192</v>
          </cell>
          <cell r="AV364" t="str">
            <v>372</v>
          </cell>
          <cell r="AW364" t="str">
            <v>51181</v>
          </cell>
          <cell r="AX364" t="str">
            <v>190</v>
          </cell>
          <cell r="AY364">
            <v>4</v>
          </cell>
          <cell r="AZ364">
            <v>3</v>
          </cell>
          <cell r="BA364">
            <v>0</v>
          </cell>
        </row>
        <row r="365">
          <cell r="A365">
            <v>114549</v>
          </cell>
          <cell r="B365" t="str">
            <v>CARLOS ALBERTO ALVES</v>
          </cell>
          <cell r="C365" t="str">
            <v>VARREDOR</v>
          </cell>
          <cell r="D365" t="str">
            <v>ECOSAMPA Santo Amaro</v>
          </cell>
          <cell r="E365">
            <v>43817</v>
          </cell>
          <cell r="F365">
            <v>1603.99</v>
          </cell>
          <cell r="G365" t="str">
            <v>Em Atividade Normal</v>
          </cell>
          <cell r="H365">
            <v>45119</v>
          </cell>
          <cell r="I365">
            <v>26023</v>
          </cell>
          <cell r="J365" t="str">
            <v>125.361.868-22</v>
          </cell>
          <cell r="K365" t="str">
            <v>123.24221.70.7</v>
          </cell>
          <cell r="L365" t="str">
            <v>Salário Mensal</v>
          </cell>
          <cell r="M365" t="str">
            <v>Empregado (CLT)</v>
          </cell>
          <cell r="N365" t="str">
            <v>5142-15</v>
          </cell>
          <cell r="O365">
            <v>299</v>
          </cell>
          <cell r="P365" t="str">
            <v>SEGUNDA A SABADO - 20:00 AS 03:40 / INTERVALO DE 01 HORA</v>
          </cell>
          <cell r="Q365" t="str">
            <v>220 Horas</v>
          </cell>
          <cell r="R365" t="str">
            <v>75.01.007</v>
          </cell>
          <cell r="S365" t="str">
            <v>SCK - Varrição de Sarjetas e Calçadas</v>
          </cell>
          <cell r="T365">
            <v>2</v>
          </cell>
          <cell r="U365" t="str">
            <v>SIEMACO SAO PAULO LIMP URBANA</v>
          </cell>
          <cell r="V365" t="str">
            <v>Brasileira</v>
          </cell>
          <cell r="W365" t="str">
            <v>São Paulo</v>
          </cell>
          <cell r="X365" t="str">
            <v>MARIA DE LOURDES GODOY ALVES</v>
          </cell>
          <cell r="Y365" t="str">
            <v>JOSE CARLOS ALVES</v>
          </cell>
          <cell r="Z365" t="str">
            <v>Solteiro</v>
          </cell>
          <cell r="AA365" t="str">
            <v>Ensino Fundamental Completo</v>
          </cell>
          <cell r="AB365" t="str">
            <v>M</v>
          </cell>
          <cell r="AC365" t="str">
            <v>Rua</v>
          </cell>
          <cell r="AD365" t="str">
            <v>RUA MARILENA RIBEIRA DA SILVA BARBOSA</v>
          </cell>
          <cell r="AE365" t="str">
            <v>218</v>
          </cell>
          <cell r="AG365" t="str">
            <v>04433-030</v>
          </cell>
          <cell r="AH365" t="str">
            <v>JARDIM ITAPURA</v>
          </cell>
          <cell r="AI365" t="str">
            <v>São Paulo</v>
          </cell>
          <cell r="AJ365" t="str">
            <v>São Paulo</v>
          </cell>
          <cell r="AK365" t="str">
            <v>11</v>
          </cell>
          <cell r="AL365" t="str">
            <v>5611.6274</v>
          </cell>
          <cell r="AM365" t="str">
            <v>11</v>
          </cell>
          <cell r="AN365" t="str">
            <v>96217.6841</v>
          </cell>
          <cell r="AP365">
            <v>7472</v>
          </cell>
          <cell r="AQ365" t="str">
            <v>24765</v>
          </cell>
          <cell r="AR365" t="str">
            <v>4</v>
          </cell>
          <cell r="AS365" t="str">
            <v>241795199</v>
          </cell>
          <cell r="AT365" t="str">
            <v>206109540175</v>
          </cell>
          <cell r="AU365" t="str">
            <v>0075</v>
          </cell>
          <cell r="AV365" t="str">
            <v>418</v>
          </cell>
          <cell r="AW365" t="str">
            <v>12536186</v>
          </cell>
          <cell r="AX365" t="str">
            <v>822</v>
          </cell>
          <cell r="AY365">
            <v>3</v>
          </cell>
          <cell r="AZ365">
            <v>8</v>
          </cell>
          <cell r="BA365">
            <v>13</v>
          </cell>
        </row>
        <row r="366">
          <cell r="A366">
            <v>116026</v>
          </cell>
          <cell r="B366" t="str">
            <v>CARLOS ALBERTO BISPO DA CRUZ</v>
          </cell>
          <cell r="C366" t="str">
            <v>AJUDANTE EQ SERVICOS DIVERSOS</v>
          </cell>
          <cell r="D366" t="str">
            <v>ECOSAMPA Santo Amaro</v>
          </cell>
          <cell r="E366">
            <v>44207</v>
          </cell>
          <cell r="F366">
            <v>1603.99</v>
          </cell>
          <cell r="G366" t="str">
            <v>Em Atividade Normal</v>
          </cell>
          <cell r="H366">
            <v>45173</v>
          </cell>
          <cell r="I366">
            <v>28024</v>
          </cell>
          <cell r="J366" t="str">
            <v>174.305.478-50</v>
          </cell>
          <cell r="K366" t="str">
            <v>124.67889.96.5</v>
          </cell>
          <cell r="L366" t="str">
            <v>Salário Mensal</v>
          </cell>
          <cell r="M366" t="str">
            <v>Empregado (CLT)</v>
          </cell>
          <cell r="N366" t="str">
            <v>5142-25</v>
          </cell>
          <cell r="O366">
            <v>300</v>
          </cell>
          <cell r="P366" t="str">
            <v>SEGUNDA A SABADO - 21:00 AS 04:33 / INTERVALO DE 01 HORA</v>
          </cell>
          <cell r="Q366" t="str">
            <v>220 Horas</v>
          </cell>
          <cell r="R366" t="str">
            <v>75.01.022</v>
          </cell>
          <cell r="S366" t="str">
            <v>SCK - Limpeza Habitacional - Dificil Acesso</v>
          </cell>
          <cell r="T366">
            <v>2</v>
          </cell>
          <cell r="U366" t="str">
            <v>SIEMACO SAO PAULO LIMP URBANA</v>
          </cell>
          <cell r="V366" t="str">
            <v>Brasileira</v>
          </cell>
          <cell r="W366" t="str">
            <v>São Paulo</v>
          </cell>
          <cell r="X366" t="str">
            <v>CLEMILDES LUIS BISPO</v>
          </cell>
          <cell r="Y366" t="str">
            <v>JOSE PASCOAL GOMES DA CRUZ</v>
          </cell>
          <cell r="Z366" t="str">
            <v>Casado</v>
          </cell>
          <cell r="AA366" t="str">
            <v>Ensino Médio Completo</v>
          </cell>
          <cell r="AB366" t="str">
            <v>M</v>
          </cell>
          <cell r="AC366" t="str">
            <v>Rua</v>
          </cell>
          <cell r="AD366" t="str">
            <v>BRAS DE MELO MONIZ</v>
          </cell>
          <cell r="AE366" t="str">
            <v>140</v>
          </cell>
          <cell r="AG366" t="str">
            <v>04387-140</v>
          </cell>
          <cell r="AH366" t="str">
            <v>CIDADE DOMITILA</v>
          </cell>
          <cell r="AI366" t="str">
            <v>São Paulo</v>
          </cell>
          <cell r="AJ366" t="str">
            <v>São Paulo</v>
          </cell>
          <cell r="AM366" t="str">
            <v>11</v>
          </cell>
          <cell r="AN366" t="str">
            <v>97804.3853</v>
          </cell>
          <cell r="AP366">
            <v>7457</v>
          </cell>
          <cell r="AQ366" t="str">
            <v>16692</v>
          </cell>
          <cell r="AR366" t="str">
            <v>9</v>
          </cell>
          <cell r="AS366" t="str">
            <v>270762413</v>
          </cell>
          <cell r="AT366" t="str">
            <v>264098030105</v>
          </cell>
          <cell r="AU366" t="str">
            <v>294</v>
          </cell>
          <cell r="AV366" t="str">
            <v>320</v>
          </cell>
          <cell r="AW366" t="str">
            <v>17430547</v>
          </cell>
          <cell r="AX366" t="str">
            <v>850</v>
          </cell>
          <cell r="AY366">
            <v>2</v>
          </cell>
          <cell r="AZ366">
            <v>7</v>
          </cell>
          <cell r="BA366">
            <v>20</v>
          </cell>
        </row>
        <row r="367">
          <cell r="A367">
            <v>112177</v>
          </cell>
          <cell r="B367" t="str">
            <v>CARLOS ALBERTO QUEIROZ DE OLIVEIRA</v>
          </cell>
          <cell r="C367" t="str">
            <v>MOTORISTA CAMINHAO</v>
          </cell>
          <cell r="D367" t="str">
            <v>ECOSAMPA Operação Geral</v>
          </cell>
          <cell r="E367">
            <v>43617</v>
          </cell>
          <cell r="F367">
            <v>3050.22</v>
          </cell>
          <cell r="G367" t="str">
            <v>Em Atividade Normal</v>
          </cell>
          <cell r="H367">
            <v>44867</v>
          </cell>
          <cell r="I367">
            <v>23276</v>
          </cell>
          <cell r="J367" t="str">
            <v>184.772.078-10</v>
          </cell>
          <cell r="K367" t="str">
            <v>121.12886.05.5</v>
          </cell>
          <cell r="L367" t="str">
            <v>Salário Mensal</v>
          </cell>
          <cell r="M367" t="str">
            <v>Empregado (CLT)</v>
          </cell>
          <cell r="N367" t="str">
            <v>7825-10</v>
          </cell>
          <cell r="O367">
            <v>297</v>
          </cell>
          <cell r="P367" t="str">
            <v>SEGUNDA A SABADO - 05:40 AS 14:00 / INTERVALO DE 01 HORA</v>
          </cell>
          <cell r="Q367" t="str">
            <v>220 Horas</v>
          </cell>
          <cell r="R367" t="str">
            <v>75.01.017</v>
          </cell>
          <cell r="S367" t="str">
            <v>SCK - Coleta Manual - Entulho e Materiais Diversos</v>
          </cell>
          <cell r="T367">
            <v>2</v>
          </cell>
          <cell r="U367" t="str">
            <v>SIND TRAB EMP DE ONIBUS RODOV INTEREST INTERM SET DIF SAO PAULO</v>
          </cell>
          <cell r="V367" t="str">
            <v>Brasileira</v>
          </cell>
          <cell r="W367" t="str">
            <v>Potiraguá</v>
          </cell>
          <cell r="X367" t="str">
            <v>JOSELINA RIBEIRO DE QUEIROS</v>
          </cell>
          <cell r="Y367" t="str">
            <v>EUCLIDES OLIVEIRA</v>
          </cell>
          <cell r="Z367" t="str">
            <v>Solteiro</v>
          </cell>
          <cell r="AA367" t="str">
            <v>Ensino Fundamental Completo</v>
          </cell>
          <cell r="AB367" t="str">
            <v>M</v>
          </cell>
          <cell r="AC367" t="str">
            <v>Rua</v>
          </cell>
          <cell r="AD367" t="str">
            <v>OITO</v>
          </cell>
          <cell r="AE367" t="str">
            <v>401</v>
          </cell>
          <cell r="AG367" t="str">
            <v>04466-115</v>
          </cell>
          <cell r="AH367" t="str">
            <v>JARDIM DOMITILA</v>
          </cell>
          <cell r="AI367" t="str">
            <v>São Paulo</v>
          </cell>
          <cell r="AJ367" t="str">
            <v>São Paulo</v>
          </cell>
          <cell r="AP367">
            <v>390</v>
          </cell>
          <cell r="AQ367" t="str">
            <v>11477</v>
          </cell>
          <cell r="AR367" t="str">
            <v>5</v>
          </cell>
          <cell r="AS367" t="str">
            <v>17.093.130-4</v>
          </cell>
          <cell r="AT367" t="str">
            <v>155853340116</v>
          </cell>
          <cell r="AU367" t="str">
            <v>95</v>
          </cell>
          <cell r="AV367" t="str">
            <v>418</v>
          </cell>
          <cell r="AW367" t="str">
            <v>92468</v>
          </cell>
          <cell r="AX367" t="str">
            <v>117</v>
          </cell>
          <cell r="AY367">
            <v>4</v>
          </cell>
          <cell r="AZ367">
            <v>3</v>
          </cell>
          <cell r="BA367">
            <v>0</v>
          </cell>
          <cell r="BB367" t="str">
            <v>03.051.985.300</v>
          </cell>
          <cell r="BC367">
            <v>45168</v>
          </cell>
          <cell r="BE367" t="str">
            <v>D</v>
          </cell>
          <cell r="BG367">
            <v>43608</v>
          </cell>
        </row>
        <row r="368">
          <cell r="A368">
            <v>112179</v>
          </cell>
          <cell r="B368" t="str">
            <v>CARLOS ALBERTO TEIXEIRA RAMOS</v>
          </cell>
          <cell r="C368" t="str">
            <v>AJUDANTE EQ SERVICOS DIVERSOS</v>
          </cell>
          <cell r="D368" t="str">
            <v>ECOSAMPA Campo Limpo</v>
          </cell>
          <cell r="E368">
            <v>43617</v>
          </cell>
          <cell r="F368">
            <v>1603.99</v>
          </cell>
          <cell r="G368" t="str">
            <v>Em Atividade Normal</v>
          </cell>
          <cell r="H368">
            <v>44806</v>
          </cell>
          <cell r="I368">
            <v>23637</v>
          </cell>
          <cell r="J368" t="str">
            <v>170.904.948-02</v>
          </cell>
          <cell r="K368" t="str">
            <v>123.08108.71.3</v>
          </cell>
          <cell r="L368" t="str">
            <v>Salário Mensal</v>
          </cell>
          <cell r="M368" t="str">
            <v>Empregado (CLT)</v>
          </cell>
          <cell r="N368" t="str">
            <v>5142-25</v>
          </cell>
          <cell r="O368">
            <v>66</v>
          </cell>
          <cell r="P368" t="str">
            <v>SEGUNDA A SABADO - 06:00 AS 14:20 / INTERVALO DE 01 HORA</v>
          </cell>
          <cell r="Q368" t="str">
            <v>220 Horas</v>
          </cell>
          <cell r="R368" t="str">
            <v>75.01.013</v>
          </cell>
          <cell r="S368" t="str">
            <v>SCK - Capinação e Roçada de Vias</v>
          </cell>
          <cell r="T368">
            <v>2</v>
          </cell>
          <cell r="U368" t="str">
            <v>SIEMACO SAO PAULO LIMP URBANA</v>
          </cell>
          <cell r="V368" t="str">
            <v>Brasileira</v>
          </cell>
          <cell r="W368" t="str">
            <v>Nova Redenção</v>
          </cell>
          <cell r="X368" t="str">
            <v>ANTONIA NOVAES TEIXEIRA</v>
          </cell>
          <cell r="Y368" t="str">
            <v>BRASILITO MACEDO RAMOS</v>
          </cell>
          <cell r="Z368" t="str">
            <v>Solteiro</v>
          </cell>
          <cell r="AA368" t="str">
            <v>Ensino Fundamental Incompleto</v>
          </cell>
          <cell r="AB368" t="str">
            <v>M</v>
          </cell>
          <cell r="AC368" t="str">
            <v>Estrada</v>
          </cell>
          <cell r="AD368" t="str">
            <v>DOS MIRANDAS</v>
          </cell>
          <cell r="AE368" t="str">
            <v>406</v>
          </cell>
          <cell r="AG368" t="str">
            <v>04466-115</v>
          </cell>
          <cell r="AH368" t="str">
            <v>JARDIM MARIA DUARTE</v>
          </cell>
          <cell r="AI368" t="str">
            <v>São Paulo</v>
          </cell>
          <cell r="AJ368" t="str">
            <v>São Paulo</v>
          </cell>
          <cell r="AP368">
            <v>7660</v>
          </cell>
          <cell r="AQ368" t="str">
            <v>29085</v>
          </cell>
          <cell r="AR368" t="str">
            <v>4</v>
          </cell>
          <cell r="AS368" t="str">
            <v>38.408.926-4</v>
          </cell>
          <cell r="AT368" t="str">
            <v>438467400108</v>
          </cell>
          <cell r="AU368" t="str">
            <v>29</v>
          </cell>
          <cell r="AV368" t="str">
            <v>328</v>
          </cell>
          <cell r="AW368" t="str">
            <v>28762</v>
          </cell>
          <cell r="AX368" t="str">
            <v>024</v>
          </cell>
          <cell r="AY368">
            <v>4</v>
          </cell>
          <cell r="AZ368">
            <v>3</v>
          </cell>
          <cell r="BA368">
            <v>0</v>
          </cell>
        </row>
        <row r="369">
          <cell r="A369">
            <v>115413</v>
          </cell>
          <cell r="B369" t="str">
            <v>CARLOS ALBERTO VIEIRA</v>
          </cell>
          <cell r="C369" t="str">
            <v>AJUDANTE EQ SERVICOS DIVERSOS</v>
          </cell>
          <cell r="D369" t="str">
            <v>ECOSAMPA M'Boi Mirim</v>
          </cell>
          <cell r="E369">
            <v>44048</v>
          </cell>
          <cell r="F369">
            <v>1603.99</v>
          </cell>
          <cell r="G369" t="str">
            <v>Em Atividade Normal</v>
          </cell>
          <cell r="H369">
            <v>45086</v>
          </cell>
          <cell r="I369">
            <v>30578</v>
          </cell>
          <cell r="J369" t="str">
            <v>329.234.348-89</v>
          </cell>
          <cell r="K369" t="str">
            <v>132.11289.81.9</v>
          </cell>
          <cell r="L369" t="str">
            <v>Salário Mensal</v>
          </cell>
          <cell r="M369" t="str">
            <v>Empregado (CLT)</v>
          </cell>
          <cell r="N369" t="str">
            <v>5142-25</v>
          </cell>
          <cell r="O369">
            <v>66</v>
          </cell>
          <cell r="P369" t="str">
            <v>SEGUNDA A SABADO - 06:00 AS 14:20 / INTERVALO DE 01 HORA</v>
          </cell>
          <cell r="Q369" t="str">
            <v>220 Horas</v>
          </cell>
          <cell r="R369" t="str">
            <v>75.01.013</v>
          </cell>
          <cell r="S369" t="str">
            <v>SCK - Capinação e Roçada de Vias</v>
          </cell>
          <cell r="T369">
            <v>2</v>
          </cell>
          <cell r="U369" t="str">
            <v>SIEMACO SAO PAULO LIMP URBANA</v>
          </cell>
          <cell r="V369" t="str">
            <v>Brasileira</v>
          </cell>
          <cell r="W369" t="str">
            <v>São Paulo</v>
          </cell>
          <cell r="X369" t="str">
            <v>NILCE ANACLETO VIEIRA</v>
          </cell>
          <cell r="Y369" t="str">
            <v>CORNELIO AVELINO VIEIRA</v>
          </cell>
          <cell r="Z369" t="str">
            <v>Solteiro</v>
          </cell>
          <cell r="AA369" t="str">
            <v>Ensino Médio Completo</v>
          </cell>
          <cell r="AB369" t="str">
            <v>M</v>
          </cell>
          <cell r="AC369" t="str">
            <v>Rua</v>
          </cell>
          <cell r="AD369" t="str">
            <v>BALTAZAR LOPES FRAGOSO</v>
          </cell>
          <cell r="AE369" t="str">
            <v>11</v>
          </cell>
          <cell r="AG369" t="str">
            <v>04949-130</v>
          </cell>
          <cell r="AH369" t="str">
            <v>JARDIM ARACATI</v>
          </cell>
          <cell r="AI369" t="str">
            <v>São Paulo</v>
          </cell>
          <cell r="AJ369" t="str">
            <v>São Paulo</v>
          </cell>
          <cell r="AK369" t="str">
            <v>11</v>
          </cell>
          <cell r="AL369" t="str">
            <v>98624.2330</v>
          </cell>
          <cell r="AM369" t="str">
            <v>11</v>
          </cell>
          <cell r="AN369" t="str">
            <v>94741.8335</v>
          </cell>
          <cell r="AP369">
            <v>1667</v>
          </cell>
          <cell r="AQ369" t="str">
            <v>76025</v>
          </cell>
          <cell r="AR369" t="str">
            <v>8</v>
          </cell>
          <cell r="AS369" t="str">
            <v>427458869</v>
          </cell>
          <cell r="AT369" t="str">
            <v>314120680183</v>
          </cell>
          <cell r="AU369" t="str">
            <v>488</v>
          </cell>
          <cell r="AV369" t="str">
            <v>373</v>
          </cell>
          <cell r="AW369" t="str">
            <v>32923434</v>
          </cell>
          <cell r="AX369" t="str">
            <v>889</v>
          </cell>
          <cell r="AY369">
            <v>3</v>
          </cell>
          <cell r="AZ369">
            <v>0</v>
          </cell>
          <cell r="BA369">
            <v>26</v>
          </cell>
        </row>
        <row r="370">
          <cell r="A370">
            <v>112181</v>
          </cell>
          <cell r="B370" t="str">
            <v>CARLOS ALENCAR OLIVEIRA SOUZA</v>
          </cell>
          <cell r="C370" t="str">
            <v>AJUDANTE EQ SERVICOS DIVERSOS</v>
          </cell>
          <cell r="D370" t="str">
            <v>ECOSAMPA Capela do Socorro</v>
          </cell>
          <cell r="E370">
            <v>43617</v>
          </cell>
          <cell r="F370">
            <v>1603.99</v>
          </cell>
          <cell r="G370" t="str">
            <v>Auxílio-Doença</v>
          </cell>
          <cell r="H370">
            <v>44275</v>
          </cell>
          <cell r="I370">
            <v>25041</v>
          </cell>
          <cell r="J370" t="str">
            <v>128.734.668-55</v>
          </cell>
          <cell r="K370" t="str">
            <v>123.53099.39.6</v>
          </cell>
          <cell r="L370" t="str">
            <v>Salário Mensal</v>
          </cell>
          <cell r="M370" t="str">
            <v>Empregado (CLT)</v>
          </cell>
          <cell r="N370" t="str">
            <v>5142-25</v>
          </cell>
          <cell r="O370">
            <v>167</v>
          </cell>
          <cell r="P370" t="str">
            <v>SEGUNDA A SABADO - 13:40 AS 22:00 / INTERVALO DE 01 HORA</v>
          </cell>
          <cell r="Q370" t="str">
            <v>220 Horas</v>
          </cell>
          <cell r="R370" t="str">
            <v>75.01.013</v>
          </cell>
          <cell r="S370" t="str">
            <v>SCK - Capinação e Roçada de Vias</v>
          </cell>
          <cell r="T370">
            <v>2</v>
          </cell>
          <cell r="U370" t="str">
            <v>SIEMACO SAO PAULO LIMP URBANA</v>
          </cell>
          <cell r="V370" t="str">
            <v>Brasileira</v>
          </cell>
          <cell r="W370" t="str">
            <v>Itabuna</v>
          </cell>
          <cell r="X370" t="str">
            <v>MARIA DAS NEVES OLIVEIRA</v>
          </cell>
          <cell r="Y370" t="str">
            <v>LAUDELINO FRANCISCO DE SOUZA</v>
          </cell>
          <cell r="Z370" t="str">
            <v>Solteiro</v>
          </cell>
          <cell r="AA370" t="str">
            <v>Ensino Fundamental Incompleto</v>
          </cell>
          <cell r="AB370" t="str">
            <v>M</v>
          </cell>
          <cell r="AC370" t="str">
            <v>Rua</v>
          </cell>
          <cell r="AD370" t="str">
            <v>CRISTINA DE VASCONCELOS CECCATO</v>
          </cell>
          <cell r="AE370" t="str">
            <v>331</v>
          </cell>
          <cell r="AG370" t="str">
            <v>04466-115</v>
          </cell>
          <cell r="AH370" t="str">
            <v>JARDIM SAO NICOLAU</v>
          </cell>
          <cell r="AI370" t="str">
            <v>São Paulo</v>
          </cell>
          <cell r="AJ370" t="str">
            <v>São Paulo</v>
          </cell>
          <cell r="AP370">
            <v>1684</v>
          </cell>
          <cell r="AQ370" t="str">
            <v>49331</v>
          </cell>
          <cell r="AR370" t="str">
            <v>3</v>
          </cell>
          <cell r="AS370" t="str">
            <v>21.829.473-6</v>
          </cell>
          <cell r="AT370" t="str">
            <v>225123850116</v>
          </cell>
          <cell r="AU370" t="str">
            <v>668</v>
          </cell>
          <cell r="AV370" t="str">
            <v>280</v>
          </cell>
          <cell r="AW370" t="str">
            <v>91866</v>
          </cell>
          <cell r="AX370" t="str">
            <v>070</v>
          </cell>
          <cell r="AY370">
            <v>4</v>
          </cell>
          <cell r="AZ370">
            <v>3</v>
          </cell>
          <cell r="BA370">
            <v>0</v>
          </cell>
        </row>
        <row r="371">
          <cell r="A371">
            <v>115381</v>
          </cell>
          <cell r="B371" t="str">
            <v>CARLOS ANDRE DA COSTA</v>
          </cell>
          <cell r="C371" t="str">
            <v>AJUDANTE EQ SERVICOS DIVERSOS</v>
          </cell>
          <cell r="D371" t="str">
            <v>ECOSAMPA Capela do Socorro</v>
          </cell>
          <cell r="E371">
            <v>44046</v>
          </cell>
          <cell r="F371">
            <v>1319.67</v>
          </cell>
          <cell r="G371" t="str">
            <v>Demitido em Meses Anteriores</v>
          </cell>
          <cell r="H371">
            <v>44080</v>
          </cell>
          <cell r="I371">
            <v>28066</v>
          </cell>
          <cell r="J371" t="str">
            <v>259.002.078-38</v>
          </cell>
          <cell r="K371" t="str">
            <v>201.16378.64.0</v>
          </cell>
          <cell r="L371" t="str">
            <v>Salário Mensal</v>
          </cell>
          <cell r="M371" t="str">
            <v>Empregado (CLT)</v>
          </cell>
          <cell r="N371" t="str">
            <v>5142-25</v>
          </cell>
          <cell r="O371">
            <v>66</v>
          </cell>
          <cell r="P371" t="str">
            <v>SEGUNDA A SABADO - 06:00 AS 14:20 / INTERVALO DE 01 HORA</v>
          </cell>
          <cell r="Q371" t="str">
            <v>220 Horas</v>
          </cell>
          <cell r="R371" t="str">
            <v>75.01.014</v>
          </cell>
          <cell r="S371" t="str">
            <v>SCK - Pintura de Meio-Fio e Remoção Faixas e Propagandas</v>
          </cell>
          <cell r="T371">
            <v>2</v>
          </cell>
          <cell r="U371" t="str">
            <v>SIEMACO SAO PAULO LIMP URBANA</v>
          </cell>
          <cell r="V371" t="str">
            <v>Brasileira</v>
          </cell>
          <cell r="W371" t="str">
            <v>Recife</v>
          </cell>
          <cell r="X371" t="str">
            <v>OLIVIA MARIA DA CONCEICAO</v>
          </cell>
          <cell r="Y371" t="str">
            <v>JOSE ANTONIO DA COSTA</v>
          </cell>
          <cell r="Z371" t="str">
            <v>Solteiro</v>
          </cell>
          <cell r="AA371" t="str">
            <v>Ensino Fundamental Incompleto</v>
          </cell>
          <cell r="AB371" t="str">
            <v>M</v>
          </cell>
          <cell r="AC371" t="str">
            <v>Avenida</v>
          </cell>
          <cell r="AD371" t="str">
            <v>MANUEL DE SIQUEIRA</v>
          </cell>
          <cell r="AE371" t="str">
            <v>01</v>
          </cell>
          <cell r="AF371" t="str">
            <v>B</v>
          </cell>
          <cell r="AG371" t="str">
            <v>04913-010</v>
          </cell>
          <cell r="AH371" t="str">
            <v>JARDIM SANTA EDWIGES</v>
          </cell>
          <cell r="AI371" t="str">
            <v>São Paulo</v>
          </cell>
          <cell r="AJ371" t="str">
            <v>São Paulo</v>
          </cell>
          <cell r="AK371" t="str">
            <v>11</v>
          </cell>
          <cell r="AL371" t="str">
            <v>5518.3060</v>
          </cell>
          <cell r="AM371" t="str">
            <v>11</v>
          </cell>
          <cell r="AN371" t="str">
            <v>98669.2159</v>
          </cell>
          <cell r="AP371">
            <v>8723</v>
          </cell>
          <cell r="AQ371" t="str">
            <v>01556</v>
          </cell>
          <cell r="AR371" t="str">
            <v>9</v>
          </cell>
          <cell r="AS371" t="str">
            <v>284486115</v>
          </cell>
          <cell r="AT371" t="str">
            <v>284750600132</v>
          </cell>
          <cell r="AU371" t="str">
            <v>142</v>
          </cell>
          <cell r="AV371" t="str">
            <v>372</v>
          </cell>
          <cell r="AW371" t="str">
            <v>25900207</v>
          </cell>
          <cell r="AX371" t="str">
            <v>838</v>
          </cell>
          <cell r="AY371">
            <v>0</v>
          </cell>
          <cell r="AZ371">
            <v>1</v>
          </cell>
          <cell r="BA371">
            <v>3</v>
          </cell>
        </row>
        <row r="372">
          <cell r="A372">
            <v>112182</v>
          </cell>
          <cell r="B372" t="str">
            <v>CARLOS ANDRE MARCIANO</v>
          </cell>
          <cell r="C372" t="str">
            <v>MOTORISTA CAMINHAO</v>
          </cell>
          <cell r="D372" t="str">
            <v>ECOSAMPA Operação Geral</v>
          </cell>
          <cell r="E372">
            <v>43617</v>
          </cell>
          <cell r="F372">
            <v>2785.59</v>
          </cell>
          <cell r="G372" t="str">
            <v>Demitido em Meses Anteriores</v>
          </cell>
          <cell r="H372">
            <v>44602</v>
          </cell>
          <cell r="I372">
            <v>29005</v>
          </cell>
          <cell r="J372" t="str">
            <v>307.965.618-00</v>
          </cell>
          <cell r="K372" t="str">
            <v>131.32376.89.1</v>
          </cell>
          <cell r="L372" t="str">
            <v>Salário Mensal</v>
          </cell>
          <cell r="M372" t="str">
            <v>Empregado (CLT)</v>
          </cell>
          <cell r="N372" t="str">
            <v>7825-10</v>
          </cell>
          <cell r="O372">
            <v>300</v>
          </cell>
          <cell r="P372" t="str">
            <v>SEGUNDA A SABADO - 21:00 AS 04:33 / INTERVALO DE 01 HORA</v>
          </cell>
          <cell r="Q372" t="str">
            <v>220 Horas</v>
          </cell>
          <cell r="R372" t="str">
            <v>75.01.024</v>
          </cell>
          <cell r="S372" t="str">
            <v>SCK - Coleta Manual Residuos - Compactador</v>
          </cell>
          <cell r="T372">
            <v>2</v>
          </cell>
          <cell r="U372" t="str">
            <v>SIND TRAB EMP DE ONIBUS RODOV INTEREST INTERM SET DIF SAO PAULO</v>
          </cell>
          <cell r="V372" t="str">
            <v>Brasileira</v>
          </cell>
          <cell r="W372" t="str">
            <v>Palmares</v>
          </cell>
          <cell r="X372" t="str">
            <v>MARIA MADALENA DA SILVA</v>
          </cell>
          <cell r="Y372" t="str">
            <v>GILBERTO JOSE MARCIANO</v>
          </cell>
          <cell r="Z372" t="str">
            <v>Casado</v>
          </cell>
          <cell r="AA372" t="str">
            <v>Ensino Fundamental Completo</v>
          </cell>
          <cell r="AB372" t="str">
            <v>M</v>
          </cell>
          <cell r="AC372" t="str">
            <v>Travessa</v>
          </cell>
          <cell r="AD372" t="str">
            <v>ARROIO SAO GONCALO</v>
          </cell>
          <cell r="AE372" t="str">
            <v>336</v>
          </cell>
          <cell r="AG372" t="str">
            <v>04849-017</v>
          </cell>
          <cell r="AH372" t="str">
            <v>PARQUE RESIDENCIAL COCAIA</v>
          </cell>
          <cell r="AI372" t="str">
            <v>São Paulo</v>
          </cell>
          <cell r="AJ372" t="str">
            <v>São Paulo</v>
          </cell>
          <cell r="AP372">
            <v>1684</v>
          </cell>
          <cell r="AQ372" t="str">
            <v>44804</v>
          </cell>
          <cell r="AR372" t="str">
            <v>4</v>
          </cell>
          <cell r="AS372" t="str">
            <v>33.224.691-7</v>
          </cell>
          <cell r="AT372" t="str">
            <v>286999500116</v>
          </cell>
          <cell r="AU372" t="str">
            <v>96</v>
          </cell>
          <cell r="AV372" t="str">
            <v>381</v>
          </cell>
          <cell r="AW372" t="str">
            <v>31905</v>
          </cell>
          <cell r="AX372" t="str">
            <v>046</v>
          </cell>
          <cell r="AY372">
            <v>2</v>
          </cell>
          <cell r="AZ372">
            <v>8</v>
          </cell>
          <cell r="BA372">
            <v>9</v>
          </cell>
          <cell r="BB372" t="str">
            <v>02.945.612.933</v>
          </cell>
          <cell r="BC372">
            <v>45082</v>
          </cell>
          <cell r="BE372" t="str">
            <v>A</v>
          </cell>
          <cell r="BF372" t="str">
            <v>E</v>
          </cell>
          <cell r="BG372">
            <v>44624</v>
          </cell>
        </row>
        <row r="373">
          <cell r="A373">
            <v>116008</v>
          </cell>
          <cell r="B373" t="str">
            <v>CARLOS APARIZ BARBOSA</v>
          </cell>
          <cell r="C373" t="str">
            <v>AJUDANTE EQ SERVICOS DIVERSOS</v>
          </cell>
          <cell r="D373" t="str">
            <v>ECOSAMPA Santo Amaro</v>
          </cell>
          <cell r="E373">
            <v>44207</v>
          </cell>
          <cell r="F373">
            <v>1603.99</v>
          </cell>
          <cell r="G373" t="str">
            <v>Em Atividade Normal</v>
          </cell>
          <cell r="H373">
            <v>45149</v>
          </cell>
          <cell r="I373">
            <v>31882</v>
          </cell>
          <cell r="J373" t="str">
            <v>053.985.355-01</v>
          </cell>
          <cell r="K373" t="str">
            <v>161.87498.31.4</v>
          </cell>
          <cell r="L373" t="str">
            <v>Salário Mensal</v>
          </cell>
          <cell r="M373" t="str">
            <v>Empregado (CLT)</v>
          </cell>
          <cell r="N373" t="str">
            <v>5142-25</v>
          </cell>
          <cell r="O373">
            <v>167</v>
          </cell>
          <cell r="P373" t="str">
            <v>SEGUNDA A SABADO - 13:40 AS 22:00 / INTERVALO DE 01 HORA</v>
          </cell>
          <cell r="Q373" t="str">
            <v>220 Horas</v>
          </cell>
          <cell r="R373" t="str">
            <v>75.01.017</v>
          </cell>
          <cell r="S373" t="str">
            <v>SCK - Coleta Manual - Entulho e Materiais Diversos</v>
          </cell>
          <cell r="T373">
            <v>2</v>
          </cell>
          <cell r="U373" t="str">
            <v>SIEMACO SAO PAULO LIMP URBANA</v>
          </cell>
          <cell r="V373" t="str">
            <v>Brasileira</v>
          </cell>
          <cell r="W373" t="str">
            <v>Aracatu</v>
          </cell>
          <cell r="X373" t="str">
            <v>JULINA DA SILVA APARIZ BARBOSA</v>
          </cell>
          <cell r="Y373" t="str">
            <v>VALTER BARBOSA DA SILVA</v>
          </cell>
          <cell r="Z373" t="str">
            <v>União Est/Marit</v>
          </cell>
          <cell r="AA373" t="str">
            <v>Ensino Fundamental Completo</v>
          </cell>
          <cell r="AB373" t="str">
            <v>M</v>
          </cell>
          <cell r="AC373" t="str">
            <v>Rua</v>
          </cell>
          <cell r="AD373" t="str">
            <v>RAQUEL MARTINS</v>
          </cell>
          <cell r="AE373" t="str">
            <v>114</v>
          </cell>
          <cell r="AG373" t="str">
            <v>04854-030</v>
          </cell>
          <cell r="AH373" t="str">
            <v>CHACARA COCAIA</v>
          </cell>
          <cell r="AI373" t="str">
            <v>São Paulo</v>
          </cell>
          <cell r="AJ373" t="str">
            <v>São Paulo</v>
          </cell>
          <cell r="AM373" t="str">
            <v>11</v>
          </cell>
          <cell r="AN373" t="str">
            <v>97277.4525</v>
          </cell>
          <cell r="AP373">
            <v>7245</v>
          </cell>
          <cell r="AQ373" t="str">
            <v>06057</v>
          </cell>
          <cell r="AR373" t="str">
            <v>4</v>
          </cell>
          <cell r="AS373" t="str">
            <v>1384390790</v>
          </cell>
          <cell r="AT373" t="str">
            <v>119109900558</v>
          </cell>
          <cell r="AU373" t="str">
            <v>0190</v>
          </cell>
          <cell r="AV373" t="str">
            <v>090</v>
          </cell>
          <cell r="AW373" t="str">
            <v>05398535</v>
          </cell>
          <cell r="AX373" t="str">
            <v>501</v>
          </cell>
          <cell r="AY373">
            <v>2</v>
          </cell>
          <cell r="AZ373">
            <v>7</v>
          </cell>
          <cell r="BA373">
            <v>20</v>
          </cell>
        </row>
        <row r="374">
          <cell r="A374">
            <v>114274</v>
          </cell>
          <cell r="B374" t="str">
            <v>CARLOS CARDOSO DIAS DA SILVA</v>
          </cell>
          <cell r="C374" t="str">
            <v>AJUDANTE EQ SERVICOS DIVERSOS</v>
          </cell>
          <cell r="D374" t="str">
            <v>ECOSAMPA Santo Amaro</v>
          </cell>
          <cell r="E374">
            <v>43804</v>
          </cell>
          <cell r="F374">
            <v>1281.23</v>
          </cell>
          <cell r="G374" t="str">
            <v>Demitido em Meses Anteriores</v>
          </cell>
          <cell r="H374">
            <v>43894</v>
          </cell>
          <cell r="I374">
            <v>29077</v>
          </cell>
          <cell r="J374" t="str">
            <v>285.898.858-79</v>
          </cell>
          <cell r="K374" t="str">
            <v>130.56903.77.6</v>
          </cell>
          <cell r="L374" t="str">
            <v>Salário Mensal</v>
          </cell>
          <cell r="M374" t="str">
            <v>Empregado (CLT)</v>
          </cell>
          <cell r="N374" t="str">
            <v>5142-25</v>
          </cell>
          <cell r="O374">
            <v>300</v>
          </cell>
          <cell r="P374" t="str">
            <v>SEGUNDA A SABADO - 21:00 AS 04:33 / INTERVALO DE 01 HORA</v>
          </cell>
          <cell r="Q374" t="str">
            <v>220 Horas</v>
          </cell>
          <cell r="R374" t="str">
            <v>75.01.022</v>
          </cell>
          <cell r="S374" t="str">
            <v>SCK - Limpeza Habitacional - Dificil Acesso</v>
          </cell>
          <cell r="T374">
            <v>2</v>
          </cell>
          <cell r="U374" t="str">
            <v>SIEMACO SAO PAULO LIMP URBANA</v>
          </cell>
          <cell r="V374" t="str">
            <v>Brasileira</v>
          </cell>
          <cell r="W374" t="str">
            <v>Guarulhos</v>
          </cell>
          <cell r="X374" t="str">
            <v>MERCIA MARIA CARDOSO</v>
          </cell>
          <cell r="Y374" t="str">
            <v>JONAS INACIO DIAS</v>
          </cell>
          <cell r="Z374" t="str">
            <v>Casado</v>
          </cell>
          <cell r="AA374" t="str">
            <v>Ensino Médio Completo</v>
          </cell>
          <cell r="AB374" t="str">
            <v>M</v>
          </cell>
          <cell r="AC374" t="str">
            <v>Rua</v>
          </cell>
          <cell r="AD374" t="str">
            <v>RUA SEBASTIAO FERNANDES CAMACHO</v>
          </cell>
          <cell r="AE374" t="str">
            <v>161</v>
          </cell>
          <cell r="AG374" t="str">
            <v>04851-008</v>
          </cell>
          <cell r="AH374" t="str">
            <v>JARDIM EDI</v>
          </cell>
          <cell r="AI374" t="str">
            <v>São Paulo</v>
          </cell>
          <cell r="AJ374" t="str">
            <v>São Paulo</v>
          </cell>
          <cell r="AK374" t="str">
            <v>11</v>
          </cell>
          <cell r="AL374" t="str">
            <v>5976.2345</v>
          </cell>
          <cell r="AM374" t="str">
            <v>11</v>
          </cell>
          <cell r="AN374" t="str">
            <v>94840.7484</v>
          </cell>
          <cell r="AP374">
            <v>192</v>
          </cell>
          <cell r="AQ374" t="str">
            <v>83061</v>
          </cell>
          <cell r="AR374" t="str">
            <v>0</v>
          </cell>
          <cell r="AS374" t="str">
            <v>337638688</v>
          </cell>
          <cell r="AT374" t="str">
            <v>258466280167</v>
          </cell>
          <cell r="AU374" t="str">
            <v>249</v>
          </cell>
          <cell r="AV374" t="str">
            <v>278</v>
          </cell>
          <cell r="AW374" t="str">
            <v>28589885</v>
          </cell>
          <cell r="AX374" t="str">
            <v>879</v>
          </cell>
          <cell r="AY374">
            <v>0</v>
          </cell>
          <cell r="AZ374">
            <v>2</v>
          </cell>
          <cell r="BA374">
            <v>29</v>
          </cell>
        </row>
        <row r="375">
          <cell r="A375">
            <v>112183</v>
          </cell>
          <cell r="B375" t="str">
            <v>CARLOS DE OLIVEIRA BORGES</v>
          </cell>
          <cell r="C375" t="str">
            <v>AJUDANTE EQ SERVICOS DIVERSOS</v>
          </cell>
          <cell r="D375" t="str">
            <v>ECOSAMPA Campo Limpo</v>
          </cell>
          <cell r="E375">
            <v>43617</v>
          </cell>
          <cell r="F375">
            <v>1603.99</v>
          </cell>
          <cell r="G375" t="str">
            <v>Em Atividade Normal</v>
          </cell>
          <cell r="H375">
            <v>44835</v>
          </cell>
          <cell r="I375">
            <v>22677</v>
          </cell>
          <cell r="J375" t="str">
            <v>254.291.488-57</v>
          </cell>
          <cell r="K375" t="str">
            <v>125.26005.96.7</v>
          </cell>
          <cell r="L375" t="str">
            <v>Salário Mensal</v>
          </cell>
          <cell r="M375" t="str">
            <v>Empregado (CLT)</v>
          </cell>
          <cell r="N375" t="str">
            <v>5142-25</v>
          </cell>
          <cell r="O375">
            <v>66</v>
          </cell>
          <cell r="P375" t="str">
            <v>SEGUNDA A SABADO - 06:00 AS 14:20 / INTERVALO DE 01 HORA</v>
          </cell>
          <cell r="Q375" t="str">
            <v>220 Horas</v>
          </cell>
          <cell r="R375" t="str">
            <v>75.01.013</v>
          </cell>
          <cell r="S375" t="str">
            <v>SCK - Capinação e Roçada de Vias</v>
          </cell>
          <cell r="T375">
            <v>2</v>
          </cell>
          <cell r="U375" t="str">
            <v>SIEMACO SAO PAULO LIMP URBANA</v>
          </cell>
          <cell r="V375" t="str">
            <v>Brasileira</v>
          </cell>
          <cell r="W375" t="str">
            <v>São Paulo</v>
          </cell>
          <cell r="X375" t="str">
            <v>MARIANA DA CONCEICAO</v>
          </cell>
          <cell r="Y375" t="str">
            <v>BENEDITO DE OLIVEIRA BORGES</v>
          </cell>
          <cell r="Z375" t="str">
            <v>Casado</v>
          </cell>
          <cell r="AA375" t="str">
            <v>Ensino Fundamental Incompleto</v>
          </cell>
          <cell r="AB375" t="str">
            <v>M</v>
          </cell>
          <cell r="AC375" t="str">
            <v>Rua</v>
          </cell>
          <cell r="AD375" t="str">
            <v>MARIA DA COSTA BEZERRA</v>
          </cell>
          <cell r="AE375" t="str">
            <v>341</v>
          </cell>
          <cell r="AG375" t="str">
            <v>04880-050</v>
          </cell>
          <cell r="AH375" t="str">
            <v>RECANTO CAMPO BELO</v>
          </cell>
          <cell r="AI375" t="str">
            <v>São Paulo</v>
          </cell>
          <cell r="AJ375" t="str">
            <v>São Paulo</v>
          </cell>
          <cell r="AP375">
            <v>390</v>
          </cell>
          <cell r="AQ375" t="str">
            <v>10822</v>
          </cell>
          <cell r="AR375" t="str">
            <v>3</v>
          </cell>
          <cell r="AS375" t="str">
            <v>168.702.72-1</v>
          </cell>
          <cell r="AT375" t="str">
            <v>114807910141</v>
          </cell>
          <cell r="AU375" t="str">
            <v>41</v>
          </cell>
          <cell r="AV375" t="str">
            <v>381</v>
          </cell>
          <cell r="AW375" t="str">
            <v>84453</v>
          </cell>
          <cell r="AX375" t="str">
            <v>191</v>
          </cell>
          <cell r="AY375">
            <v>4</v>
          </cell>
          <cell r="AZ375">
            <v>3</v>
          </cell>
          <cell r="BA375">
            <v>0</v>
          </cell>
        </row>
        <row r="376">
          <cell r="A376">
            <v>112184</v>
          </cell>
          <cell r="B376" t="str">
            <v>CARLOS DOS SANTOS</v>
          </cell>
          <cell r="C376" t="str">
            <v>VARREDOR</v>
          </cell>
          <cell r="D376" t="str">
            <v>ECOSAMPA M'Boi Mirim</v>
          </cell>
          <cell r="E376">
            <v>43617</v>
          </cell>
          <cell r="F376">
            <v>1603.99</v>
          </cell>
          <cell r="G376" t="str">
            <v>Em Atividade Normal</v>
          </cell>
          <cell r="H376">
            <v>45149</v>
          </cell>
          <cell r="I376">
            <v>22850</v>
          </cell>
          <cell r="J376" t="str">
            <v>048.702.498-20</v>
          </cell>
          <cell r="K376" t="str">
            <v>108.11276.98.5</v>
          </cell>
          <cell r="L376" t="str">
            <v>Salário Mensal</v>
          </cell>
          <cell r="M376" t="str">
            <v>Empregado (CLT)</v>
          </cell>
          <cell r="N376" t="str">
            <v>5142-15</v>
          </cell>
          <cell r="O376">
            <v>66</v>
          </cell>
          <cell r="P376" t="str">
            <v>SEGUNDA A SABADO - 06:00 AS 14:20 / INTERVALO DE 01 HORA</v>
          </cell>
          <cell r="Q376" t="str">
            <v>220 Horas</v>
          </cell>
          <cell r="R376" t="str">
            <v>75.01.006</v>
          </cell>
          <cell r="S376" t="str">
            <v>SCK - Varrição de Vias e Logradouros</v>
          </cell>
          <cell r="T376">
            <v>2</v>
          </cell>
          <cell r="U376" t="str">
            <v>SIEMACO SAO PAULO LIMP URBANA</v>
          </cell>
          <cell r="V376" t="str">
            <v>Brasileira</v>
          </cell>
          <cell r="W376" t="str">
            <v>Canhoba</v>
          </cell>
          <cell r="X376" t="str">
            <v>MARIA ALVES DOS SANTOS</v>
          </cell>
          <cell r="Y376" t="str">
            <v>JOSE PEDRO DOS SANTOS</v>
          </cell>
          <cell r="Z376" t="str">
            <v>Casado</v>
          </cell>
          <cell r="AA376" t="str">
            <v>Ensino Fundamental Incompleto</v>
          </cell>
          <cell r="AB376" t="str">
            <v>M</v>
          </cell>
          <cell r="AC376" t="str">
            <v>Rua</v>
          </cell>
          <cell r="AD376" t="str">
            <v>ISAIAS CAVALCANTE VERAS</v>
          </cell>
          <cell r="AE376" t="str">
            <v>678</v>
          </cell>
          <cell r="AG376" t="str">
            <v>04466-115</v>
          </cell>
          <cell r="AH376" t="str">
            <v>JARDIM DO COLEGIO</v>
          </cell>
          <cell r="AI376" t="str">
            <v>São Paulo</v>
          </cell>
          <cell r="AJ376" t="str">
            <v>São Paulo</v>
          </cell>
          <cell r="AP376">
            <v>390</v>
          </cell>
          <cell r="AQ376" t="str">
            <v>11414</v>
          </cell>
          <cell r="AR376" t="str">
            <v>8</v>
          </cell>
          <cell r="AS376" t="str">
            <v>15.301.764-8</v>
          </cell>
          <cell r="AT376" t="str">
            <v>140289060124</v>
          </cell>
          <cell r="AU376" t="str">
            <v>71</v>
          </cell>
          <cell r="AV376" t="str">
            <v>20</v>
          </cell>
          <cell r="AW376" t="str">
            <v>307778</v>
          </cell>
          <cell r="AX376" t="str">
            <v>439</v>
          </cell>
          <cell r="AY376">
            <v>4</v>
          </cell>
          <cell r="AZ376">
            <v>3</v>
          </cell>
          <cell r="BA376">
            <v>0</v>
          </cell>
        </row>
        <row r="377">
          <cell r="A377">
            <v>121436</v>
          </cell>
          <cell r="B377" t="str">
            <v>CARLOS EDUARDO DA SILVA</v>
          </cell>
          <cell r="C377" t="str">
            <v>AJUDANTE EQ SERVICOS DIVERSOS</v>
          </cell>
          <cell r="D377" t="str">
            <v>ECOSAMPA Operação Geral</v>
          </cell>
          <cell r="E377">
            <v>44967</v>
          </cell>
          <cell r="F377">
            <v>1603.99</v>
          </cell>
          <cell r="G377" t="str">
            <v>Em Atividade Normal</v>
          </cell>
          <cell r="H377">
            <v>44967</v>
          </cell>
          <cell r="I377">
            <v>28257</v>
          </cell>
          <cell r="J377" t="str">
            <v>273.689.358-13</v>
          </cell>
          <cell r="K377" t="str">
            <v>126.45734.77.6</v>
          </cell>
          <cell r="L377" t="str">
            <v>Salário Mensal</v>
          </cell>
          <cell r="M377" t="str">
            <v>Empregado (CLT)</v>
          </cell>
          <cell r="N377" t="str">
            <v>5142-25</v>
          </cell>
          <cell r="O377">
            <v>71</v>
          </cell>
          <cell r="P377" t="str">
            <v>SEGUNDA A SABADO - 07:00 AS 15:20 / INTERVALO DE 01 HORA</v>
          </cell>
          <cell r="Q377" t="str">
            <v>220 Horas</v>
          </cell>
          <cell r="R377" t="str">
            <v>75.01.011</v>
          </cell>
          <cell r="S377" t="str">
            <v>SCK - Lavagem - Feiras, Vias e Logradouros</v>
          </cell>
          <cell r="T377">
            <v>2</v>
          </cell>
          <cell r="U377" t="str">
            <v>SIEMACO SAO PAULO LIMP URBANA</v>
          </cell>
          <cell r="V377" t="str">
            <v>Brasileira</v>
          </cell>
          <cell r="W377" t="str">
            <v>São Paulo</v>
          </cell>
          <cell r="X377" t="str">
            <v>ANA MARIA DA SILVA</v>
          </cell>
          <cell r="Y377" t="str">
            <v>PAULO CESAR DA SILVA</v>
          </cell>
          <cell r="Z377" t="str">
            <v>Solteiro</v>
          </cell>
          <cell r="AA377" t="str">
            <v>Ensino Médio Completo</v>
          </cell>
          <cell r="AB377" t="str">
            <v>M</v>
          </cell>
          <cell r="AC377" t="str">
            <v>Rua</v>
          </cell>
          <cell r="AD377" t="str">
            <v>Miguel de Barros</v>
          </cell>
          <cell r="AE377" t="str">
            <v>7</v>
          </cell>
          <cell r="AG377" t="str">
            <v>04812-190</v>
          </cell>
          <cell r="AH377" t="str">
            <v>Jardim Primavera (Zona Sul)</v>
          </cell>
          <cell r="AI377" t="str">
            <v>São Paulo</v>
          </cell>
          <cell r="AJ377" t="str">
            <v>São Paulo</v>
          </cell>
          <cell r="AM377" t="str">
            <v>11</v>
          </cell>
          <cell r="AN377" t="str">
            <v>93468-6239</v>
          </cell>
          <cell r="AP377">
            <v>7486</v>
          </cell>
          <cell r="AQ377" t="str">
            <v>26775</v>
          </cell>
          <cell r="AR377" t="str">
            <v>5</v>
          </cell>
          <cell r="AS377" t="str">
            <v>322044947</v>
          </cell>
          <cell r="AT377" t="str">
            <v>263815410124</v>
          </cell>
          <cell r="AU377" t="str">
            <v>0303</v>
          </cell>
          <cell r="AV377" t="str">
            <v>320</v>
          </cell>
          <cell r="AW377" t="str">
            <v>27368935</v>
          </cell>
          <cell r="AX377" t="str">
            <v>813</v>
          </cell>
          <cell r="AY377">
            <v>0</v>
          </cell>
          <cell r="AZ377">
            <v>6</v>
          </cell>
          <cell r="BA377">
            <v>21</v>
          </cell>
        </row>
        <row r="378">
          <cell r="A378">
            <v>118650</v>
          </cell>
          <cell r="B378" t="str">
            <v>CARLOS EDUARDO DE SOUZA</v>
          </cell>
          <cell r="C378" t="str">
            <v>AJUDANTE EQ SERVICOS DIVERSOS</v>
          </cell>
          <cell r="D378" t="str">
            <v>ECOSAMPA Operação Geral</v>
          </cell>
          <cell r="E378">
            <v>44582</v>
          </cell>
          <cell r="F378">
            <v>1603.99</v>
          </cell>
          <cell r="G378" t="str">
            <v>Em Atividade Normal</v>
          </cell>
          <cell r="H378">
            <v>45023</v>
          </cell>
          <cell r="I378">
            <v>33725</v>
          </cell>
          <cell r="J378" t="str">
            <v>418.875.628-42</v>
          </cell>
          <cell r="K378" t="str">
            <v>138.02048.93.7</v>
          </cell>
          <cell r="L378" t="str">
            <v>Salário Mensal</v>
          </cell>
          <cell r="M378" t="str">
            <v>Empregado (CLT)</v>
          </cell>
          <cell r="N378" t="str">
            <v>5142-25</v>
          </cell>
          <cell r="O378">
            <v>301</v>
          </cell>
          <cell r="P378" t="str">
            <v>SEGUNDA A SABADO - 22:00 AS 05:25 / INTERVALO DE 01 HORA</v>
          </cell>
          <cell r="Q378" t="str">
            <v>220 Horas</v>
          </cell>
          <cell r="R378" t="str">
            <v>75.01.017</v>
          </cell>
          <cell r="S378" t="str">
            <v>SCK - Coleta Manual - Entulho e Materiais Diversos</v>
          </cell>
          <cell r="T378">
            <v>2</v>
          </cell>
          <cell r="U378" t="str">
            <v>SIEMACO SAO PAULO LIMP URBANA</v>
          </cell>
          <cell r="V378" t="str">
            <v>Brasileira</v>
          </cell>
          <cell r="W378" t="str">
            <v>São Paulo</v>
          </cell>
          <cell r="X378" t="str">
            <v>ROSA MARIA DE SOUZA</v>
          </cell>
          <cell r="Z378" t="str">
            <v>União Est/Marit</v>
          </cell>
          <cell r="AA378" t="str">
            <v>Ensino Médio Completo</v>
          </cell>
          <cell r="AB378" t="str">
            <v>M</v>
          </cell>
          <cell r="AC378" t="str">
            <v>Travessa</v>
          </cell>
          <cell r="AD378" t="str">
            <v>ESTANCIA PERNAMBUCO</v>
          </cell>
          <cell r="AE378" t="str">
            <v>100</v>
          </cell>
          <cell r="AG378" t="str">
            <v>05889-360</v>
          </cell>
          <cell r="AH378" t="str">
            <v>PARQUE FERNANDA</v>
          </cell>
          <cell r="AI378" t="str">
            <v>São Paulo</v>
          </cell>
          <cell r="AJ378" t="str">
            <v>São Paulo</v>
          </cell>
          <cell r="AK378" t="str">
            <v>11</v>
          </cell>
          <cell r="AL378" t="str">
            <v>98342.6449</v>
          </cell>
          <cell r="AP378">
            <v>7283</v>
          </cell>
          <cell r="AQ378" t="str">
            <v>07168</v>
          </cell>
          <cell r="AR378" t="str">
            <v>1</v>
          </cell>
          <cell r="AS378" t="str">
            <v>481278928</v>
          </cell>
          <cell r="AT378" t="str">
            <v>402125330191</v>
          </cell>
          <cell r="AU378" t="str">
            <v>0353</v>
          </cell>
          <cell r="AV378" t="str">
            <v>020</v>
          </cell>
          <cell r="AW378" t="str">
            <v>41887562</v>
          </cell>
          <cell r="AX378" t="str">
            <v>842</v>
          </cell>
          <cell r="AY378">
            <v>1</v>
          </cell>
          <cell r="AZ378">
            <v>7</v>
          </cell>
          <cell r="BA378">
            <v>10</v>
          </cell>
        </row>
        <row r="379">
          <cell r="A379">
            <v>114253</v>
          </cell>
          <cell r="B379" t="str">
            <v>CARLOS EDUARDO DOS REIS</v>
          </cell>
          <cell r="C379" t="str">
            <v>AJUDANTE EQ SERVICOS DIVERSOS</v>
          </cell>
          <cell r="D379" t="str">
            <v>ECOSAMPA Santo Amaro</v>
          </cell>
          <cell r="E379">
            <v>43804</v>
          </cell>
          <cell r="F379">
            <v>1603.99</v>
          </cell>
          <cell r="G379" t="str">
            <v>Em Atividade Normal</v>
          </cell>
          <cell r="H379">
            <v>45143</v>
          </cell>
          <cell r="I379">
            <v>29275</v>
          </cell>
          <cell r="J379" t="str">
            <v>280.734.488-74</v>
          </cell>
          <cell r="K379" t="str">
            <v>127.08252.85.4</v>
          </cell>
          <cell r="L379" t="str">
            <v>Salário Mensal</v>
          </cell>
          <cell r="M379" t="str">
            <v>Empregado (CLT)</v>
          </cell>
          <cell r="N379" t="str">
            <v>5142-25</v>
          </cell>
          <cell r="O379">
            <v>300</v>
          </cell>
          <cell r="P379" t="str">
            <v>SEGUNDA A SABADO - 21:00 AS 04:33 / INTERVALO DE 01 HORA</v>
          </cell>
          <cell r="Q379" t="str">
            <v>220 Horas</v>
          </cell>
          <cell r="R379" t="str">
            <v>75.01.013</v>
          </cell>
          <cell r="S379" t="str">
            <v>SCK - Capinação e Roçada de Vias</v>
          </cell>
          <cell r="T379">
            <v>2</v>
          </cell>
          <cell r="U379" t="str">
            <v>SIEMACO SAO PAULO LIMP URBANA</v>
          </cell>
          <cell r="V379" t="str">
            <v>Brasileira</v>
          </cell>
          <cell r="W379" t="str">
            <v>São Paulo</v>
          </cell>
          <cell r="X379" t="str">
            <v>SIDNEIA APARECIDA DOS REIS</v>
          </cell>
          <cell r="Y379" t="str">
            <v>NAO DECLARADO</v>
          </cell>
          <cell r="Z379" t="str">
            <v>Casado</v>
          </cell>
          <cell r="AA379" t="str">
            <v>Ensino Médio Completo</v>
          </cell>
          <cell r="AB379" t="str">
            <v>M</v>
          </cell>
          <cell r="AC379" t="str">
            <v>Rua</v>
          </cell>
          <cell r="AD379" t="str">
            <v>RUA ANTONIO CARLOS AGOSTIN</v>
          </cell>
          <cell r="AE379" t="str">
            <v>30</v>
          </cell>
          <cell r="AF379" t="str">
            <v>CS 02</v>
          </cell>
          <cell r="AG379" t="str">
            <v>04419-160</v>
          </cell>
          <cell r="AH379" t="str">
            <v>JARDIM MIRIAM</v>
          </cell>
          <cell r="AI379" t="str">
            <v>São Paulo</v>
          </cell>
          <cell r="AJ379" t="str">
            <v>São Paulo</v>
          </cell>
          <cell r="AK379" t="str">
            <v>11</v>
          </cell>
          <cell r="AL379" t="str">
            <v>96836.5079</v>
          </cell>
          <cell r="AP379">
            <v>6507</v>
          </cell>
          <cell r="AQ379" t="str">
            <v>06972</v>
          </cell>
          <cell r="AR379" t="str">
            <v>9</v>
          </cell>
          <cell r="AS379" t="str">
            <v>347772869</v>
          </cell>
          <cell r="AT379" t="str">
            <v>298685330175</v>
          </cell>
          <cell r="AU379" t="str">
            <v>104</v>
          </cell>
          <cell r="AV379" t="str">
            <v>351</v>
          </cell>
          <cell r="AW379" t="str">
            <v>069115</v>
          </cell>
          <cell r="AX379" t="str">
            <v>00249</v>
          </cell>
          <cell r="AY379">
            <v>3</v>
          </cell>
          <cell r="AZ379">
            <v>8</v>
          </cell>
          <cell r="BA379">
            <v>26</v>
          </cell>
        </row>
        <row r="380">
          <cell r="A380">
            <v>114691</v>
          </cell>
          <cell r="B380" t="str">
            <v>CARLOS EDUARDO MACHADO SANTOS</v>
          </cell>
          <cell r="C380" t="str">
            <v>AJUDANTE EQ SERVICOS DIVERSOS</v>
          </cell>
          <cell r="D380" t="str">
            <v>ECOSAMPA Santo Amaro</v>
          </cell>
          <cell r="E380">
            <v>43874</v>
          </cell>
          <cell r="F380">
            <v>1603.99</v>
          </cell>
          <cell r="G380" t="str">
            <v>Em Atividade Normal</v>
          </cell>
          <cell r="H380">
            <v>45177</v>
          </cell>
          <cell r="I380">
            <v>28879</v>
          </cell>
          <cell r="J380" t="str">
            <v>375.417.168-20</v>
          </cell>
          <cell r="K380" t="str">
            <v>130.32001.93.4</v>
          </cell>
          <cell r="L380" t="str">
            <v>Salário Mensal</v>
          </cell>
          <cell r="M380" t="str">
            <v>Empregado (CLT)</v>
          </cell>
          <cell r="N380" t="str">
            <v>5142-25</v>
          </cell>
          <cell r="O380">
            <v>300</v>
          </cell>
          <cell r="P380" t="str">
            <v>SEGUNDA A SABADO - 21:00 AS 04:33 / INTERVALO DE 01 HORA</v>
          </cell>
          <cell r="Q380" t="str">
            <v>220 Horas</v>
          </cell>
          <cell r="R380" t="str">
            <v>75.01.014</v>
          </cell>
          <cell r="S380" t="str">
            <v>SCK - Pintura de Meio-Fio e Remoção Faixas e Propagandas</v>
          </cell>
          <cell r="T380">
            <v>2</v>
          </cell>
          <cell r="U380" t="str">
            <v>SIEMACO SAO PAULO LIMP URBANA</v>
          </cell>
          <cell r="V380" t="str">
            <v>Brasileira</v>
          </cell>
          <cell r="W380" t="str">
            <v>São Paulo</v>
          </cell>
          <cell r="X380" t="str">
            <v>MARIA DO SOCORRO SANTOS</v>
          </cell>
          <cell r="Y380" t="str">
            <v>MANOEL MACHADO SANTOS</v>
          </cell>
          <cell r="Z380" t="str">
            <v>Casado</v>
          </cell>
          <cell r="AA380" t="str">
            <v>Ensino Fundamental Completo</v>
          </cell>
          <cell r="AB380" t="str">
            <v>M</v>
          </cell>
          <cell r="AC380" t="str">
            <v>Rua</v>
          </cell>
          <cell r="AD380" t="str">
            <v>RUA CAPITANIAS HEREDITARIAS</v>
          </cell>
          <cell r="AE380" t="str">
            <v>912</v>
          </cell>
          <cell r="AG380" t="str">
            <v>05820-120</v>
          </cell>
          <cell r="AH380" t="str">
            <v>JARDIM NOVO SANTO AMARO</v>
          </cell>
          <cell r="AI380" t="str">
            <v>São Paulo</v>
          </cell>
          <cell r="AJ380" t="str">
            <v>São Paulo</v>
          </cell>
          <cell r="AK380" t="str">
            <v>11</v>
          </cell>
          <cell r="AL380" t="str">
            <v>95812.9448</v>
          </cell>
          <cell r="AM380" t="str">
            <v>11</v>
          </cell>
          <cell r="AN380" t="str">
            <v>95820.6448</v>
          </cell>
          <cell r="AP380">
            <v>7245</v>
          </cell>
          <cell r="AQ380" t="str">
            <v>03930</v>
          </cell>
          <cell r="AR380" t="str">
            <v>5</v>
          </cell>
          <cell r="AS380" t="str">
            <v>293422564</v>
          </cell>
          <cell r="AT380" t="str">
            <v>272206750108</v>
          </cell>
          <cell r="AU380" t="str">
            <v>203</v>
          </cell>
          <cell r="AV380" t="str">
            <v>372</v>
          </cell>
          <cell r="AW380" t="str">
            <v>37541716</v>
          </cell>
          <cell r="AX380" t="str">
            <v>820</v>
          </cell>
          <cell r="AY380">
            <v>3</v>
          </cell>
          <cell r="AZ380">
            <v>6</v>
          </cell>
          <cell r="BA380">
            <v>18</v>
          </cell>
        </row>
        <row r="381">
          <cell r="A381">
            <v>112185</v>
          </cell>
          <cell r="B381" t="str">
            <v>CARLOS GUILHERME SILVA</v>
          </cell>
          <cell r="C381" t="str">
            <v>AJUDANTE EQ SERVICOS DIVERSOS</v>
          </cell>
          <cell r="D381" t="str">
            <v>ECOSAMPA Santo Amaro</v>
          </cell>
          <cell r="E381">
            <v>43617</v>
          </cell>
          <cell r="F381">
            <v>1603.99</v>
          </cell>
          <cell r="G381" t="str">
            <v>Demitido em Meses Anteriores</v>
          </cell>
          <cell r="H381">
            <v>45005</v>
          </cell>
          <cell r="I381">
            <v>32298</v>
          </cell>
          <cell r="J381" t="str">
            <v>381.925.748-90</v>
          </cell>
          <cell r="K381" t="str">
            <v>136.15480.93.6</v>
          </cell>
          <cell r="L381" t="str">
            <v>Salário Mensal</v>
          </cell>
          <cell r="M381" t="str">
            <v>Empregado (CLT)</v>
          </cell>
          <cell r="N381" t="str">
            <v>5142-25</v>
          </cell>
          <cell r="O381">
            <v>66</v>
          </cell>
          <cell r="P381" t="str">
            <v>SEGUNDA A SABADO - 06:00 AS 14:20 / INTERVALO DE 01 HORA</v>
          </cell>
          <cell r="Q381" t="str">
            <v>220 Horas</v>
          </cell>
          <cell r="R381" t="str">
            <v>75.01.017</v>
          </cell>
          <cell r="S381" t="str">
            <v>SCK - Coleta Manual - Entulho e Materiais Diversos</v>
          </cell>
          <cell r="T381">
            <v>2</v>
          </cell>
          <cell r="U381" t="str">
            <v>SIEMACO SAO PAULO LIMP URBANA</v>
          </cell>
          <cell r="V381" t="str">
            <v>Brasileira</v>
          </cell>
          <cell r="W381" t="str">
            <v>Garanhuns</v>
          </cell>
          <cell r="X381" t="str">
            <v>MARIA DO SOCORRO SILVA</v>
          </cell>
          <cell r="Z381" t="str">
            <v>Solteiro</v>
          </cell>
          <cell r="AA381" t="str">
            <v>Ensino Fundamental Incompleto</v>
          </cell>
          <cell r="AB381" t="str">
            <v>M</v>
          </cell>
          <cell r="AC381" t="str">
            <v>Rua</v>
          </cell>
          <cell r="AD381" t="str">
            <v>MANOEL MARIA FERNANDES</v>
          </cell>
          <cell r="AE381" t="str">
            <v>125</v>
          </cell>
          <cell r="AF381" t="str">
            <v>CASA 06</v>
          </cell>
          <cell r="AG381" t="str">
            <v>06786-300</v>
          </cell>
          <cell r="AH381" t="str">
            <v>JARDIM ELIZABETE</v>
          </cell>
          <cell r="AI381" t="str">
            <v>Taboão da Serra</v>
          </cell>
          <cell r="AJ381" t="str">
            <v>São Paulo</v>
          </cell>
          <cell r="AP381">
            <v>2921</v>
          </cell>
          <cell r="AQ381" t="str">
            <v>52773</v>
          </cell>
          <cell r="AR381" t="str">
            <v>1</v>
          </cell>
          <cell r="AS381" t="str">
            <v>48.701.705-5</v>
          </cell>
          <cell r="AT381" t="str">
            <v>359446510159</v>
          </cell>
          <cell r="AU381" t="str">
            <v>203</v>
          </cell>
          <cell r="AV381" t="str">
            <v>416</v>
          </cell>
          <cell r="AW381" t="str">
            <v>48878</v>
          </cell>
          <cell r="AX381" t="str">
            <v>334</v>
          </cell>
          <cell r="AY381">
            <v>3</v>
          </cell>
          <cell r="AZ381">
            <v>9</v>
          </cell>
          <cell r="BA381">
            <v>19</v>
          </cell>
        </row>
        <row r="382">
          <cell r="A382">
            <v>112186</v>
          </cell>
          <cell r="B382" t="str">
            <v>CARLOS HENRIQUE BASTOS DE OLIVEIRA</v>
          </cell>
          <cell r="C382" t="str">
            <v>AJUDANTE EQ SERVICOS DIVERSOS</v>
          </cell>
          <cell r="D382" t="str">
            <v>ECOSAMPA Operação Geral</v>
          </cell>
          <cell r="E382">
            <v>43620</v>
          </cell>
          <cell r="F382">
            <v>1603.99</v>
          </cell>
          <cell r="G382" t="str">
            <v>Em Atividade Normal</v>
          </cell>
          <cell r="H382">
            <v>45048</v>
          </cell>
          <cell r="I382">
            <v>25354</v>
          </cell>
          <cell r="J382" t="str">
            <v>086.973.288-96</v>
          </cell>
          <cell r="K382" t="str">
            <v>122.40514.33.9</v>
          </cell>
          <cell r="L382" t="str">
            <v>Salário Mensal</v>
          </cell>
          <cell r="M382" t="str">
            <v>Empregado (CLT)</v>
          </cell>
          <cell r="N382" t="str">
            <v>5142-25</v>
          </cell>
          <cell r="O382">
            <v>301</v>
          </cell>
          <cell r="P382" t="str">
            <v>SEGUNDA A SABADO - 22:00 AS 05:25 / INTERVALO DE 01 HORA</v>
          </cell>
          <cell r="Q382" t="str">
            <v>220 Horas</v>
          </cell>
          <cell r="R382" t="str">
            <v>75.01.017</v>
          </cell>
          <cell r="S382" t="str">
            <v>SCK - Coleta Manual - Entulho e Materiais Diversos</v>
          </cell>
          <cell r="T382">
            <v>2</v>
          </cell>
          <cell r="U382" t="str">
            <v>SIEMACO SAO PAULO LIMP URBANA</v>
          </cell>
          <cell r="V382" t="str">
            <v>Brasileira</v>
          </cell>
          <cell r="W382" t="str">
            <v>Conceição do Jacuípe</v>
          </cell>
          <cell r="X382" t="str">
            <v>ROSALINA BASTOS DE OLIVEIRA</v>
          </cell>
          <cell r="Y382" t="str">
            <v>JOSE GONCALVES DE OLIVEIRA</v>
          </cell>
          <cell r="Z382" t="str">
            <v>Solteiro</v>
          </cell>
          <cell r="AA382" t="str">
            <v>Ensino Fundamental Incompleto</v>
          </cell>
          <cell r="AB382" t="str">
            <v>M</v>
          </cell>
          <cell r="AC382" t="str">
            <v>Travessa</v>
          </cell>
          <cell r="AD382" t="str">
            <v>TORREMOLINOS</v>
          </cell>
          <cell r="AE382" t="str">
            <v>130</v>
          </cell>
          <cell r="AG382" t="str">
            <v>05831-135</v>
          </cell>
          <cell r="AH382" t="str">
            <v>CHACARA SANTANA</v>
          </cell>
          <cell r="AI382" t="str">
            <v>São Paulo</v>
          </cell>
          <cell r="AJ382" t="str">
            <v>São Paulo</v>
          </cell>
          <cell r="AP382">
            <v>1667</v>
          </cell>
          <cell r="AQ382" t="str">
            <v>66723</v>
          </cell>
          <cell r="AR382" t="str">
            <v>0</v>
          </cell>
          <cell r="AS382" t="str">
            <v>29.277.102-2</v>
          </cell>
          <cell r="AT382" t="str">
            <v>212809720159</v>
          </cell>
          <cell r="AU382" t="str">
            <v>16</v>
          </cell>
          <cell r="AV382" t="str">
            <v>371</v>
          </cell>
          <cell r="AW382" t="str">
            <v>84776</v>
          </cell>
          <cell r="AX382" t="str">
            <v>64</v>
          </cell>
          <cell r="AY382">
            <v>4</v>
          </cell>
          <cell r="AZ382">
            <v>2</v>
          </cell>
          <cell r="BA382">
            <v>27</v>
          </cell>
        </row>
        <row r="383">
          <cell r="A383">
            <v>112187</v>
          </cell>
          <cell r="B383" t="str">
            <v>CARLOS HENRIQUE TEIXEIRA DE JESUS</v>
          </cell>
          <cell r="C383" t="str">
            <v>COLETOR</v>
          </cell>
          <cell r="D383" t="str">
            <v>ECOSAMPA Operação Geral</v>
          </cell>
          <cell r="E383">
            <v>43617</v>
          </cell>
          <cell r="F383">
            <v>1907.79</v>
          </cell>
          <cell r="G383" t="str">
            <v>Em Atividade Normal</v>
          </cell>
          <cell r="H383">
            <v>44898</v>
          </cell>
          <cell r="I383">
            <v>31140</v>
          </cell>
          <cell r="J383" t="str">
            <v>349.168.568-05</v>
          </cell>
          <cell r="K383" t="str">
            <v>136.98058.77.3</v>
          </cell>
          <cell r="L383" t="str">
            <v>Salário Mensal</v>
          </cell>
          <cell r="M383" t="str">
            <v>Empregado (CLT)</v>
          </cell>
          <cell r="N383" t="str">
            <v>5142-05</v>
          </cell>
          <cell r="O383">
            <v>297</v>
          </cell>
          <cell r="P383" t="str">
            <v>SEGUNDA A SABADO - 05:40 AS 14:00 / INTERVALO DE 01 HORA</v>
          </cell>
          <cell r="Q383" t="str">
            <v>220 Horas</v>
          </cell>
          <cell r="R383" t="str">
            <v>75.01.017</v>
          </cell>
          <cell r="S383" t="str">
            <v>SCK - Coleta Manual - Entulho e Materiais Diversos</v>
          </cell>
          <cell r="T383">
            <v>2</v>
          </cell>
          <cell r="U383" t="str">
            <v>SIEMACO SAO PAULO LIMP URBANA</v>
          </cell>
          <cell r="V383" t="str">
            <v>Brasileira</v>
          </cell>
          <cell r="W383" t="str">
            <v>São Paulo</v>
          </cell>
          <cell r="X383" t="str">
            <v>JOSELIA TEIXEIRA DE ROCHA</v>
          </cell>
          <cell r="Y383" t="str">
            <v>MIGUEL OLIVEIRA DE JESUS</v>
          </cell>
          <cell r="Z383" t="str">
            <v>Solteiro</v>
          </cell>
          <cell r="AA383" t="str">
            <v>Ensino Médio Completo</v>
          </cell>
          <cell r="AB383" t="str">
            <v>M</v>
          </cell>
          <cell r="AC383" t="str">
            <v>Estrada</v>
          </cell>
          <cell r="AD383" t="str">
            <v xml:space="preserve">DA MINA DE OURO </v>
          </cell>
          <cell r="AE383" t="str">
            <v>135</v>
          </cell>
          <cell r="AG383" t="str">
            <v>06900-000</v>
          </cell>
          <cell r="AH383" t="str">
            <v>SAPATEIRO</v>
          </cell>
          <cell r="AI383" t="str">
            <v>Embu-Guaçu</v>
          </cell>
          <cell r="AJ383" t="str">
            <v>São Paulo</v>
          </cell>
          <cell r="AP383">
            <v>2921</v>
          </cell>
          <cell r="AQ383" t="str">
            <v>52662</v>
          </cell>
          <cell r="AR383" t="str">
            <v>6</v>
          </cell>
          <cell r="AS383" t="str">
            <v>41.654.884.2</v>
          </cell>
          <cell r="AT383" t="str">
            <v>319004030116</v>
          </cell>
          <cell r="AU383" t="str">
            <v>78</v>
          </cell>
          <cell r="AV383" t="str">
            <v>370</v>
          </cell>
          <cell r="AW383" t="str">
            <v>61402</v>
          </cell>
          <cell r="AX383" t="str">
            <v>0299</v>
          </cell>
          <cell r="AY383">
            <v>4</v>
          </cell>
          <cell r="AZ383">
            <v>3</v>
          </cell>
          <cell r="BA383">
            <v>0</v>
          </cell>
        </row>
        <row r="384">
          <cell r="A384">
            <v>121674</v>
          </cell>
          <cell r="B384" t="str">
            <v>CARLOS LUIS LIMA MATOS</v>
          </cell>
          <cell r="C384" t="str">
            <v>AJUDANTE EQ SERVICOS DIVERSOS</v>
          </cell>
          <cell r="D384" t="str">
            <v>ECOSAMPA Operação Geral</v>
          </cell>
          <cell r="E384">
            <v>44994</v>
          </cell>
          <cell r="F384">
            <v>1603.99</v>
          </cell>
          <cell r="G384" t="str">
            <v>Em Atividade Normal</v>
          </cell>
          <cell r="H384">
            <v>44994</v>
          </cell>
          <cell r="I384">
            <v>26107</v>
          </cell>
          <cell r="J384" t="str">
            <v>170.099.268-67</v>
          </cell>
          <cell r="K384" t="str">
            <v>122.84957.08.2</v>
          </cell>
          <cell r="L384" t="str">
            <v>Salário Mensal</v>
          </cell>
          <cell r="M384" t="str">
            <v>Empregado (CLT)</v>
          </cell>
          <cell r="N384" t="str">
            <v>5142-25</v>
          </cell>
          <cell r="O384">
            <v>339</v>
          </cell>
          <cell r="P384" t="str">
            <v>SEGUNDA A SABADO - 13:20 AS 21:40 / INTERVALO DE 01 HORA</v>
          </cell>
          <cell r="Q384" t="str">
            <v>220 Horas</v>
          </cell>
          <cell r="R384" t="str">
            <v>75.01.011</v>
          </cell>
          <cell r="S384" t="str">
            <v>SCK - Lavagem - Feiras, Vias e Logradouros</v>
          </cell>
          <cell r="T384">
            <v>2</v>
          </cell>
          <cell r="U384" t="str">
            <v>SIEMACO SAO PAULO LIMP URBANA</v>
          </cell>
          <cell r="V384" t="str">
            <v>Brasileira</v>
          </cell>
          <cell r="W384" t="str">
            <v>Buerarema</v>
          </cell>
          <cell r="X384" t="str">
            <v>MARIA DE LOURDES LIMA</v>
          </cell>
          <cell r="Y384" t="str">
            <v>JOSE PINHEIRO MATOS</v>
          </cell>
          <cell r="Z384" t="str">
            <v>Casado</v>
          </cell>
          <cell r="AA384" t="str">
            <v>Ensino Fundamental Incompleto</v>
          </cell>
          <cell r="AB384" t="str">
            <v>M</v>
          </cell>
          <cell r="AC384" t="str">
            <v>Rua</v>
          </cell>
          <cell r="AD384" t="str">
            <v>ANACONDA</v>
          </cell>
          <cell r="AE384" t="str">
            <v>15</v>
          </cell>
          <cell r="AF384" t="str">
            <v>CASA 1</v>
          </cell>
          <cell r="AG384" t="str">
            <v>04335-070</v>
          </cell>
          <cell r="AH384" t="str">
            <v>AMERICANOPOLIS</v>
          </cell>
          <cell r="AI384" t="str">
            <v>São Paulo</v>
          </cell>
          <cell r="AJ384" t="str">
            <v>São Paulo</v>
          </cell>
          <cell r="AK384" t="str">
            <v>11</v>
          </cell>
          <cell r="AL384" t="str">
            <v>5588.4148</v>
          </cell>
          <cell r="AM384" t="str">
            <v>11</v>
          </cell>
          <cell r="AN384" t="str">
            <v>98183-3923</v>
          </cell>
          <cell r="AP384">
            <v>7243</v>
          </cell>
          <cell r="AQ384" t="str">
            <v>22815</v>
          </cell>
          <cell r="AR384" t="str">
            <v>7</v>
          </cell>
          <cell r="AS384" t="str">
            <v>209368676</v>
          </cell>
          <cell r="AT384" t="str">
            <v>254577770167</v>
          </cell>
          <cell r="AU384" t="str">
            <v>0410</v>
          </cell>
          <cell r="AV384" t="str">
            <v>320</v>
          </cell>
          <cell r="AW384" t="str">
            <v>17009926</v>
          </cell>
          <cell r="AX384" t="str">
            <v>887</v>
          </cell>
          <cell r="AY384">
            <v>0</v>
          </cell>
          <cell r="AZ384">
            <v>5</v>
          </cell>
          <cell r="BA384">
            <v>22</v>
          </cell>
        </row>
        <row r="385">
          <cell r="A385">
            <v>114504</v>
          </cell>
          <cell r="B385" t="str">
            <v>CARLOS RICARDO RAMOS DOS SANTOS</v>
          </cell>
          <cell r="C385" t="str">
            <v>VARREDOR</v>
          </cell>
          <cell r="D385" t="str">
            <v>ECOSAMPA Santo Amaro</v>
          </cell>
          <cell r="E385">
            <v>43811</v>
          </cell>
          <cell r="F385">
            <v>1603.99</v>
          </cell>
          <cell r="G385" t="str">
            <v>Em Atividade Normal</v>
          </cell>
          <cell r="H385">
            <v>45086</v>
          </cell>
          <cell r="I385">
            <v>27408</v>
          </cell>
          <cell r="J385" t="str">
            <v>339.744.288-52</v>
          </cell>
          <cell r="K385" t="str">
            <v>125.01547.80.4</v>
          </cell>
          <cell r="L385" t="str">
            <v>Salário Mensal</v>
          </cell>
          <cell r="M385" t="str">
            <v>Empregado (CLT)</v>
          </cell>
          <cell r="N385" t="str">
            <v>5142-15</v>
          </cell>
          <cell r="O385">
            <v>299</v>
          </cell>
          <cell r="P385" t="str">
            <v>SEGUNDA A SABADO - 20:00 AS 03:40 / INTERVALO DE 01 HORA</v>
          </cell>
          <cell r="Q385" t="str">
            <v>220 Horas</v>
          </cell>
          <cell r="R385" t="str">
            <v>75.01.010</v>
          </cell>
          <cell r="S385" t="str">
            <v>SCK - Varrição de Feiras Livres</v>
          </cell>
          <cell r="T385">
            <v>2</v>
          </cell>
          <cell r="U385" t="str">
            <v>SIEMACO SAO PAULO LIMP URBANA</v>
          </cell>
          <cell r="V385" t="str">
            <v>Brasileira</v>
          </cell>
          <cell r="W385" t="str">
            <v>São Paulo</v>
          </cell>
          <cell r="X385" t="str">
            <v>TEREZINHA RAMOS DOS SANTOS</v>
          </cell>
          <cell r="Y385" t="str">
            <v>ANISIO RAMOS SOARES</v>
          </cell>
          <cell r="Z385" t="str">
            <v>Solteiro</v>
          </cell>
          <cell r="AA385" t="str">
            <v>Ensino Médio Completo</v>
          </cell>
          <cell r="AB385" t="str">
            <v>M</v>
          </cell>
          <cell r="AC385" t="str">
            <v>Avenida</v>
          </cell>
          <cell r="AD385" t="str">
            <v>AVENIDA RODRIGUES MONTEMOR</v>
          </cell>
          <cell r="AE385" t="str">
            <v>297</v>
          </cell>
          <cell r="AG385" t="str">
            <v>04387-002</v>
          </cell>
          <cell r="AH385" t="str">
            <v>CIDADE DOMITILA</v>
          </cell>
          <cell r="AI385" t="str">
            <v>São Paulo</v>
          </cell>
          <cell r="AJ385" t="str">
            <v>São Paulo</v>
          </cell>
          <cell r="AK385" t="str">
            <v>11</v>
          </cell>
          <cell r="AL385" t="str">
            <v>98635.7718</v>
          </cell>
          <cell r="AP385">
            <v>360</v>
          </cell>
          <cell r="AQ385" t="str">
            <v>22839</v>
          </cell>
          <cell r="AR385" t="str">
            <v>9</v>
          </cell>
          <cell r="AS385" t="str">
            <v>282420022</v>
          </cell>
          <cell r="AT385" t="str">
            <v>264123550175</v>
          </cell>
          <cell r="AU385" t="str">
            <v>0319</v>
          </cell>
          <cell r="AV385" t="str">
            <v>320</v>
          </cell>
          <cell r="AW385" t="str">
            <v>33974428</v>
          </cell>
          <cell r="AX385" t="str">
            <v>852</v>
          </cell>
          <cell r="AY385">
            <v>3</v>
          </cell>
          <cell r="AZ385">
            <v>8</v>
          </cell>
          <cell r="BA385">
            <v>19</v>
          </cell>
        </row>
        <row r="386">
          <cell r="A386">
            <v>112318</v>
          </cell>
          <cell r="B386" t="str">
            <v>CARLOS ROBERTO BARBOSA SALES</v>
          </cell>
          <cell r="C386" t="str">
            <v>VARREDOR</v>
          </cell>
          <cell r="D386" t="str">
            <v>ECOSAMPA Capela do Socorro</v>
          </cell>
          <cell r="E386">
            <v>43617</v>
          </cell>
          <cell r="F386">
            <v>1603.99</v>
          </cell>
          <cell r="G386" t="str">
            <v>Em Atividade Normal</v>
          </cell>
          <cell r="H386">
            <v>45177</v>
          </cell>
          <cell r="I386">
            <v>26660</v>
          </cell>
          <cell r="J386" t="str">
            <v>708.518.245-87</v>
          </cell>
          <cell r="K386" t="str">
            <v>124.69367.45.1</v>
          </cell>
          <cell r="L386" t="str">
            <v>Salário Mensal</v>
          </cell>
          <cell r="M386" t="str">
            <v>Empregado (CLT)</v>
          </cell>
          <cell r="N386" t="str">
            <v>5142-15</v>
          </cell>
          <cell r="O386">
            <v>233</v>
          </cell>
          <cell r="P386" t="str">
            <v>SEGUNDA A SABADO - 09:00 AS 17:20 / INTERVALO DE 01 HORA</v>
          </cell>
          <cell r="Q386" t="str">
            <v>220 Horas</v>
          </cell>
          <cell r="R386" t="str">
            <v>75.01.006</v>
          </cell>
          <cell r="S386" t="str">
            <v>SCK - Varrição de Vias e Logradouros</v>
          </cell>
          <cell r="T386">
            <v>2</v>
          </cell>
          <cell r="U386" t="str">
            <v>SIEMACO SAO PAULO LIMP URBANA</v>
          </cell>
          <cell r="V386" t="str">
            <v>Brasileira</v>
          </cell>
          <cell r="W386" t="str">
            <v>São Paulo</v>
          </cell>
          <cell r="X386" t="str">
            <v>IRENE GOMES SALES</v>
          </cell>
          <cell r="Y386" t="str">
            <v>ANTONIO CARLOS BARBOSA</v>
          </cell>
          <cell r="Z386" t="str">
            <v>Casado</v>
          </cell>
          <cell r="AA386" t="str">
            <v>Ensino Fundamental Incompleto</v>
          </cell>
          <cell r="AB386" t="str">
            <v>M</v>
          </cell>
          <cell r="AC386" t="str">
            <v>Rua</v>
          </cell>
          <cell r="AD386" t="str">
            <v>PEROBAS VERDES</v>
          </cell>
          <cell r="AE386" t="str">
            <v>74</v>
          </cell>
          <cell r="AG386" t="str">
            <v>04853-187</v>
          </cell>
          <cell r="AH386" t="str">
            <v xml:space="preserve">JARDIM NORONHA </v>
          </cell>
          <cell r="AI386" t="str">
            <v>São Paulo</v>
          </cell>
          <cell r="AJ386" t="str">
            <v>São Paulo</v>
          </cell>
          <cell r="AP386">
            <v>5917</v>
          </cell>
          <cell r="AQ386" t="str">
            <v>3817</v>
          </cell>
          <cell r="AR386" t="str">
            <v>5</v>
          </cell>
          <cell r="AS386" t="str">
            <v>36.605.518-5</v>
          </cell>
          <cell r="AT386" t="str">
            <v>061282070531</v>
          </cell>
          <cell r="AU386" t="str">
            <v>488</v>
          </cell>
          <cell r="AV386" t="str">
            <v>371</v>
          </cell>
          <cell r="AW386" t="str">
            <v>12124</v>
          </cell>
          <cell r="AX386" t="str">
            <v>041</v>
          </cell>
          <cell r="AY386">
            <v>4</v>
          </cell>
          <cell r="AZ386">
            <v>3</v>
          </cell>
          <cell r="BA386">
            <v>0</v>
          </cell>
        </row>
        <row r="387">
          <cell r="A387">
            <v>112324</v>
          </cell>
          <cell r="B387" t="str">
            <v>CARLOS ROBERTO DA SILVA</v>
          </cell>
          <cell r="C387" t="str">
            <v>VARREDOR</v>
          </cell>
          <cell r="D387" t="str">
            <v>ECOSAMPA Santo Amaro</v>
          </cell>
          <cell r="E387">
            <v>43617</v>
          </cell>
          <cell r="F387">
            <v>1603.99</v>
          </cell>
          <cell r="G387" t="str">
            <v>Em Atividade Normal</v>
          </cell>
          <cell r="H387">
            <v>45177</v>
          </cell>
          <cell r="I387">
            <v>24789</v>
          </cell>
          <cell r="J387" t="str">
            <v>144.271.168-09</v>
          </cell>
          <cell r="K387" t="str">
            <v>123.74830.53.7</v>
          </cell>
          <cell r="L387" t="str">
            <v>Salário Mensal</v>
          </cell>
          <cell r="M387" t="str">
            <v>Empregado (CLT)</v>
          </cell>
          <cell r="N387" t="str">
            <v>5142-15</v>
          </cell>
          <cell r="O387">
            <v>66</v>
          </cell>
          <cell r="P387" t="str">
            <v>SEGUNDA A SABADO - 06:00 AS 14:20 / INTERVALO DE 01 HORA</v>
          </cell>
          <cell r="Q387" t="str">
            <v>220 Horas</v>
          </cell>
          <cell r="R387" t="str">
            <v>75.01.008</v>
          </cell>
          <cell r="S387" t="str">
            <v>SCK - Varrição de Calçadões</v>
          </cell>
          <cell r="T387">
            <v>2</v>
          </cell>
          <cell r="U387" t="str">
            <v>SIEMACO SAO PAULO LIMP URBANA</v>
          </cell>
          <cell r="V387" t="str">
            <v>Brasileira</v>
          </cell>
          <cell r="W387" t="str">
            <v>São Paulo</v>
          </cell>
          <cell r="X387" t="str">
            <v>JOANA MAURICIA DA SILVA</v>
          </cell>
          <cell r="Y387" t="str">
            <v>JOSE EDUARDO DA SILVA</v>
          </cell>
          <cell r="Z387" t="str">
            <v>Casado</v>
          </cell>
          <cell r="AA387" t="str">
            <v>Ensino Fundamental Incompleto</v>
          </cell>
          <cell r="AB387" t="str">
            <v>M</v>
          </cell>
          <cell r="AC387" t="str">
            <v>Rua</v>
          </cell>
          <cell r="AD387" t="str">
            <v xml:space="preserve">ARISTIDES PIRES DE ANDRADE </v>
          </cell>
          <cell r="AE387" t="str">
            <v>105</v>
          </cell>
          <cell r="AG387" t="str">
            <v>06867-650</v>
          </cell>
          <cell r="AH387" t="str">
            <v>JARDIM DAS OLIVEIRAS</v>
          </cell>
          <cell r="AI387" t="str">
            <v>Itapecerica da Serra</v>
          </cell>
          <cell r="AJ387" t="str">
            <v>São Paulo</v>
          </cell>
          <cell r="AP387">
            <v>9042</v>
          </cell>
          <cell r="AQ387" t="str">
            <v>3488</v>
          </cell>
          <cell r="AR387" t="str">
            <v>5</v>
          </cell>
          <cell r="AS387" t="str">
            <v>24.511.174-8</v>
          </cell>
          <cell r="AT387" t="str">
            <v>202384490175</v>
          </cell>
          <cell r="AU387" t="str">
            <v>76</v>
          </cell>
          <cell r="AV387" t="str">
            <v>201</v>
          </cell>
          <cell r="AW387" t="str">
            <v>061101</v>
          </cell>
          <cell r="AX387" t="str">
            <v>0233</v>
          </cell>
          <cell r="AY387">
            <v>4</v>
          </cell>
          <cell r="AZ387">
            <v>3</v>
          </cell>
          <cell r="BA387">
            <v>0</v>
          </cell>
        </row>
        <row r="388">
          <cell r="A388">
            <v>112327</v>
          </cell>
          <cell r="B388" t="str">
            <v>CARLOS ROBERTO DA SILVA JESUS</v>
          </cell>
          <cell r="C388" t="str">
            <v>AJUDANTE EQ SERVICOS DIVERSOS</v>
          </cell>
          <cell r="D388" t="str">
            <v>ECOSAMPA M'Boi Mirim</v>
          </cell>
          <cell r="E388">
            <v>43617</v>
          </cell>
          <cell r="F388">
            <v>1603.99</v>
          </cell>
          <cell r="G388" t="str">
            <v>Gozando Férias</v>
          </cell>
          <cell r="H388">
            <v>45180</v>
          </cell>
          <cell r="I388">
            <v>33385</v>
          </cell>
          <cell r="J388" t="str">
            <v>377.854.728-31</v>
          </cell>
          <cell r="K388" t="str">
            <v>201.15199.35.1</v>
          </cell>
          <cell r="L388" t="str">
            <v>Salário Mensal</v>
          </cell>
          <cell r="M388" t="str">
            <v>Empregado (CLT)</v>
          </cell>
          <cell r="N388" t="str">
            <v>5142-25</v>
          </cell>
          <cell r="O388">
            <v>66</v>
          </cell>
          <cell r="P388" t="str">
            <v>SEGUNDA A SABADO - 06:00 AS 14:20 / INTERVALO DE 01 HORA</v>
          </cell>
          <cell r="Q388" t="str">
            <v>220 Horas</v>
          </cell>
          <cell r="R388" t="str">
            <v>75.01.022</v>
          </cell>
          <cell r="S388" t="str">
            <v>SCK - Limpeza Habitacional - Dificil Acesso</v>
          </cell>
          <cell r="T388">
            <v>2</v>
          </cell>
          <cell r="U388" t="str">
            <v>SIEMACO SAO PAULO LIMP URBANA</v>
          </cell>
          <cell r="V388" t="str">
            <v>Brasileira</v>
          </cell>
          <cell r="W388" t="str">
            <v>São Paulo</v>
          </cell>
          <cell r="X388" t="str">
            <v>BARBINA DA SILVA JESUS</v>
          </cell>
          <cell r="Y388" t="str">
            <v>ANTONIO CARLOS DOS SANTOS</v>
          </cell>
          <cell r="Z388" t="str">
            <v>Solteiro</v>
          </cell>
          <cell r="AA388" t="str">
            <v>Ensino Fundamental Incompleto</v>
          </cell>
          <cell r="AB388" t="str">
            <v>M</v>
          </cell>
          <cell r="AC388" t="str">
            <v>Rua</v>
          </cell>
          <cell r="AD388" t="str">
            <v>PROFESSOR AGOSTINHO ALVIM</v>
          </cell>
          <cell r="AE388" t="str">
            <v>130</v>
          </cell>
          <cell r="AG388" t="str">
            <v>05883-140</v>
          </cell>
          <cell r="AH388" t="str">
            <v>JARDIM DO COLEGIO</v>
          </cell>
          <cell r="AI388" t="str">
            <v>São Paulo</v>
          </cell>
          <cell r="AJ388" t="str">
            <v>São Paulo</v>
          </cell>
          <cell r="AP388">
            <v>390</v>
          </cell>
          <cell r="AQ388" t="str">
            <v>12506</v>
          </cell>
          <cell r="AR388" t="str">
            <v>0</v>
          </cell>
          <cell r="AS388" t="str">
            <v>47.415.175-X</v>
          </cell>
          <cell r="AT388" t="str">
            <v>374028200167</v>
          </cell>
          <cell r="AU388" t="str">
            <v>20</v>
          </cell>
          <cell r="AV388" t="str">
            <v>20</v>
          </cell>
          <cell r="AW388" t="str">
            <v>54769</v>
          </cell>
          <cell r="AX388" t="str">
            <v>337</v>
          </cell>
          <cell r="AY388">
            <v>4</v>
          </cell>
          <cell r="AZ388">
            <v>3</v>
          </cell>
          <cell r="BA388">
            <v>0</v>
          </cell>
        </row>
        <row r="389">
          <cell r="A389">
            <v>112334</v>
          </cell>
          <cell r="B389" t="str">
            <v>CARLOS ROBERTO ROCHA DA SILVA</v>
          </cell>
          <cell r="C389" t="str">
            <v>VARREDOR</v>
          </cell>
          <cell r="D389" t="str">
            <v>ECOSAMPA M'Boi Mirim</v>
          </cell>
          <cell r="E389">
            <v>43617</v>
          </cell>
          <cell r="F389">
            <v>1603.99</v>
          </cell>
          <cell r="G389" t="str">
            <v>Em Atividade Normal</v>
          </cell>
          <cell r="H389">
            <v>45177</v>
          </cell>
          <cell r="I389">
            <v>28042</v>
          </cell>
          <cell r="J389" t="str">
            <v>734.734.563-49</v>
          </cell>
          <cell r="K389" t="str">
            <v>127.00886.42.0</v>
          </cell>
          <cell r="L389" t="str">
            <v>Salário Mensal</v>
          </cell>
          <cell r="M389" t="str">
            <v>Empregado (CLT)</v>
          </cell>
          <cell r="N389" t="str">
            <v>5142-15</v>
          </cell>
          <cell r="O389">
            <v>71</v>
          </cell>
          <cell r="P389" t="str">
            <v>SEGUNDA A SABADO - 07:00 AS 15:20 / INTERVALO DE 01 HORA</v>
          </cell>
          <cell r="Q389" t="str">
            <v>220 Horas</v>
          </cell>
          <cell r="R389" t="str">
            <v>75.01.010</v>
          </cell>
          <cell r="S389" t="str">
            <v>SCK - Varrição de Feiras Livres</v>
          </cell>
          <cell r="T389">
            <v>2</v>
          </cell>
          <cell r="U389" t="str">
            <v>SIEMACO SAO PAULO LIMP URBANA</v>
          </cell>
          <cell r="V389" t="str">
            <v>Brasileira</v>
          </cell>
          <cell r="W389" t="str">
            <v>Cocal de Telha</v>
          </cell>
          <cell r="X389" t="str">
            <v>FRANCISCA DAS CHAGAS ROCHA</v>
          </cell>
          <cell r="Y389" t="str">
            <v>FRANCISCO DAS CHAGAS DA SILVA</v>
          </cell>
          <cell r="Z389" t="str">
            <v>Solteiro</v>
          </cell>
          <cell r="AA389" t="str">
            <v>Ensino Fundamental Incompleto</v>
          </cell>
          <cell r="AB389" t="str">
            <v>M</v>
          </cell>
          <cell r="AC389" t="str">
            <v>Rua</v>
          </cell>
          <cell r="AD389" t="str">
            <v>DOS PIRACURUS</v>
          </cell>
          <cell r="AE389" t="str">
            <v>135</v>
          </cell>
          <cell r="AG389" t="str">
            <v>04944-130</v>
          </cell>
          <cell r="AH389" t="str">
            <v>PARQUE DO LAGO</v>
          </cell>
          <cell r="AI389" t="str">
            <v>São Paulo</v>
          </cell>
          <cell r="AJ389" t="str">
            <v>São Paulo</v>
          </cell>
          <cell r="AP389">
            <v>9106</v>
          </cell>
          <cell r="AQ389" t="str">
            <v>43965</v>
          </cell>
          <cell r="AR389" t="str">
            <v>7</v>
          </cell>
          <cell r="AS389" t="str">
            <v>52.907.371-7</v>
          </cell>
          <cell r="AT389" t="str">
            <v>22850961511</v>
          </cell>
          <cell r="AU389" t="str">
            <v>349</v>
          </cell>
          <cell r="AV389" t="str">
            <v>372</v>
          </cell>
          <cell r="AW389" t="str">
            <v>94166</v>
          </cell>
          <cell r="AX389" t="str">
            <v>013</v>
          </cell>
          <cell r="AY389">
            <v>4</v>
          </cell>
          <cell r="AZ389">
            <v>3</v>
          </cell>
          <cell r="BA389">
            <v>0</v>
          </cell>
        </row>
        <row r="390">
          <cell r="A390">
            <v>121520</v>
          </cell>
          <cell r="B390" t="str">
            <v>CARLOS ROBERTO SILVERIO</v>
          </cell>
          <cell r="C390" t="str">
            <v>AJUDANTE EQ SERVICOS DIVERSOS</v>
          </cell>
          <cell r="D390" t="str">
            <v>ECOSAMPA Operação Geral</v>
          </cell>
          <cell r="E390">
            <v>44972</v>
          </cell>
          <cell r="F390">
            <v>1603.99</v>
          </cell>
          <cell r="G390" t="str">
            <v>Demitido em Meses Anteriores</v>
          </cell>
          <cell r="H390">
            <v>44986</v>
          </cell>
          <cell r="I390">
            <v>31144</v>
          </cell>
          <cell r="J390" t="str">
            <v>106.971.237-07</v>
          </cell>
          <cell r="K390" t="str">
            <v>131.77890.29.2</v>
          </cell>
          <cell r="L390" t="str">
            <v>Salário Mensal</v>
          </cell>
          <cell r="M390" t="str">
            <v>Empregado (CLT)</v>
          </cell>
          <cell r="N390" t="str">
            <v>5142-25</v>
          </cell>
          <cell r="O390">
            <v>339</v>
          </cell>
          <cell r="P390" t="str">
            <v>SEGUNDA A SABADO - 13:20 AS 21:40 / INTERVALO DE 01 HORA</v>
          </cell>
          <cell r="Q390" t="str">
            <v>220 Horas</v>
          </cell>
          <cell r="R390" t="str">
            <v>75.01.011</v>
          </cell>
          <cell r="S390" t="str">
            <v>SCK - Lavagem - Feiras, Vias e Logradouros</v>
          </cell>
          <cell r="T390">
            <v>2</v>
          </cell>
          <cell r="U390" t="str">
            <v>SIEMACO SAO PAULO LIMP URBANA</v>
          </cell>
          <cell r="V390" t="str">
            <v>Brasileira</v>
          </cell>
          <cell r="W390" t="str">
            <v>Linhares</v>
          </cell>
          <cell r="X390" t="str">
            <v>CREUZA SILVERIO DOS SANTOS</v>
          </cell>
          <cell r="Z390" t="str">
            <v>Solteiro</v>
          </cell>
          <cell r="AA390" t="str">
            <v>Ensino Fundamental Incompleto</v>
          </cell>
          <cell r="AB390" t="str">
            <v>M</v>
          </cell>
          <cell r="AC390" t="str">
            <v>Rua</v>
          </cell>
          <cell r="AD390" t="str">
            <v>GOMES DE AZURARA</v>
          </cell>
          <cell r="AE390" t="str">
            <v>142</v>
          </cell>
          <cell r="AF390" t="str">
            <v>CASA 02</v>
          </cell>
          <cell r="AG390" t="str">
            <v>04832-140</v>
          </cell>
          <cell r="AH390" t="str">
            <v>JARDIM KIOTO</v>
          </cell>
          <cell r="AI390" t="str">
            <v>São Paulo</v>
          </cell>
          <cell r="AJ390" t="str">
            <v>São Paulo</v>
          </cell>
          <cell r="AM390" t="str">
            <v>11</v>
          </cell>
          <cell r="AN390" t="str">
            <v>94279-1347</v>
          </cell>
          <cell r="AP390">
            <v>6733</v>
          </cell>
          <cell r="AQ390" t="str">
            <v>57842</v>
          </cell>
          <cell r="AR390" t="str">
            <v>8</v>
          </cell>
          <cell r="AS390" t="str">
            <v>685826818</v>
          </cell>
          <cell r="AT390" t="str">
            <v>027712681406</v>
          </cell>
          <cell r="AU390" t="str">
            <v>0363</v>
          </cell>
          <cell r="AV390" t="str">
            <v>025</v>
          </cell>
          <cell r="AW390" t="str">
            <v>10697123</v>
          </cell>
          <cell r="AX390" t="str">
            <v>707</v>
          </cell>
          <cell r="AY390">
            <v>0</v>
          </cell>
          <cell r="AZ390">
            <v>0</v>
          </cell>
          <cell r="BA390">
            <v>16</v>
          </cell>
        </row>
        <row r="391">
          <cell r="A391">
            <v>112340</v>
          </cell>
          <cell r="B391" t="str">
            <v>CARLOS ROGER DE SOUZA JESUS</v>
          </cell>
          <cell r="C391" t="str">
            <v>FISCAL DE TURMA PLENO</v>
          </cell>
          <cell r="D391" t="str">
            <v>ECOSAMPA Santo Amaro</v>
          </cell>
          <cell r="E391">
            <v>43617</v>
          </cell>
          <cell r="F391">
            <v>3222.08</v>
          </cell>
          <cell r="G391" t="str">
            <v>Em Atividade Normal</v>
          </cell>
          <cell r="H391">
            <v>45071</v>
          </cell>
          <cell r="I391">
            <v>34102</v>
          </cell>
          <cell r="J391" t="str">
            <v>407.478.038-03</v>
          </cell>
          <cell r="K391" t="str">
            <v>210.73020.21.7</v>
          </cell>
          <cell r="L391" t="str">
            <v>Salário Mensal</v>
          </cell>
          <cell r="M391" t="str">
            <v>Empregado (CLT)</v>
          </cell>
          <cell r="N391" t="str">
            <v>9922-05</v>
          </cell>
          <cell r="O391">
            <v>66</v>
          </cell>
          <cell r="P391" t="str">
            <v>SEGUNDA A SABADO - 06:00 AS 14:20 / INTERVALO DE 01 HORA</v>
          </cell>
          <cell r="Q391" t="str">
            <v>220 Horas</v>
          </cell>
          <cell r="R391" t="str">
            <v>75.02.003</v>
          </cell>
          <cell r="S391" t="str">
            <v>Apoio Op C.Direto</v>
          </cell>
          <cell r="T391">
            <v>2</v>
          </cell>
          <cell r="U391" t="str">
            <v>SIEMACO SAO PAULO LIMP URBANA</v>
          </cell>
          <cell r="V391" t="str">
            <v>Brasileira</v>
          </cell>
          <cell r="W391" t="str">
            <v>São Paulo</v>
          </cell>
          <cell r="X391" t="str">
            <v>DEBORA FELISBERTO DE SOUZA</v>
          </cell>
          <cell r="Y391" t="str">
            <v>CARLOS ROGERIO OLIVEIRA DE JESUS</v>
          </cell>
          <cell r="Z391" t="str">
            <v>Solteiro</v>
          </cell>
          <cell r="AA391" t="str">
            <v>Ensino Médio Completo</v>
          </cell>
          <cell r="AB391" t="str">
            <v>M</v>
          </cell>
          <cell r="AC391" t="str">
            <v>Rua</v>
          </cell>
          <cell r="AD391" t="str">
            <v>MIRASSELVA</v>
          </cell>
          <cell r="AE391" t="str">
            <v>15</v>
          </cell>
          <cell r="AF391" t="str">
            <v>CASA 02</v>
          </cell>
          <cell r="AG391" t="str">
            <v>06381-210</v>
          </cell>
          <cell r="AH391" t="str">
            <v xml:space="preserve">JARDIM DOS MANACAS </v>
          </cell>
          <cell r="AI391" t="str">
            <v>Carapicuíba</v>
          </cell>
          <cell r="AJ391" t="str">
            <v>São Paulo</v>
          </cell>
          <cell r="AP391">
            <v>738</v>
          </cell>
          <cell r="AQ391" t="str">
            <v>39651</v>
          </cell>
          <cell r="AR391" t="str">
            <v>4</v>
          </cell>
          <cell r="AS391" t="str">
            <v>35.795.998-X</v>
          </cell>
          <cell r="AT391" t="str">
            <v>385714790132</v>
          </cell>
          <cell r="AU391" t="str">
            <v>123</v>
          </cell>
          <cell r="AV391" t="str">
            <v>370</v>
          </cell>
          <cell r="AW391" t="str">
            <v>43833</v>
          </cell>
          <cell r="AX391" t="str">
            <v>0379</v>
          </cell>
          <cell r="AY391">
            <v>4</v>
          </cell>
          <cell r="AZ391">
            <v>3</v>
          </cell>
          <cell r="BA391">
            <v>0</v>
          </cell>
        </row>
        <row r="392">
          <cell r="A392">
            <v>112348</v>
          </cell>
          <cell r="B392" t="str">
            <v>CARLOS SIMON SELIS DE OLIVEIRA</v>
          </cell>
          <cell r="C392" t="str">
            <v>VARREDOR</v>
          </cell>
          <cell r="D392" t="str">
            <v>ECOSAMPA Capela do Socorro</v>
          </cell>
          <cell r="E392">
            <v>43617</v>
          </cell>
          <cell r="F392">
            <v>1603.99</v>
          </cell>
          <cell r="G392" t="str">
            <v>Em Atividade Normal</v>
          </cell>
          <cell r="H392">
            <v>45177</v>
          </cell>
          <cell r="I392">
            <v>30536</v>
          </cell>
          <cell r="J392" t="str">
            <v>329.441.388-20</v>
          </cell>
          <cell r="K392" t="str">
            <v>133.77654.89.4</v>
          </cell>
          <cell r="L392" t="str">
            <v>Salário Mensal</v>
          </cell>
          <cell r="M392" t="str">
            <v>Empregado (CLT)</v>
          </cell>
          <cell r="N392" t="str">
            <v>5142-15</v>
          </cell>
          <cell r="O392">
            <v>233</v>
          </cell>
          <cell r="P392" t="str">
            <v>SEGUNDA A SABADO - 09:00 AS 17:20 / INTERVALO DE 01 HORA</v>
          </cell>
          <cell r="Q392" t="str">
            <v>220 Horas</v>
          </cell>
          <cell r="R392" t="str">
            <v>75.01.010</v>
          </cell>
          <cell r="S392" t="str">
            <v>SCK - Varrição de Feiras Livres</v>
          </cell>
          <cell r="T392">
            <v>2</v>
          </cell>
          <cell r="U392" t="str">
            <v>SIEMACO SAO PAULO LIMP URBANA</v>
          </cell>
          <cell r="V392" t="str">
            <v>Brasileira</v>
          </cell>
          <cell r="W392" t="str">
            <v>Engenheiro Caldas</v>
          </cell>
          <cell r="X392" t="str">
            <v>MARIA DA CONCEICAO OLIVEIRA</v>
          </cell>
          <cell r="Y392" t="str">
            <v>FRANCISCO CLAUDINO DE OLIVEIRA</v>
          </cell>
          <cell r="Z392" t="str">
            <v>Casado</v>
          </cell>
          <cell r="AA392" t="str">
            <v>Ensino Fundamental Incompleto</v>
          </cell>
          <cell r="AB392" t="str">
            <v>M</v>
          </cell>
          <cell r="AC392" t="str">
            <v>Rua</v>
          </cell>
          <cell r="AD392" t="str">
            <v>JOSE AIRES GOMES</v>
          </cell>
          <cell r="AE392" t="str">
            <v>4</v>
          </cell>
          <cell r="AG392" t="str">
            <v>04877-150</v>
          </cell>
          <cell r="AH392" t="str">
            <v>CIDADE LUZ</v>
          </cell>
          <cell r="AI392" t="str">
            <v>São Paulo</v>
          </cell>
          <cell r="AJ392" t="str">
            <v>São Paulo</v>
          </cell>
          <cell r="AP392">
            <v>5917</v>
          </cell>
          <cell r="AQ392" t="str">
            <v>3859</v>
          </cell>
          <cell r="AR392" t="str">
            <v>7</v>
          </cell>
          <cell r="AS392" t="str">
            <v>42.718.258-X</v>
          </cell>
          <cell r="AT392" t="str">
            <v>320304770191</v>
          </cell>
          <cell r="AU392" t="str">
            <v>607</v>
          </cell>
          <cell r="AV392" t="str">
            <v>381</v>
          </cell>
          <cell r="AW392" t="str">
            <v>16434</v>
          </cell>
          <cell r="AX392" t="str">
            <v>288</v>
          </cell>
          <cell r="AY392">
            <v>4</v>
          </cell>
          <cell r="AZ392">
            <v>3</v>
          </cell>
          <cell r="BA392">
            <v>0</v>
          </cell>
        </row>
        <row r="393">
          <cell r="A393">
            <v>112438</v>
          </cell>
          <cell r="B393" t="str">
            <v>CARLOS SOUZA CAMPOS</v>
          </cell>
          <cell r="C393" t="str">
            <v>COLETOR</v>
          </cell>
          <cell r="D393" t="str">
            <v>ECOSAMPA Operação Geral</v>
          </cell>
          <cell r="E393">
            <v>43617</v>
          </cell>
          <cell r="F393">
            <v>1523.89</v>
          </cell>
          <cell r="G393" t="str">
            <v>Demitido em Meses Anteriores</v>
          </cell>
          <cell r="H393">
            <v>43974</v>
          </cell>
          <cell r="I393">
            <v>26279</v>
          </cell>
          <cell r="J393" t="str">
            <v>650.598.675-87</v>
          </cell>
          <cell r="K393" t="str">
            <v>124.70524.98.0</v>
          </cell>
          <cell r="L393" t="str">
            <v>Salário Mensal</v>
          </cell>
          <cell r="M393" t="str">
            <v>Empregado (CLT)</v>
          </cell>
          <cell r="N393" t="str">
            <v>5142-05</v>
          </cell>
          <cell r="O393">
            <v>301</v>
          </cell>
          <cell r="P393" t="str">
            <v>SEGUNDA A SABADO - 22:00 AS 05:25 / INTERVALO DE 01 HORA</v>
          </cell>
          <cell r="Q393" t="str">
            <v>220 Horas</v>
          </cell>
          <cell r="R393" t="str">
            <v>75.01.017</v>
          </cell>
          <cell r="S393" t="str">
            <v>SCK - Coleta Manual - Entulho e Materiais Diversos</v>
          </cell>
          <cell r="T393">
            <v>2</v>
          </cell>
          <cell r="U393" t="str">
            <v>SIEMACO SAO PAULO LIMP URBANA</v>
          </cell>
          <cell r="V393" t="str">
            <v>Brasileira</v>
          </cell>
          <cell r="W393" t="str">
            <v>Tobias Barreto</v>
          </cell>
          <cell r="X393" t="str">
            <v>DALVA SOUZA CAMPOS</v>
          </cell>
          <cell r="Z393" t="str">
            <v>Solteiro</v>
          </cell>
          <cell r="AA393" t="str">
            <v>Ensino Fundamental Completo</v>
          </cell>
          <cell r="AB393" t="str">
            <v>M</v>
          </cell>
          <cell r="AC393" t="str">
            <v>Rua</v>
          </cell>
          <cell r="AD393" t="str">
            <v xml:space="preserve">NICOLA CIOLA </v>
          </cell>
          <cell r="AE393" t="str">
            <v>9</v>
          </cell>
          <cell r="AG393" t="str">
            <v>05570-000</v>
          </cell>
          <cell r="AH393" t="str">
            <v>JARDIM PAULO VI</v>
          </cell>
          <cell r="AI393" t="str">
            <v>São Paulo</v>
          </cell>
          <cell r="AJ393" t="str">
            <v>São Paulo</v>
          </cell>
          <cell r="AP393">
            <v>7210</v>
          </cell>
          <cell r="AQ393" t="str">
            <v>20066</v>
          </cell>
          <cell r="AR393" t="str">
            <v>8</v>
          </cell>
          <cell r="AS393" t="str">
            <v>35.993.222-8</v>
          </cell>
          <cell r="AT393" t="str">
            <v>069251840531</v>
          </cell>
          <cell r="AU393" t="str">
            <v>655</v>
          </cell>
          <cell r="AV393" t="str">
            <v>374</v>
          </cell>
          <cell r="AW393" t="str">
            <v>90363</v>
          </cell>
          <cell r="AX393" t="str">
            <v>040</v>
          </cell>
          <cell r="AY393">
            <v>0</v>
          </cell>
          <cell r="AZ393">
            <v>11</v>
          </cell>
          <cell r="BA393">
            <v>22</v>
          </cell>
        </row>
        <row r="394">
          <cell r="A394">
            <v>122343</v>
          </cell>
          <cell r="B394" t="str">
            <v>CARLOS WENDELL DE SOUSA AMORIM</v>
          </cell>
          <cell r="C394" t="str">
            <v>VARREDOR</v>
          </cell>
          <cell r="D394" t="str">
            <v>ECOSAMPA Capela do Socorro</v>
          </cell>
          <cell r="E394">
            <v>45098</v>
          </cell>
          <cell r="F394">
            <v>1603.99</v>
          </cell>
          <cell r="G394" t="str">
            <v>Em Atividade Normal</v>
          </cell>
          <cell r="H394">
            <v>45098</v>
          </cell>
          <cell r="I394">
            <v>33997</v>
          </cell>
          <cell r="J394" t="str">
            <v>053.193.323-78</v>
          </cell>
          <cell r="K394" t="str">
            <v>117.73479.49.5</v>
          </cell>
          <cell r="L394" t="str">
            <v>Salário Mensal</v>
          </cell>
          <cell r="M394" t="str">
            <v>Empregado (CLT)</v>
          </cell>
          <cell r="N394" t="str">
            <v>5142-15</v>
          </cell>
          <cell r="O394">
            <v>233</v>
          </cell>
          <cell r="P394" t="str">
            <v>SEGUNDA A SABADO - 09:00 AS 17:20 / INTERVALO DE 01 HORA</v>
          </cell>
          <cell r="Q394" t="str">
            <v>220 Horas</v>
          </cell>
          <cell r="R394" t="str">
            <v>75.01.006</v>
          </cell>
          <cell r="S394" t="str">
            <v>SCK - Varrição de Vias e Logradouros</v>
          </cell>
          <cell r="T394">
            <v>2</v>
          </cell>
          <cell r="U394" t="str">
            <v>SIEMACO SAO PAULO LIMP URBANA</v>
          </cell>
          <cell r="V394" t="str">
            <v>Brasileira</v>
          </cell>
          <cell r="W394" t="str">
            <v>Sobral</v>
          </cell>
          <cell r="X394" t="str">
            <v>FRANCISCA MARIA DE SOUSA</v>
          </cell>
          <cell r="Y394" t="str">
            <v>CARLOS JOSE FEITOSA DE AMORIM</v>
          </cell>
          <cell r="Z394" t="str">
            <v>Solteiro</v>
          </cell>
          <cell r="AA394" t="str">
            <v>Ensino Fundamental Completo</v>
          </cell>
          <cell r="AB394" t="str">
            <v>M</v>
          </cell>
          <cell r="AC394" t="str">
            <v>Rua</v>
          </cell>
          <cell r="AD394" t="str">
            <v>JOHN MARTIN</v>
          </cell>
          <cell r="AE394" t="str">
            <v>17</v>
          </cell>
          <cell r="AF394" t="str">
            <v>CASA 4</v>
          </cell>
          <cell r="AG394" t="str">
            <v>04917-050</v>
          </cell>
          <cell r="AH394" t="str">
            <v>JARDIM SAO JOAQUIM</v>
          </cell>
          <cell r="AI394" t="str">
            <v>São Paulo</v>
          </cell>
          <cell r="AJ394" t="str">
            <v>São Paulo</v>
          </cell>
          <cell r="AM394" t="str">
            <v>11</v>
          </cell>
          <cell r="AN394" t="str">
            <v>98653-1665</v>
          </cell>
          <cell r="AP394">
            <v>7245</v>
          </cell>
          <cell r="AQ394" t="str">
            <v>12523</v>
          </cell>
          <cell r="AR394" t="str">
            <v>7</v>
          </cell>
          <cell r="AS394" t="str">
            <v>556342641</v>
          </cell>
          <cell r="AT394" t="str">
            <v>076275530710</v>
          </cell>
          <cell r="AU394" t="str">
            <v>0140</v>
          </cell>
          <cell r="AV394" t="str">
            <v>035</v>
          </cell>
          <cell r="AW394" t="str">
            <v>05319332</v>
          </cell>
          <cell r="AX394" t="str">
            <v>378</v>
          </cell>
          <cell r="AY394">
            <v>0</v>
          </cell>
          <cell r="AZ394">
            <v>2</v>
          </cell>
          <cell r="BA394">
            <v>10</v>
          </cell>
        </row>
        <row r="395">
          <cell r="A395">
            <v>119196</v>
          </cell>
          <cell r="B395" t="str">
            <v>CAROLINE DA CRUZ INACIO</v>
          </cell>
          <cell r="C395" t="str">
            <v>PENSIONISTAS</v>
          </cell>
          <cell r="D395" t="str">
            <v>ECOSAMPA Pensionistas</v>
          </cell>
          <cell r="E395">
            <v>44648</v>
          </cell>
          <cell r="F395">
            <v>0.01</v>
          </cell>
          <cell r="G395" t="str">
            <v>Em Atividade Normal</v>
          </cell>
          <cell r="H395">
            <v>44648</v>
          </cell>
          <cell r="J395" t="str">
            <v>464.925.728-07</v>
          </cell>
          <cell r="L395" t="str">
            <v>Nenhuma</v>
          </cell>
          <cell r="M395" t="str">
            <v>Pensionista</v>
          </cell>
          <cell r="N395" t="str">
            <v>1415-20</v>
          </cell>
          <cell r="O395">
            <v>0</v>
          </cell>
          <cell r="P395" t="str">
            <v>Nenhum</v>
          </cell>
          <cell r="Q395" t="str">
            <v>Nenhuma</v>
          </cell>
          <cell r="R395" t="str">
            <v>00.00.000</v>
          </cell>
          <cell r="S395" t="str">
            <v>Pensionistas</v>
          </cell>
          <cell r="T395">
            <v>2</v>
          </cell>
          <cell r="U395" t="str">
            <v>Nenhum</v>
          </cell>
          <cell r="V395" t="str">
            <v>Brasileira</v>
          </cell>
          <cell r="W395" t="str">
            <v>Nenhum</v>
          </cell>
          <cell r="Z395" t="str">
            <v>Outros</v>
          </cell>
          <cell r="AA395" t="str">
            <v>Educação Básica Incompleta</v>
          </cell>
          <cell r="AB395" t="str">
            <v>F</v>
          </cell>
          <cell r="AC395" t="str">
            <v>Nenhum</v>
          </cell>
          <cell r="AJ395" t="str">
            <v>São Paulo</v>
          </cell>
          <cell r="AP395">
            <v>1</v>
          </cell>
          <cell r="AQ395" t="str">
            <v>88342707</v>
          </cell>
          <cell r="AR395" t="str">
            <v>0</v>
          </cell>
          <cell r="AY395">
            <v>1</v>
          </cell>
          <cell r="AZ395">
            <v>5</v>
          </cell>
          <cell r="BA395">
            <v>3</v>
          </cell>
        </row>
        <row r="396">
          <cell r="A396">
            <v>112443</v>
          </cell>
          <cell r="B396" t="str">
            <v>CASSIA GOMES DA SILVA</v>
          </cell>
          <cell r="C396" t="str">
            <v>AJUDANTE EQ SERVICOS DIVERSOS</v>
          </cell>
          <cell r="D396" t="str">
            <v>ECOSAMPA M'Boi Mirim</v>
          </cell>
          <cell r="E396">
            <v>43617</v>
          </cell>
          <cell r="F396">
            <v>1603.99</v>
          </cell>
          <cell r="G396" t="str">
            <v>Em Atividade Normal</v>
          </cell>
          <cell r="H396">
            <v>45177</v>
          </cell>
          <cell r="I396">
            <v>27286</v>
          </cell>
          <cell r="J396" t="str">
            <v>929.003.139-53</v>
          </cell>
          <cell r="K396" t="str">
            <v>127.05775.93.7</v>
          </cell>
          <cell r="L396" t="str">
            <v>Salário Mensal</v>
          </cell>
          <cell r="M396" t="str">
            <v>Empregado (CLT)</v>
          </cell>
          <cell r="N396" t="str">
            <v>5142-25</v>
          </cell>
          <cell r="O396">
            <v>297</v>
          </cell>
          <cell r="P396" t="str">
            <v>SEGUNDA A SABADO - 05:40 AS 14:00 / INTERVALO DE 01 HORA</v>
          </cell>
          <cell r="Q396" t="str">
            <v>220 Horas</v>
          </cell>
          <cell r="R396" t="str">
            <v>75.01.013</v>
          </cell>
          <cell r="S396" t="str">
            <v>SCK - Capinação e Roçada de Vias</v>
          </cell>
          <cell r="T396">
            <v>2</v>
          </cell>
          <cell r="U396" t="str">
            <v>SIEMACO SAO PAULO LIMP URBANA</v>
          </cell>
          <cell r="V396" t="str">
            <v>Brasileira</v>
          </cell>
          <cell r="W396" t="str">
            <v>Iporã</v>
          </cell>
          <cell r="X396" t="str">
            <v>MARIA NILZA DA SILVA</v>
          </cell>
          <cell r="Y396" t="str">
            <v>JULIO GOMES DA SILVA</v>
          </cell>
          <cell r="Z396" t="str">
            <v>Solteiro</v>
          </cell>
          <cell r="AA396" t="str">
            <v>Ensino Médio Completo</v>
          </cell>
          <cell r="AB396" t="str">
            <v>F</v>
          </cell>
          <cell r="AC396" t="str">
            <v>Rua</v>
          </cell>
          <cell r="AD396" t="str">
            <v>BARAO DE PAIVA MANSO</v>
          </cell>
          <cell r="AE396" t="str">
            <v>15</v>
          </cell>
          <cell r="AG396" t="str">
            <v>04960-110</v>
          </cell>
          <cell r="AH396" t="str">
            <v>JARDIM CAPELA</v>
          </cell>
          <cell r="AI396" t="str">
            <v>São Paulo</v>
          </cell>
          <cell r="AJ396" t="str">
            <v>São Paulo</v>
          </cell>
          <cell r="AP396">
            <v>9106</v>
          </cell>
          <cell r="AQ396" t="str">
            <v>34247</v>
          </cell>
          <cell r="AR396" t="str">
            <v>1</v>
          </cell>
          <cell r="AS396" t="str">
            <v>23.667.327-0</v>
          </cell>
          <cell r="AT396" t="str">
            <v>217066790183</v>
          </cell>
          <cell r="AU396" t="str">
            <v>198</v>
          </cell>
          <cell r="AV396" t="str">
            <v>373</v>
          </cell>
          <cell r="AW396" t="str">
            <v>011005</v>
          </cell>
          <cell r="AX396" t="str">
            <v>0152</v>
          </cell>
          <cell r="AY396">
            <v>4</v>
          </cell>
          <cell r="AZ396">
            <v>3</v>
          </cell>
          <cell r="BA396">
            <v>0</v>
          </cell>
        </row>
        <row r="397">
          <cell r="A397">
            <v>117246</v>
          </cell>
          <cell r="B397" t="str">
            <v>CASSIO JONAS DA SILVA FERREIRA</v>
          </cell>
          <cell r="C397" t="str">
            <v>AJUDANTE EQ SERVICOS DIVERSOS</v>
          </cell>
          <cell r="D397" t="str">
            <v>ECOSAMPA Operação Geral</v>
          </cell>
          <cell r="E397">
            <v>44487</v>
          </cell>
          <cell r="F397">
            <v>1464.83</v>
          </cell>
          <cell r="G397" t="str">
            <v>Demitido em Meses Anteriores</v>
          </cell>
          <cell r="H397">
            <v>44824</v>
          </cell>
          <cell r="I397">
            <v>34156</v>
          </cell>
          <cell r="J397" t="str">
            <v>425.522.798-56</v>
          </cell>
          <cell r="K397" t="str">
            <v>207.11718.17.7</v>
          </cell>
          <cell r="L397" t="str">
            <v>Salário Mensal</v>
          </cell>
          <cell r="M397" t="str">
            <v>Empregado (CLT)</v>
          </cell>
          <cell r="N397" t="str">
            <v>5142-25</v>
          </cell>
          <cell r="O397">
            <v>339</v>
          </cell>
          <cell r="P397" t="str">
            <v>SEGUNDA A SABADO - 13:20 AS 21:40 / INTERVALO DE 01 HORA</v>
          </cell>
          <cell r="Q397" t="str">
            <v>220 Horas</v>
          </cell>
          <cell r="R397" t="str">
            <v>75.01.013</v>
          </cell>
          <cell r="S397" t="str">
            <v>SCK - Capinação e Roçada de Vias</v>
          </cell>
          <cell r="T397">
            <v>2</v>
          </cell>
          <cell r="U397" t="str">
            <v>SIEMACO SAO PAULO LIMP URBANA</v>
          </cell>
          <cell r="V397" t="str">
            <v>Brasileira</v>
          </cell>
          <cell r="W397" t="str">
            <v>São Paulo</v>
          </cell>
          <cell r="X397" t="str">
            <v>JOANA LUIZA FERREIRA</v>
          </cell>
          <cell r="Y397" t="str">
            <v>CARLITO JOSE FERREIRA</v>
          </cell>
          <cell r="Z397" t="str">
            <v>Solteiro</v>
          </cell>
          <cell r="AA397" t="str">
            <v>Ensino Fundamental Completo</v>
          </cell>
          <cell r="AB397" t="str">
            <v>M</v>
          </cell>
          <cell r="AC397" t="str">
            <v>Rua</v>
          </cell>
          <cell r="AD397" t="str">
            <v>RUA MARCOS TADEU GOUVEIA</v>
          </cell>
          <cell r="AE397" t="str">
            <v>140</v>
          </cell>
          <cell r="AG397" t="str">
            <v>05850-240</v>
          </cell>
          <cell r="AH397" t="str">
            <v>PARQUE SANTO ANTONIO</v>
          </cell>
          <cell r="AI397" t="str">
            <v>São Paulo</v>
          </cell>
          <cell r="AJ397" t="str">
            <v>São Paulo</v>
          </cell>
          <cell r="AK397" t="str">
            <v>11</v>
          </cell>
          <cell r="AL397" t="str">
            <v>95720.6948</v>
          </cell>
          <cell r="AM397" t="str">
            <v>11</v>
          </cell>
          <cell r="AN397" t="str">
            <v>96874.8531</v>
          </cell>
          <cell r="AP397">
            <v>1003</v>
          </cell>
          <cell r="AQ397" t="str">
            <v>96674</v>
          </cell>
          <cell r="AR397" t="str">
            <v>2</v>
          </cell>
          <cell r="AS397" t="str">
            <v>434500690</v>
          </cell>
          <cell r="AT397" t="str">
            <v>395705840132</v>
          </cell>
          <cell r="AU397" t="str">
            <v>463</v>
          </cell>
          <cell r="AV397" t="str">
            <v>373</v>
          </cell>
          <cell r="AW397" t="str">
            <v>42552279</v>
          </cell>
          <cell r="AX397" t="str">
            <v>856</v>
          </cell>
          <cell r="AY397">
            <v>0</v>
          </cell>
          <cell r="AZ397">
            <v>11</v>
          </cell>
          <cell r="BA397">
            <v>2</v>
          </cell>
        </row>
        <row r="398">
          <cell r="A398">
            <v>116025</v>
          </cell>
          <cell r="B398" t="str">
            <v>CASSIO ROGERIO DA SILVA</v>
          </cell>
          <cell r="C398" t="str">
            <v>AJUDANTE EQ SERVICOS DIVERSOS</v>
          </cell>
          <cell r="D398" t="str">
            <v>ECOSAMPA Campo Limpo</v>
          </cell>
          <cell r="E398">
            <v>44207</v>
          </cell>
          <cell r="F398">
            <v>1319.67</v>
          </cell>
          <cell r="G398" t="str">
            <v>Demitido em Meses Anteriores</v>
          </cell>
          <cell r="H398">
            <v>44292</v>
          </cell>
          <cell r="I398">
            <v>26557</v>
          </cell>
          <cell r="J398" t="str">
            <v>111.266.428-94</v>
          </cell>
          <cell r="K398" t="str">
            <v>170.33345.73.7</v>
          </cell>
          <cell r="L398" t="str">
            <v>Salário Mensal</v>
          </cell>
          <cell r="M398" t="str">
            <v>Empregado (CLT)</v>
          </cell>
          <cell r="N398" t="str">
            <v>5142-25</v>
          </cell>
          <cell r="O398">
            <v>66</v>
          </cell>
          <cell r="P398" t="str">
            <v>SEGUNDA A SABADO - 06:00 AS 14:20 / INTERVALO DE 01 HORA</v>
          </cell>
          <cell r="Q398" t="str">
            <v>220 Horas</v>
          </cell>
          <cell r="R398" t="str">
            <v>75.01.022</v>
          </cell>
          <cell r="S398" t="str">
            <v>SCK - Limpeza Habitacional - Dificil Acesso</v>
          </cell>
          <cell r="T398">
            <v>2</v>
          </cell>
          <cell r="U398" t="str">
            <v>SIEMACO SAO PAULO LIMP URBANA</v>
          </cell>
          <cell r="V398" t="str">
            <v>Brasileira</v>
          </cell>
          <cell r="W398" t="str">
            <v>São Paulo</v>
          </cell>
          <cell r="X398" t="str">
            <v>MARIA DE LOURDES DA SILVA</v>
          </cell>
          <cell r="Y398" t="str">
            <v>BENEDITO ROGERIO DA SILVA</v>
          </cell>
          <cell r="Z398" t="str">
            <v>Casado</v>
          </cell>
          <cell r="AA398" t="str">
            <v>Ensino Fundamental Incompleto</v>
          </cell>
          <cell r="AB398" t="str">
            <v>M</v>
          </cell>
          <cell r="AC398" t="str">
            <v>Rua</v>
          </cell>
          <cell r="AD398" t="str">
            <v>MARINGA</v>
          </cell>
          <cell r="AE398" t="str">
            <v>310</v>
          </cell>
          <cell r="AG398" t="str">
            <v>06866-210</v>
          </cell>
          <cell r="AH398" t="str">
            <v>PARQUE JANDAIA</v>
          </cell>
          <cell r="AI398" t="str">
            <v>São Paulo</v>
          </cell>
          <cell r="AJ398" t="str">
            <v>São Paulo</v>
          </cell>
          <cell r="AP398">
            <v>8580</v>
          </cell>
          <cell r="AQ398" t="str">
            <v>10828</v>
          </cell>
          <cell r="AR398" t="str">
            <v>3</v>
          </cell>
          <cell r="AS398" t="str">
            <v>222897417</v>
          </cell>
          <cell r="AT398" t="str">
            <v>249680230183</v>
          </cell>
          <cell r="AU398" t="str">
            <v>0020</v>
          </cell>
          <cell r="AV398" t="str">
            <v>246</v>
          </cell>
          <cell r="AW398" t="str">
            <v>11126642</v>
          </cell>
          <cell r="AX398" t="str">
            <v>894</v>
          </cell>
          <cell r="AY398">
            <v>0</v>
          </cell>
          <cell r="AZ398">
            <v>2</v>
          </cell>
          <cell r="BA398">
            <v>25</v>
          </cell>
        </row>
        <row r="399">
          <cell r="A399">
            <v>112455</v>
          </cell>
          <cell r="B399" t="str">
            <v>CECILIO JOSE DO NASCIMENTO</v>
          </cell>
          <cell r="C399" t="str">
            <v>COLETOR</v>
          </cell>
          <cell r="D399" t="str">
            <v>ECOSAMPA Operação Geral</v>
          </cell>
          <cell r="E399">
            <v>43617</v>
          </cell>
          <cell r="F399">
            <v>1569.61</v>
          </cell>
          <cell r="G399" t="str">
            <v>Demitido em Meses Anteriores</v>
          </cell>
          <cell r="H399">
            <v>44112</v>
          </cell>
          <cell r="I399">
            <v>21905</v>
          </cell>
          <cell r="J399" t="str">
            <v>013.928.138-08</v>
          </cell>
          <cell r="K399" t="str">
            <v>120.34044.60.8</v>
          </cell>
          <cell r="L399" t="str">
            <v>Salário Mensal</v>
          </cell>
          <cell r="M399" t="str">
            <v>Empregado (CLT)</v>
          </cell>
          <cell r="N399" t="str">
            <v>5142-05</v>
          </cell>
          <cell r="O399">
            <v>339</v>
          </cell>
          <cell r="P399" t="str">
            <v>SEGUNDA A SABADO - 13:20 AS 21:40 / INTERVALO DE 01 HORA</v>
          </cell>
          <cell r="Q399" t="str">
            <v>220 Horas</v>
          </cell>
          <cell r="R399" t="str">
            <v>75.01.023</v>
          </cell>
          <cell r="S399" t="str">
            <v>SCK - Coleta Manual Residuos - Orgânicos Feira Livre</v>
          </cell>
          <cell r="T399">
            <v>2</v>
          </cell>
          <cell r="U399" t="str">
            <v>SIEMACO SAO PAULO LIMP URBANA</v>
          </cell>
          <cell r="V399" t="str">
            <v>Brasileira</v>
          </cell>
          <cell r="W399" t="str">
            <v>Itiúba</v>
          </cell>
          <cell r="X399" t="str">
            <v>ZULMIRA MARIA DO NASCIMENTO</v>
          </cell>
          <cell r="Y399" t="str">
            <v>VALERIANO JOSE DO NASCIMENTO</v>
          </cell>
          <cell r="Z399" t="str">
            <v>Solteiro</v>
          </cell>
          <cell r="AA399" t="str">
            <v>Ensino Fundamental Incompleto</v>
          </cell>
          <cell r="AB399" t="str">
            <v>M</v>
          </cell>
          <cell r="AC399" t="str">
            <v>Travessa</v>
          </cell>
          <cell r="AD399" t="str">
            <v xml:space="preserve">VEU DO TEMPLO </v>
          </cell>
          <cell r="AE399" t="str">
            <v>20</v>
          </cell>
          <cell r="AG399" t="str">
            <v>05890-480</v>
          </cell>
          <cell r="AH399" t="str">
            <v>CONJUNTO HABITACIONAL PIRAJUSSARA</v>
          </cell>
          <cell r="AI399" t="str">
            <v>São Paulo</v>
          </cell>
          <cell r="AJ399" t="str">
            <v>São Paulo</v>
          </cell>
          <cell r="AP399">
            <v>390</v>
          </cell>
          <cell r="AQ399" t="str">
            <v>10781</v>
          </cell>
          <cell r="AR399" t="str">
            <v>1</v>
          </cell>
          <cell r="AS399" t="str">
            <v>12.266.458</v>
          </cell>
          <cell r="AT399" t="str">
            <v>265587210124</v>
          </cell>
          <cell r="AU399" t="str">
            <v>275</v>
          </cell>
          <cell r="AV399" t="str">
            <v>374</v>
          </cell>
          <cell r="AW399" t="str">
            <v>090182</v>
          </cell>
          <cell r="AX399" t="str">
            <v>0004</v>
          </cell>
          <cell r="AY399">
            <v>1</v>
          </cell>
          <cell r="AZ399">
            <v>4</v>
          </cell>
          <cell r="BA399">
            <v>7</v>
          </cell>
        </row>
        <row r="400">
          <cell r="A400">
            <v>112490</v>
          </cell>
          <cell r="B400" t="str">
            <v>CELSO APARECIDO AVELINO</v>
          </cell>
          <cell r="C400" t="str">
            <v>COLETOR</v>
          </cell>
          <cell r="D400" t="str">
            <v>ECOSAMPA Operação Geral</v>
          </cell>
          <cell r="E400">
            <v>43617</v>
          </cell>
          <cell r="F400">
            <v>1907.79</v>
          </cell>
          <cell r="G400" t="str">
            <v>Em Atividade Normal</v>
          </cell>
          <cell r="H400">
            <v>45023</v>
          </cell>
          <cell r="I400">
            <v>29643</v>
          </cell>
          <cell r="J400" t="str">
            <v>292.490.138-33</v>
          </cell>
          <cell r="K400" t="str">
            <v>130.12444.77.6</v>
          </cell>
          <cell r="L400" t="str">
            <v>Salário Mensal</v>
          </cell>
          <cell r="M400" t="str">
            <v>Empregado (CLT)</v>
          </cell>
          <cell r="N400" t="str">
            <v>5142-05</v>
          </cell>
          <cell r="O400">
            <v>339</v>
          </cell>
          <cell r="P400" t="str">
            <v>SEGUNDA A SABADO - 13:20 AS 21:40 / INTERVALO DE 01 HORA</v>
          </cell>
          <cell r="Q400" t="str">
            <v>220 Horas</v>
          </cell>
          <cell r="R400" t="str">
            <v>75.01.023</v>
          </cell>
          <cell r="S400" t="str">
            <v>SCK - Coleta Manual Residuos - Orgânicos Feira Livre</v>
          </cell>
          <cell r="T400">
            <v>2</v>
          </cell>
          <cell r="U400" t="str">
            <v>SIEMACO SAO PAULO LIMP URBANA</v>
          </cell>
          <cell r="V400" t="str">
            <v>Brasileira</v>
          </cell>
          <cell r="W400" t="str">
            <v>São Paulo</v>
          </cell>
          <cell r="X400" t="str">
            <v>MARIA APARECIDA LISBOA AVELINO</v>
          </cell>
          <cell r="Y400" t="str">
            <v>ALAIDE CAMILO AVELINO</v>
          </cell>
          <cell r="Z400" t="str">
            <v>Casado</v>
          </cell>
          <cell r="AA400" t="str">
            <v>Ensino Fundamental Completo</v>
          </cell>
          <cell r="AB400" t="str">
            <v>M</v>
          </cell>
          <cell r="AC400" t="str">
            <v>Rua</v>
          </cell>
          <cell r="AD400" t="str">
            <v xml:space="preserve">DAS LARANJEIRAS </v>
          </cell>
          <cell r="AE400" t="str">
            <v>25</v>
          </cell>
          <cell r="AG400" t="str">
            <v>04849-531</v>
          </cell>
          <cell r="AH400" t="str">
            <v xml:space="preserve">CANTINHO DO CEU </v>
          </cell>
          <cell r="AI400" t="str">
            <v>São Paulo</v>
          </cell>
          <cell r="AJ400" t="str">
            <v>São Paulo</v>
          </cell>
          <cell r="AP400">
            <v>390</v>
          </cell>
          <cell r="AQ400" t="str">
            <v>11479</v>
          </cell>
          <cell r="AR400" t="str">
            <v>1</v>
          </cell>
          <cell r="AS400" t="str">
            <v>45.093.301-5</v>
          </cell>
          <cell r="AT400" t="str">
            <v>288134440132</v>
          </cell>
          <cell r="AU400" t="str">
            <v>634</v>
          </cell>
          <cell r="AV400" t="str">
            <v>371</v>
          </cell>
          <cell r="AW400" t="str">
            <v>02878</v>
          </cell>
          <cell r="AX400" t="str">
            <v>228</v>
          </cell>
          <cell r="AY400">
            <v>4</v>
          </cell>
          <cell r="AZ400">
            <v>3</v>
          </cell>
          <cell r="BA400">
            <v>0</v>
          </cell>
        </row>
        <row r="401">
          <cell r="A401">
            <v>112502</v>
          </cell>
          <cell r="B401" t="str">
            <v>CELSO RICARDO DE JESUS</v>
          </cell>
          <cell r="C401" t="str">
            <v>MOTORISTA CAMINHAO</v>
          </cell>
          <cell r="D401" t="str">
            <v>ECOSAMPA Operação Geral</v>
          </cell>
          <cell r="E401">
            <v>43617</v>
          </cell>
          <cell r="F401">
            <v>3050.22</v>
          </cell>
          <cell r="G401" t="str">
            <v>Em Atividade Normal</v>
          </cell>
          <cell r="H401">
            <v>45177</v>
          </cell>
          <cell r="I401">
            <v>27579</v>
          </cell>
          <cell r="J401" t="str">
            <v>249.403.108-76</v>
          </cell>
          <cell r="K401" t="str">
            <v>124.44887.45.1</v>
          </cell>
          <cell r="L401" t="str">
            <v>Salário Mensal</v>
          </cell>
          <cell r="M401" t="str">
            <v>Empregado (CLT)</v>
          </cell>
          <cell r="N401" t="str">
            <v>7825-10</v>
          </cell>
          <cell r="O401">
            <v>297</v>
          </cell>
          <cell r="P401" t="str">
            <v>SEGUNDA A SABADO - 05:40 AS 14:00 / INTERVALO DE 01 HORA</v>
          </cell>
          <cell r="Q401" t="str">
            <v>220 Horas</v>
          </cell>
          <cell r="R401" t="str">
            <v>75.01.013</v>
          </cell>
          <cell r="S401" t="str">
            <v>SCK - Capinação e Roçada de Vias</v>
          </cell>
          <cell r="T401">
            <v>2</v>
          </cell>
          <cell r="U401" t="str">
            <v>SIND TRAB EMP DE ONIBUS RODOV INTEREST INTERM SET DIF SAO PAULO</v>
          </cell>
          <cell r="V401" t="str">
            <v>Brasileira</v>
          </cell>
          <cell r="W401" t="str">
            <v>São Paulo</v>
          </cell>
          <cell r="X401" t="str">
            <v>MARIA LIMA DE JESUS ANANIAS</v>
          </cell>
          <cell r="Z401" t="str">
            <v>Casado</v>
          </cell>
          <cell r="AA401" t="str">
            <v>Ensino Fundamental Incompleto</v>
          </cell>
          <cell r="AB401" t="str">
            <v>M</v>
          </cell>
          <cell r="AC401" t="str">
            <v>Rua</v>
          </cell>
          <cell r="AD401" t="str">
            <v>LUCIA MARIA DE SOUZA</v>
          </cell>
          <cell r="AE401" t="str">
            <v>30</v>
          </cell>
          <cell r="AG401" t="str">
            <v>04875-110</v>
          </cell>
          <cell r="AH401" t="str">
            <v>COLONIA (ZONA SUL)</v>
          </cell>
          <cell r="AI401" t="str">
            <v>São Paulo</v>
          </cell>
          <cell r="AJ401" t="str">
            <v>São Paulo</v>
          </cell>
          <cell r="AP401">
            <v>390</v>
          </cell>
          <cell r="AQ401" t="str">
            <v>10875</v>
          </cell>
          <cell r="AR401" t="str">
            <v>1</v>
          </cell>
          <cell r="AS401" t="str">
            <v>27.479.761-6</v>
          </cell>
          <cell r="AT401" t="str">
            <v>259627860116</v>
          </cell>
          <cell r="AU401" t="str">
            <v>289</v>
          </cell>
          <cell r="AV401" t="str">
            <v>381</v>
          </cell>
          <cell r="AW401" t="str">
            <v>019132</v>
          </cell>
          <cell r="AX401" t="str">
            <v>0139</v>
          </cell>
          <cell r="AY401">
            <v>4</v>
          </cell>
          <cell r="AZ401">
            <v>3</v>
          </cell>
          <cell r="BA401">
            <v>0</v>
          </cell>
          <cell r="BB401" t="str">
            <v>00.698.284.331</v>
          </cell>
          <cell r="BC401">
            <v>44655</v>
          </cell>
          <cell r="BE401" t="str">
            <v>A</v>
          </cell>
          <cell r="BF401" t="str">
            <v>D</v>
          </cell>
          <cell r="BG401">
            <v>43608</v>
          </cell>
        </row>
        <row r="402">
          <cell r="A402">
            <v>112519</v>
          </cell>
          <cell r="B402" t="str">
            <v>CELSO VIEIRA SOUZA</v>
          </cell>
          <cell r="C402" t="str">
            <v>COLETOR</v>
          </cell>
          <cell r="D402" t="str">
            <v>ECOSAMPA Operação Geral</v>
          </cell>
          <cell r="E402">
            <v>43617</v>
          </cell>
          <cell r="F402">
            <v>1465.28</v>
          </cell>
          <cell r="G402" t="str">
            <v>Demitido em Meses Anteriores</v>
          </cell>
          <cell r="H402">
            <v>43703</v>
          </cell>
          <cell r="I402">
            <v>28190</v>
          </cell>
          <cell r="J402" t="str">
            <v>189.678.958-79</v>
          </cell>
          <cell r="K402" t="str">
            <v>125.93726.89.1</v>
          </cell>
          <cell r="L402" t="str">
            <v>Salário Mensal</v>
          </cell>
          <cell r="M402" t="str">
            <v>Empregado (CLT)</v>
          </cell>
          <cell r="N402" t="str">
            <v>5142-05</v>
          </cell>
          <cell r="O402">
            <v>167</v>
          </cell>
          <cell r="P402" t="str">
            <v>SEGUNDA A SABADO - 13:40 AS 22:00 / INTERVALO DE 01 HORA</v>
          </cell>
          <cell r="Q402" t="str">
            <v>220 Horas</v>
          </cell>
          <cell r="R402" t="str">
            <v>75.01.017</v>
          </cell>
          <cell r="S402" t="str">
            <v>SCK - Coleta Manual - Entulho e Materiais Diversos</v>
          </cell>
          <cell r="T402">
            <v>2</v>
          </cell>
          <cell r="U402" t="str">
            <v>SIEMACO SAO PAULO LIMP URBANA</v>
          </cell>
          <cell r="V402" t="str">
            <v>Brasileira</v>
          </cell>
          <cell r="W402" t="str">
            <v>São Paulo</v>
          </cell>
          <cell r="X402" t="str">
            <v>JOSEFA PEREIRA DOS SANTOS</v>
          </cell>
          <cell r="Y402" t="str">
            <v>BRAULINO VIEIRA SOUZA</v>
          </cell>
          <cell r="Z402" t="str">
            <v>Casado</v>
          </cell>
          <cell r="AA402" t="str">
            <v>Ensino Fundamental Incompleto</v>
          </cell>
          <cell r="AB402" t="str">
            <v>M</v>
          </cell>
          <cell r="AC402" t="str">
            <v>Travessa</v>
          </cell>
          <cell r="AD402" t="str">
            <v xml:space="preserve">JAIME EUSTAQUIO PACHECO </v>
          </cell>
          <cell r="AE402" t="str">
            <v>35</v>
          </cell>
          <cell r="AG402" t="str">
            <v>04880-055</v>
          </cell>
          <cell r="AH402" t="str">
            <v>RECANTO CAMPO BELO</v>
          </cell>
          <cell r="AI402" t="str">
            <v>São Paulo</v>
          </cell>
          <cell r="AJ402" t="str">
            <v>São Paulo</v>
          </cell>
          <cell r="AP402">
            <v>390</v>
          </cell>
          <cell r="AQ402" t="str">
            <v>10853</v>
          </cell>
          <cell r="AR402" t="str">
            <v>8</v>
          </cell>
          <cell r="AS402" t="str">
            <v>36.724.973-X</v>
          </cell>
          <cell r="AT402" t="str">
            <v>259162840116</v>
          </cell>
          <cell r="AU402" t="str">
            <v>562</v>
          </cell>
          <cell r="AV402" t="str">
            <v>381</v>
          </cell>
          <cell r="AW402" t="str">
            <v>029569</v>
          </cell>
          <cell r="AX402" t="str">
            <v>0180</v>
          </cell>
          <cell r="AY402">
            <v>0</v>
          </cell>
          <cell r="AZ402">
            <v>2</v>
          </cell>
          <cell r="BA402">
            <v>25</v>
          </cell>
        </row>
        <row r="403">
          <cell r="A403">
            <v>112521</v>
          </cell>
          <cell r="B403" t="str">
            <v>CELSON DUARTE</v>
          </cell>
          <cell r="C403" t="str">
            <v>VARREDOR</v>
          </cell>
          <cell r="D403" t="str">
            <v>ECOSAMPA Capela do Socorro</v>
          </cell>
          <cell r="E403">
            <v>43617</v>
          </cell>
          <cell r="F403">
            <v>1603.99</v>
          </cell>
          <cell r="G403" t="str">
            <v>Em Atividade Normal</v>
          </cell>
          <cell r="H403">
            <v>45119</v>
          </cell>
          <cell r="I403">
            <v>21390</v>
          </cell>
          <cell r="J403" t="str">
            <v>134.619.508-07</v>
          </cell>
          <cell r="K403" t="str">
            <v>107.86219.56.1</v>
          </cell>
          <cell r="L403" t="str">
            <v>Salário Mensal</v>
          </cell>
          <cell r="M403" t="str">
            <v>Empregado (CLT)</v>
          </cell>
          <cell r="N403" t="str">
            <v>5142-15</v>
          </cell>
          <cell r="O403">
            <v>233</v>
          </cell>
          <cell r="P403" t="str">
            <v>SEGUNDA A SABADO - 09:00 AS 17:20 / INTERVALO DE 01 HORA</v>
          </cell>
          <cell r="Q403" t="str">
            <v>220 Horas</v>
          </cell>
          <cell r="R403" t="str">
            <v>75.01.007</v>
          </cell>
          <cell r="S403" t="str">
            <v>SCK - Varrição de Sarjetas e Calçadas</v>
          </cell>
          <cell r="T403">
            <v>2</v>
          </cell>
          <cell r="U403" t="str">
            <v>SIEMACO SAO PAULO LIMP URBANA</v>
          </cell>
          <cell r="V403" t="str">
            <v>Brasileira</v>
          </cell>
          <cell r="W403" t="str">
            <v>Santa Mercedes</v>
          </cell>
          <cell r="X403" t="str">
            <v>ROSA CORDEIRO DUARTE</v>
          </cell>
          <cell r="Y403" t="str">
            <v>IGINO DUARTE</v>
          </cell>
          <cell r="Z403" t="str">
            <v>Solteiro</v>
          </cell>
          <cell r="AA403" t="str">
            <v>Ensino Fundamental Incompleto</v>
          </cell>
          <cell r="AB403" t="str">
            <v>M</v>
          </cell>
          <cell r="AC403" t="str">
            <v>Rua</v>
          </cell>
          <cell r="AD403" t="str">
            <v>ADAO GLASSER BUENO</v>
          </cell>
          <cell r="AE403" t="str">
            <v>28</v>
          </cell>
          <cell r="AG403" t="str">
            <v>04895-010</v>
          </cell>
          <cell r="AH403" t="str">
            <v>COLONIA (ZONA SUL)</v>
          </cell>
          <cell r="AI403" t="str">
            <v>São Paulo</v>
          </cell>
          <cell r="AJ403" t="str">
            <v>São Paulo</v>
          </cell>
          <cell r="AP403">
            <v>5917</v>
          </cell>
          <cell r="AQ403" t="str">
            <v>04112</v>
          </cell>
          <cell r="AR403" t="str">
            <v>0</v>
          </cell>
          <cell r="AS403" t="str">
            <v>32.206.312-7</v>
          </cell>
          <cell r="AT403" t="str">
            <v>284660970132</v>
          </cell>
          <cell r="AU403" t="str">
            <v>74</v>
          </cell>
          <cell r="AV403" t="str">
            <v>371</v>
          </cell>
          <cell r="AW403" t="str">
            <v>032892</v>
          </cell>
          <cell r="AX403" t="str">
            <v>032</v>
          </cell>
          <cell r="AY403">
            <v>4</v>
          </cell>
          <cell r="AZ403">
            <v>3</v>
          </cell>
          <cell r="BA403">
            <v>0</v>
          </cell>
        </row>
        <row r="404">
          <cell r="A404">
            <v>122824</v>
          </cell>
          <cell r="B404" t="str">
            <v>CESAR FRANCISCO ALVES LIMA</v>
          </cell>
          <cell r="C404" t="str">
            <v>AJUDANTE EQ SERVICOS DIVERSOS</v>
          </cell>
          <cell r="D404" t="str">
            <v>ECOSAMPA Santo Amaro</v>
          </cell>
          <cell r="E404">
            <v>45180</v>
          </cell>
          <cell r="F404">
            <v>1603.99</v>
          </cell>
          <cell r="G404" t="str">
            <v>Em Atividade Normal</v>
          </cell>
          <cell r="H404">
            <v>45180</v>
          </cell>
          <cell r="I404">
            <v>25969</v>
          </cell>
          <cell r="J404" t="str">
            <v>126.753.438-97</v>
          </cell>
          <cell r="K404" t="str">
            <v>123.24534.88.8</v>
          </cell>
          <cell r="L404" t="str">
            <v>Salário Mensal</v>
          </cell>
          <cell r="M404" t="str">
            <v>Empregado (CLT)</v>
          </cell>
          <cell r="N404" t="str">
            <v>5142-25</v>
          </cell>
          <cell r="O404">
            <v>167</v>
          </cell>
          <cell r="P404" t="str">
            <v>SEGUNDA A SABADO - 13:40 AS 22:00 / INTERVALO DE 01 HORA</v>
          </cell>
          <cell r="Q404" t="str">
            <v>220 Horas</v>
          </cell>
          <cell r="R404" t="str">
            <v>75.01.013</v>
          </cell>
          <cell r="S404" t="str">
            <v>SCK - Capinação e Roçada de Vias</v>
          </cell>
          <cell r="T404">
            <v>2</v>
          </cell>
          <cell r="U404" t="str">
            <v>SIEMACO SAO PAULO LIMP URBANA</v>
          </cell>
          <cell r="V404" t="str">
            <v>Brasileira</v>
          </cell>
          <cell r="W404" t="str">
            <v>São Paulo</v>
          </cell>
          <cell r="X404" t="str">
            <v>BENEDITA FERREIRA DE LIMA</v>
          </cell>
          <cell r="Y404" t="str">
            <v>FRANCISCO ALVES LIMA</v>
          </cell>
          <cell r="Z404" t="str">
            <v>Viuvo</v>
          </cell>
          <cell r="AA404" t="str">
            <v>Ensino Fundamental Incompleto</v>
          </cell>
          <cell r="AB404" t="str">
            <v>M</v>
          </cell>
          <cell r="AC404" t="str">
            <v>Rua</v>
          </cell>
          <cell r="AD404" t="str">
            <v xml:space="preserve">JOAO ALVES PIMENTA </v>
          </cell>
          <cell r="AE404" t="str">
            <v>353</v>
          </cell>
          <cell r="AF404" t="str">
            <v>CS 02</v>
          </cell>
          <cell r="AG404" t="str">
            <v>02967-000</v>
          </cell>
          <cell r="AH404" t="str">
            <v>VILA MIRIAM</v>
          </cell>
          <cell r="AI404" t="str">
            <v>São Paulo</v>
          </cell>
          <cell r="AJ404" t="str">
            <v>São Paulo</v>
          </cell>
          <cell r="AM404" t="str">
            <v>11</v>
          </cell>
          <cell r="AN404" t="str">
            <v>96616-0076</v>
          </cell>
          <cell r="AP404">
            <v>8694</v>
          </cell>
          <cell r="AQ404" t="str">
            <v>13689</v>
          </cell>
          <cell r="AR404" t="str">
            <v>9</v>
          </cell>
          <cell r="AS404" t="str">
            <v>228228153</v>
          </cell>
          <cell r="AT404" t="str">
            <v>0002144678016</v>
          </cell>
          <cell r="AW404" t="str">
            <v>126753438</v>
          </cell>
          <cell r="AX404" t="str">
            <v>97</v>
          </cell>
          <cell r="AY404">
            <v>0</v>
          </cell>
          <cell r="AZ404">
            <v>0</v>
          </cell>
          <cell r="BA404">
            <v>0</v>
          </cell>
        </row>
        <row r="405">
          <cell r="A405">
            <v>114553</v>
          </cell>
          <cell r="B405" t="str">
            <v>CESAR SOUZA SAKAGUCHI</v>
          </cell>
          <cell r="C405" t="str">
            <v>AJUDANTE EQ SERVICOS DIVERSOS</v>
          </cell>
          <cell r="D405" t="str">
            <v>ECOSAMPA Capela do Socorro</v>
          </cell>
          <cell r="E405">
            <v>43817</v>
          </cell>
          <cell r="F405">
            <v>1603.99</v>
          </cell>
          <cell r="G405" t="str">
            <v>Demitido em Meses Anteriores</v>
          </cell>
          <cell r="H405">
            <v>44910</v>
          </cell>
          <cell r="I405">
            <v>33393</v>
          </cell>
          <cell r="J405" t="str">
            <v>422.309.748-23</v>
          </cell>
          <cell r="K405" t="str">
            <v>210.72547.88.2</v>
          </cell>
          <cell r="L405" t="str">
            <v>Salário Mensal</v>
          </cell>
          <cell r="M405" t="str">
            <v>Empregado (CLT)</v>
          </cell>
          <cell r="N405" t="str">
            <v>5142-25</v>
          </cell>
          <cell r="O405">
            <v>66</v>
          </cell>
          <cell r="P405" t="str">
            <v>SEGUNDA A SABADO - 06:00 AS 14:20 / INTERVALO DE 01 HORA</v>
          </cell>
          <cell r="Q405" t="str">
            <v>220 Horas</v>
          </cell>
          <cell r="R405" t="str">
            <v>75.01.013</v>
          </cell>
          <cell r="S405" t="str">
            <v>SCK - Capinação e Roçada de Vias</v>
          </cell>
          <cell r="T405">
            <v>2</v>
          </cell>
          <cell r="U405" t="str">
            <v>SIEMACO SAO PAULO LIMP URBANA</v>
          </cell>
          <cell r="V405" t="str">
            <v>Brasileira</v>
          </cell>
          <cell r="W405" t="str">
            <v>São Paulo</v>
          </cell>
          <cell r="X405" t="str">
            <v>ALTAMIRA DE SOUZA MEIRA</v>
          </cell>
          <cell r="Y405" t="str">
            <v>EDUARDO KEITI SAKAGUCHI</v>
          </cell>
          <cell r="Z405" t="str">
            <v>Solteiro</v>
          </cell>
          <cell r="AA405" t="str">
            <v>Ensino Fundamental Incompleto</v>
          </cell>
          <cell r="AB405" t="str">
            <v>M</v>
          </cell>
          <cell r="AC405" t="str">
            <v>Rua</v>
          </cell>
          <cell r="AD405" t="str">
            <v>TENENTE CORONEL HERMAN JOSE ROCHA</v>
          </cell>
          <cell r="AE405" t="str">
            <v>257</v>
          </cell>
          <cell r="AG405" t="str">
            <v>04841-260</v>
          </cell>
          <cell r="AH405" t="str">
            <v>JARDIM PLANALTO</v>
          </cell>
          <cell r="AI405" t="str">
            <v>São Paulo</v>
          </cell>
          <cell r="AJ405" t="str">
            <v>São Paulo</v>
          </cell>
          <cell r="AM405" t="str">
            <v>11</v>
          </cell>
          <cell r="AN405" t="str">
            <v>98242.0967</v>
          </cell>
          <cell r="AP405">
            <v>7838</v>
          </cell>
          <cell r="AQ405" t="str">
            <v>01554</v>
          </cell>
          <cell r="AR405" t="str">
            <v>8</v>
          </cell>
          <cell r="AS405" t="str">
            <v>421757413</v>
          </cell>
          <cell r="AT405" t="str">
            <v>380047100116</v>
          </cell>
          <cell r="AU405" t="str">
            <v>0031</v>
          </cell>
          <cell r="AV405" t="str">
            <v>371</v>
          </cell>
          <cell r="AW405" t="str">
            <v>42230974</v>
          </cell>
          <cell r="AX405" t="str">
            <v>823</v>
          </cell>
          <cell r="AY405">
            <v>2</v>
          </cell>
          <cell r="AZ405">
            <v>11</v>
          </cell>
          <cell r="BA405">
            <v>27</v>
          </cell>
        </row>
        <row r="406">
          <cell r="A406">
            <v>113305</v>
          </cell>
          <cell r="B406" t="str">
            <v>CHARLES DEIVIDSON DE CARVALHO</v>
          </cell>
          <cell r="C406" t="str">
            <v>VARREDOR</v>
          </cell>
          <cell r="D406" t="str">
            <v>ECOSAMPA Santo Amaro</v>
          </cell>
          <cell r="E406">
            <v>43617</v>
          </cell>
          <cell r="F406">
            <v>1603.99</v>
          </cell>
          <cell r="G406" t="str">
            <v>Em Atividade Normal</v>
          </cell>
          <cell r="H406">
            <v>45056</v>
          </cell>
          <cell r="I406">
            <v>33561</v>
          </cell>
          <cell r="J406" t="str">
            <v>398.767.068-10</v>
          </cell>
          <cell r="K406" t="str">
            <v>201.15154.57.9</v>
          </cell>
          <cell r="L406" t="str">
            <v>Salário Mensal</v>
          </cell>
          <cell r="M406" t="str">
            <v>Empregado (CLT)</v>
          </cell>
          <cell r="N406" t="str">
            <v>5142-15</v>
          </cell>
          <cell r="O406">
            <v>299</v>
          </cell>
          <cell r="P406" t="str">
            <v>SEGUNDA A SABADO - 20:00 AS 03:40 / INTERVALO DE 01 HORA</v>
          </cell>
          <cell r="Q406" t="str">
            <v>220 Horas</v>
          </cell>
          <cell r="R406" t="str">
            <v>75.01.008</v>
          </cell>
          <cell r="S406" t="str">
            <v>SCK - Varrição de Calçadões</v>
          </cell>
          <cell r="T406">
            <v>2</v>
          </cell>
          <cell r="U406" t="str">
            <v>SIEMACO SAO PAULO LIMP URBANA</v>
          </cell>
          <cell r="V406" t="str">
            <v>Brasileira</v>
          </cell>
          <cell r="W406" t="str">
            <v>São Paulo</v>
          </cell>
          <cell r="X406" t="str">
            <v>VALQUIRIA GOMES DE CARVALHO</v>
          </cell>
          <cell r="Y406" t="str">
            <v>JOSE CARLOS DE CARVALHO</v>
          </cell>
          <cell r="Z406" t="str">
            <v>Solteiro</v>
          </cell>
          <cell r="AA406" t="str">
            <v>Ensino Fundamental Incompleto</v>
          </cell>
          <cell r="AB406" t="str">
            <v>M</v>
          </cell>
          <cell r="AC406" t="str">
            <v>Rua</v>
          </cell>
          <cell r="AD406" t="str">
            <v xml:space="preserve">EURICO BRANCO RIBEIRO </v>
          </cell>
          <cell r="AE406" t="str">
            <v>9</v>
          </cell>
          <cell r="AG406" t="str">
            <v>05885-230</v>
          </cell>
          <cell r="AH406" t="str">
            <v xml:space="preserve">JARDIM LILIAH </v>
          </cell>
          <cell r="AI406" t="str">
            <v>São Paulo</v>
          </cell>
          <cell r="AJ406" t="str">
            <v>São Paulo</v>
          </cell>
          <cell r="AP406">
            <v>3052</v>
          </cell>
          <cell r="AQ406" t="str">
            <v>16896</v>
          </cell>
          <cell r="AR406" t="str">
            <v>4</v>
          </cell>
          <cell r="AS406" t="str">
            <v>38.159.341-1</v>
          </cell>
          <cell r="AT406" t="str">
            <v>391701070108</v>
          </cell>
          <cell r="AU406" t="str">
            <v>333</v>
          </cell>
          <cell r="AV406" t="str">
            <v>20</v>
          </cell>
          <cell r="AW406" t="str">
            <v>41279</v>
          </cell>
          <cell r="AX406" t="str">
            <v>343</v>
          </cell>
          <cell r="AY406">
            <v>4</v>
          </cell>
          <cell r="AZ406">
            <v>3</v>
          </cell>
          <cell r="BA406">
            <v>0</v>
          </cell>
        </row>
        <row r="407">
          <cell r="A407">
            <v>112525</v>
          </cell>
          <cell r="B407" t="str">
            <v>CHARLES MOREIRA DOS SANTOS</v>
          </cell>
          <cell r="C407" t="str">
            <v>MOTORISTA CAMINHAO</v>
          </cell>
          <cell r="D407" t="str">
            <v>ECOSAMPA Operação Geral</v>
          </cell>
          <cell r="E407">
            <v>43617</v>
          </cell>
          <cell r="F407">
            <v>3050.22</v>
          </cell>
          <cell r="G407" t="str">
            <v>Em Atividade Normal</v>
          </cell>
          <cell r="H407">
            <v>44867</v>
          </cell>
          <cell r="I407">
            <v>32568</v>
          </cell>
          <cell r="J407" t="str">
            <v>391.649.398-12</v>
          </cell>
          <cell r="K407" t="str">
            <v>138.03225.77.8</v>
          </cell>
          <cell r="L407" t="str">
            <v>Salário Mensal</v>
          </cell>
          <cell r="M407" t="str">
            <v>Empregado (CLT)</v>
          </cell>
          <cell r="N407" t="str">
            <v>7825-10</v>
          </cell>
          <cell r="O407">
            <v>339</v>
          </cell>
          <cell r="P407" t="str">
            <v>SEGUNDA A SABADO - 13:20 AS 21:40 / INTERVALO DE 01 HORA</v>
          </cell>
          <cell r="Q407" t="str">
            <v>220 Horas</v>
          </cell>
          <cell r="R407" t="str">
            <v>75.01.011</v>
          </cell>
          <cell r="S407" t="str">
            <v>SCK - Lavagem - Feiras, Vias e Logradouros</v>
          </cell>
          <cell r="T407">
            <v>2</v>
          </cell>
          <cell r="U407" t="str">
            <v>SIND TRAB EMP DE ONIBUS RODOV INTEREST INTERM SET DIF SAO PAULO</v>
          </cell>
          <cell r="V407" t="str">
            <v>Brasileira</v>
          </cell>
          <cell r="W407" t="str">
            <v>Osasco</v>
          </cell>
          <cell r="X407" t="str">
            <v>LUCIA HELENA DIAS MOREIRA</v>
          </cell>
          <cell r="Y407" t="str">
            <v>SAMUEL DOS SANTOS</v>
          </cell>
          <cell r="Z407" t="str">
            <v>Solteiro</v>
          </cell>
          <cell r="AA407" t="str">
            <v>Ensino Fundamental Incompleto</v>
          </cell>
          <cell r="AB407" t="str">
            <v>M</v>
          </cell>
          <cell r="AC407" t="str">
            <v>Rua</v>
          </cell>
          <cell r="AD407" t="str">
            <v>DA SAFRA</v>
          </cell>
          <cell r="AE407" t="str">
            <v>14</v>
          </cell>
          <cell r="AG407" t="str">
            <v>05868-040</v>
          </cell>
          <cell r="AH407" t="str">
            <v>CONJUNTO HABITACIONAL INSTITUTO ADVENTISTA</v>
          </cell>
          <cell r="AI407" t="str">
            <v>São Paulo</v>
          </cell>
          <cell r="AJ407" t="str">
            <v>São Paulo</v>
          </cell>
          <cell r="AP407">
            <v>390</v>
          </cell>
          <cell r="AQ407" t="str">
            <v>11501</v>
          </cell>
          <cell r="AR407" t="str">
            <v>2</v>
          </cell>
          <cell r="AS407" t="str">
            <v>49.281.866-6</v>
          </cell>
          <cell r="AT407" t="str">
            <v>366339650167</v>
          </cell>
          <cell r="AU407" t="str">
            <v>273</v>
          </cell>
          <cell r="AV407" t="str">
            <v>418</v>
          </cell>
          <cell r="AW407" t="str">
            <v>060063</v>
          </cell>
          <cell r="AX407" t="str">
            <v>0334</v>
          </cell>
          <cell r="AY407">
            <v>4</v>
          </cell>
          <cell r="AZ407">
            <v>3</v>
          </cell>
          <cell r="BA407">
            <v>0</v>
          </cell>
          <cell r="BB407" t="str">
            <v>04.154.314.570</v>
          </cell>
          <cell r="BC407">
            <v>46005</v>
          </cell>
          <cell r="BE407" t="str">
            <v>A</v>
          </cell>
          <cell r="BF407" t="str">
            <v>D</v>
          </cell>
          <cell r="BG407">
            <v>43609</v>
          </cell>
        </row>
        <row r="408">
          <cell r="A408">
            <v>112527</v>
          </cell>
          <cell r="B408" t="str">
            <v>CHRISTIAN ALVES SIQUEIRA DE OLIVEIRA</v>
          </cell>
          <cell r="C408" t="str">
            <v>MOTORISTA CAMINHAO</v>
          </cell>
          <cell r="D408" t="str">
            <v>ECOSAMPA Operação Geral</v>
          </cell>
          <cell r="E408">
            <v>43617</v>
          </cell>
          <cell r="F408">
            <v>3050.22</v>
          </cell>
          <cell r="G408" t="str">
            <v>Em Atividade Normal</v>
          </cell>
          <cell r="H408">
            <v>44806</v>
          </cell>
          <cell r="I408">
            <v>27860</v>
          </cell>
          <cell r="J408" t="str">
            <v>254.538.498-43</v>
          </cell>
          <cell r="K408" t="str">
            <v>124.57286.98.2</v>
          </cell>
          <cell r="L408" t="str">
            <v>Salário Mensal</v>
          </cell>
          <cell r="M408" t="str">
            <v>Empregado (CLT)</v>
          </cell>
          <cell r="N408" t="str">
            <v>7825-10</v>
          </cell>
          <cell r="O408">
            <v>223</v>
          </cell>
          <cell r="P408" t="str">
            <v>SEGUNDA A SABADO - 10:00 AS 18:20 / INTERVALO DE 01 HORA</v>
          </cell>
          <cell r="Q408" t="str">
            <v>220 Horas</v>
          </cell>
          <cell r="R408" t="str">
            <v>75.01.022</v>
          </cell>
          <cell r="S408" t="str">
            <v>SCK - Limpeza Habitacional - Dificil Acesso</v>
          </cell>
          <cell r="T408">
            <v>2</v>
          </cell>
          <cell r="U408" t="str">
            <v>SIND TRAB EMP DE ONIBUS RODOV INTEREST INTERM SET DIF SAO PAULO</v>
          </cell>
          <cell r="V408" t="str">
            <v>Brasileira</v>
          </cell>
          <cell r="W408" t="str">
            <v>São Paulo</v>
          </cell>
          <cell r="X408" t="str">
            <v>VERA LUCIA SIQUEIRA DE OLIVEIRA</v>
          </cell>
          <cell r="Y408" t="str">
            <v>JOAO SIQUEIRA DE OLIVEIRA</v>
          </cell>
          <cell r="Z408" t="str">
            <v>Solteiro</v>
          </cell>
          <cell r="AA408" t="str">
            <v>Ensino Fundamental Incompleto</v>
          </cell>
          <cell r="AB408" t="str">
            <v>M</v>
          </cell>
          <cell r="AC408" t="str">
            <v>Rua</v>
          </cell>
          <cell r="AD408" t="str">
            <v>JOSE EID MALUF</v>
          </cell>
          <cell r="AE408" t="str">
            <v>19</v>
          </cell>
          <cell r="AG408" t="str">
            <v>04405-140</v>
          </cell>
          <cell r="AH408" t="str">
            <v>AMERICANOPOLIS</v>
          </cell>
          <cell r="AI408" t="str">
            <v>São Paulo</v>
          </cell>
          <cell r="AJ408" t="str">
            <v>São Paulo</v>
          </cell>
          <cell r="AP408">
            <v>668</v>
          </cell>
          <cell r="AQ408" t="str">
            <v>06804</v>
          </cell>
          <cell r="AR408" t="str">
            <v>2</v>
          </cell>
          <cell r="AS408" t="str">
            <v>25.575.116-3</v>
          </cell>
          <cell r="AT408" t="str">
            <v>270200050132</v>
          </cell>
          <cell r="AU408" t="str">
            <v>729</v>
          </cell>
          <cell r="AV408" t="str">
            <v>351</v>
          </cell>
          <cell r="AW408" t="str">
            <v>010346</v>
          </cell>
          <cell r="AX408" t="str">
            <v>161</v>
          </cell>
          <cell r="AY408">
            <v>4</v>
          </cell>
          <cell r="AZ408">
            <v>3</v>
          </cell>
          <cell r="BA408">
            <v>0</v>
          </cell>
          <cell r="BB408" t="str">
            <v>02.789.357.239</v>
          </cell>
          <cell r="BC408">
            <v>45363</v>
          </cell>
          <cell r="BE408" t="str">
            <v>A</v>
          </cell>
          <cell r="BF408" t="str">
            <v>D</v>
          </cell>
          <cell r="BG408">
            <v>43609</v>
          </cell>
        </row>
        <row r="409">
          <cell r="A409">
            <v>112528</v>
          </cell>
          <cell r="B409" t="str">
            <v>CICERA SIMONE RODRIGUES</v>
          </cell>
          <cell r="C409" t="str">
            <v>VARREDOR</v>
          </cell>
          <cell r="D409" t="str">
            <v>ECOSAMPA Campo Limpo</v>
          </cell>
          <cell r="E409">
            <v>43617</v>
          </cell>
          <cell r="F409">
            <v>1231.95</v>
          </cell>
          <cell r="G409" t="str">
            <v>Demitido em Meses Anteriores</v>
          </cell>
          <cell r="H409">
            <v>43704</v>
          </cell>
          <cell r="I409">
            <v>31656</v>
          </cell>
          <cell r="J409" t="str">
            <v>030.898.853-10</v>
          </cell>
          <cell r="K409" t="str">
            <v>160.49528.04.8</v>
          </cell>
          <cell r="L409" t="str">
            <v>Salário Mensal</v>
          </cell>
          <cell r="M409" t="str">
            <v>Empregado (CLT)</v>
          </cell>
          <cell r="N409" t="str">
            <v>5142-15</v>
          </cell>
          <cell r="O409">
            <v>71</v>
          </cell>
          <cell r="P409" t="str">
            <v>SEGUNDA A SABADO - 07:00 AS 15:20 / INTERVALO DE 01 HORA</v>
          </cell>
          <cell r="Q409" t="str">
            <v>220 Horas</v>
          </cell>
          <cell r="R409" t="str">
            <v>75.01.006</v>
          </cell>
          <cell r="S409" t="str">
            <v>SCK - Varrição de Vias e Logradouros</v>
          </cell>
          <cell r="T409">
            <v>2</v>
          </cell>
          <cell r="U409" t="str">
            <v>SIEMACO SAO PAULO LIMP URBANA</v>
          </cell>
          <cell r="V409" t="str">
            <v>Brasileira</v>
          </cell>
          <cell r="W409" t="str">
            <v>Juazeiro do Norte</v>
          </cell>
          <cell r="X409" t="str">
            <v>FRANCISCA ALVES RODRIGUES</v>
          </cell>
          <cell r="Y409" t="str">
            <v>JOAO RODRIGUES DA SILVA</v>
          </cell>
          <cell r="Z409" t="str">
            <v>Solteiro</v>
          </cell>
          <cell r="AA409" t="str">
            <v>Ensino Fundamental Incompleto</v>
          </cell>
          <cell r="AB409" t="str">
            <v>F</v>
          </cell>
          <cell r="AC409" t="str">
            <v>Rua</v>
          </cell>
          <cell r="AD409" t="str">
            <v xml:space="preserve">PAULINO VITAL DE MORAIS </v>
          </cell>
          <cell r="AE409" t="str">
            <v>24</v>
          </cell>
          <cell r="AG409" t="str">
            <v>05855-000</v>
          </cell>
          <cell r="AH409" t="str">
            <v>PARQUE MARIA HELENA</v>
          </cell>
          <cell r="AI409" t="str">
            <v>São Paulo</v>
          </cell>
          <cell r="AJ409" t="str">
            <v>São Paulo</v>
          </cell>
          <cell r="AP409">
            <v>1003</v>
          </cell>
          <cell r="AQ409" t="str">
            <v>81672</v>
          </cell>
          <cell r="AR409" t="str">
            <v>3</v>
          </cell>
          <cell r="AS409" t="str">
            <v>59.969.335-6</v>
          </cell>
          <cell r="AT409" t="str">
            <v>60963580710</v>
          </cell>
          <cell r="AU409" t="str">
            <v>20</v>
          </cell>
          <cell r="AV409" t="str">
            <v>78</v>
          </cell>
          <cell r="AW409" t="str">
            <v>034679</v>
          </cell>
          <cell r="AX409" t="str">
            <v>0432</v>
          </cell>
          <cell r="AY409">
            <v>0</v>
          </cell>
          <cell r="AZ409">
            <v>2</v>
          </cell>
          <cell r="BA409">
            <v>26</v>
          </cell>
        </row>
        <row r="410">
          <cell r="A410">
            <v>112530</v>
          </cell>
          <cell r="B410" t="str">
            <v>CICERO ALVES DE MARIO</v>
          </cell>
          <cell r="C410" t="str">
            <v>MOTORISTA CAMINHAO</v>
          </cell>
          <cell r="D410" t="str">
            <v>ECOSAMPA Operação Geral</v>
          </cell>
          <cell r="E410">
            <v>43617</v>
          </cell>
          <cell r="F410">
            <v>3050.22</v>
          </cell>
          <cell r="G410" t="str">
            <v>Em Atividade Normal</v>
          </cell>
          <cell r="H410">
            <v>45149</v>
          </cell>
          <cell r="I410">
            <v>30753</v>
          </cell>
          <cell r="J410" t="str">
            <v>320.046.798-32</v>
          </cell>
          <cell r="K410" t="str">
            <v>132.61837.85.2</v>
          </cell>
          <cell r="L410" t="str">
            <v>Salário Mensal</v>
          </cell>
          <cell r="M410" t="str">
            <v>Empregado (CLT)</v>
          </cell>
          <cell r="N410" t="str">
            <v>7825-10</v>
          </cell>
          <cell r="O410">
            <v>297</v>
          </cell>
          <cell r="P410" t="str">
            <v>SEGUNDA A SABADO - 05:40 AS 14:00 / INTERVALO DE 01 HORA</v>
          </cell>
          <cell r="Q410" t="str">
            <v>220 Horas</v>
          </cell>
          <cell r="R410" t="str">
            <v>75.01.017</v>
          </cell>
          <cell r="S410" t="str">
            <v>SCK - Coleta Manual - Entulho e Materiais Diversos</v>
          </cell>
          <cell r="T410">
            <v>2</v>
          </cell>
          <cell r="U410" t="str">
            <v>SIND TRAB EMP DE ONIBUS RODOV INTEREST INTERM SET DIF SAO PAULO</v>
          </cell>
          <cell r="V410" t="str">
            <v>Brasileira</v>
          </cell>
          <cell r="W410" t="str">
            <v>Abaiara</v>
          </cell>
          <cell r="X410" t="str">
            <v>MARIA ALVES DOS SANTOS</v>
          </cell>
          <cell r="Y410" t="str">
            <v>GERALDO LUIS DE MARIO</v>
          </cell>
          <cell r="Z410" t="str">
            <v>Casado</v>
          </cell>
          <cell r="AA410" t="str">
            <v>Ensino Fundamental Incompleto</v>
          </cell>
          <cell r="AB410" t="str">
            <v>M</v>
          </cell>
          <cell r="AC410" t="str">
            <v>Rua</v>
          </cell>
          <cell r="AD410" t="str">
            <v xml:space="preserve">ESPERANCA </v>
          </cell>
          <cell r="AE410" t="str">
            <v>54</v>
          </cell>
          <cell r="AG410" t="str">
            <v>05882-366</v>
          </cell>
          <cell r="AH410" t="str">
            <v xml:space="preserve">JARDIM SAO BENTO NOVO </v>
          </cell>
          <cell r="AI410" t="str">
            <v>São Paulo</v>
          </cell>
          <cell r="AJ410" t="str">
            <v>São Paulo</v>
          </cell>
          <cell r="AP410">
            <v>390</v>
          </cell>
          <cell r="AQ410" t="str">
            <v>11857</v>
          </cell>
          <cell r="AR410" t="str">
            <v>8</v>
          </cell>
          <cell r="AS410" t="str">
            <v>42.493.281-7</v>
          </cell>
          <cell r="AT410" t="str">
            <v>315976090183</v>
          </cell>
          <cell r="AU410" t="str">
            <v>133</v>
          </cell>
          <cell r="AV410" t="str">
            <v>20</v>
          </cell>
          <cell r="AW410" t="str">
            <v>097336</v>
          </cell>
          <cell r="AX410" t="str">
            <v>280</v>
          </cell>
          <cell r="AY410">
            <v>4</v>
          </cell>
          <cell r="AZ410">
            <v>3</v>
          </cell>
          <cell r="BA410">
            <v>0</v>
          </cell>
          <cell r="BB410" t="str">
            <v>03.862.662.515</v>
          </cell>
          <cell r="BC410">
            <v>44724</v>
          </cell>
          <cell r="BE410" t="str">
            <v>D</v>
          </cell>
          <cell r="BG410">
            <v>43608</v>
          </cell>
        </row>
        <row r="411">
          <cell r="A411">
            <v>112532</v>
          </cell>
          <cell r="B411" t="str">
            <v>CICERO ANTONIO FAUSTINO</v>
          </cell>
          <cell r="C411" t="str">
            <v>VARREDOR</v>
          </cell>
          <cell r="D411" t="str">
            <v>ECOSAMPA Campo Limpo</v>
          </cell>
          <cell r="E411">
            <v>43617</v>
          </cell>
          <cell r="F411">
            <v>1603.99</v>
          </cell>
          <cell r="G411" t="str">
            <v>Em Atividade Normal</v>
          </cell>
          <cell r="H411">
            <v>45119</v>
          </cell>
          <cell r="I411">
            <v>21869</v>
          </cell>
          <cell r="J411" t="str">
            <v>641.628.774-91</v>
          </cell>
          <cell r="K411" t="str">
            <v>106.64173.37.0</v>
          </cell>
          <cell r="L411" t="str">
            <v>Salário Mensal</v>
          </cell>
          <cell r="M411" t="str">
            <v>Empregado (CLT)</v>
          </cell>
          <cell r="N411" t="str">
            <v>5142-15</v>
          </cell>
          <cell r="O411">
            <v>71</v>
          </cell>
          <cell r="P411" t="str">
            <v>SEGUNDA A SABADO - 07:00 AS 15:20 / INTERVALO DE 01 HORA</v>
          </cell>
          <cell r="Q411" t="str">
            <v>220 Horas</v>
          </cell>
          <cell r="R411" t="str">
            <v>75.01.006</v>
          </cell>
          <cell r="S411" t="str">
            <v>SCK - Varrição de Vias e Logradouros</v>
          </cell>
          <cell r="T411">
            <v>2</v>
          </cell>
          <cell r="U411" t="str">
            <v>SIEMACO SAO PAULO LIMP URBANA</v>
          </cell>
          <cell r="V411" t="str">
            <v>Brasileira</v>
          </cell>
          <cell r="W411" t="str">
            <v>Água Preta</v>
          </cell>
          <cell r="X411" t="str">
            <v>JULIA JUSTINA FAUSTINO</v>
          </cell>
          <cell r="Y411" t="str">
            <v>ANTONIO INACIO FAUSTINO</v>
          </cell>
          <cell r="Z411" t="str">
            <v>Casado</v>
          </cell>
          <cell r="AA411" t="str">
            <v>Ensino Fundamental Incompleto</v>
          </cell>
          <cell r="AB411" t="str">
            <v>M</v>
          </cell>
          <cell r="AC411" t="str">
            <v>Avenida</v>
          </cell>
          <cell r="AD411" t="str">
            <v xml:space="preserve">NOVA ARCADIA </v>
          </cell>
          <cell r="AE411" t="str">
            <v>141</v>
          </cell>
          <cell r="AG411" t="str">
            <v>04929-000</v>
          </cell>
          <cell r="AH411" t="str">
            <v xml:space="preserve">ALTO DA RIVEIRA </v>
          </cell>
          <cell r="AI411" t="str">
            <v>São Paulo</v>
          </cell>
          <cell r="AJ411" t="str">
            <v>São Paulo</v>
          </cell>
          <cell r="AP411">
            <v>7867</v>
          </cell>
          <cell r="AQ411" t="str">
            <v>27385</v>
          </cell>
          <cell r="AR411" t="str">
            <v>1</v>
          </cell>
          <cell r="AS411" t="str">
            <v>50.099.493-6</v>
          </cell>
          <cell r="AT411" t="str">
            <v>361718940124</v>
          </cell>
          <cell r="AU411" t="str">
            <v>430</v>
          </cell>
          <cell r="AV411" t="str">
            <v>372</v>
          </cell>
          <cell r="AW411" t="str">
            <v>078587</v>
          </cell>
          <cell r="AX411" t="str">
            <v>388</v>
          </cell>
          <cell r="AY411">
            <v>4</v>
          </cell>
          <cell r="AZ411">
            <v>3</v>
          </cell>
          <cell r="BA411">
            <v>0</v>
          </cell>
        </row>
        <row r="412">
          <cell r="A412">
            <v>112533</v>
          </cell>
          <cell r="B412" t="str">
            <v>CICERO APARECIDO DOS SANTOS</v>
          </cell>
          <cell r="C412" t="str">
            <v>VARREDOR</v>
          </cell>
          <cell r="D412" t="str">
            <v>ECOSAMPA Santo Amaro</v>
          </cell>
          <cell r="E412">
            <v>43617</v>
          </cell>
          <cell r="F412">
            <v>1603.99</v>
          </cell>
          <cell r="G412" t="str">
            <v>Em Atividade Normal</v>
          </cell>
          <cell r="H412">
            <v>45056</v>
          </cell>
          <cell r="I412">
            <v>23047</v>
          </cell>
          <cell r="J412" t="str">
            <v>453.162.369-04</v>
          </cell>
          <cell r="K412" t="str">
            <v>120.13783.50.9</v>
          </cell>
          <cell r="L412" t="str">
            <v>Salário Mensal</v>
          </cell>
          <cell r="M412" t="str">
            <v>Empregado (CLT)</v>
          </cell>
          <cell r="N412" t="str">
            <v>5142-15</v>
          </cell>
          <cell r="O412">
            <v>66</v>
          </cell>
          <cell r="P412" t="str">
            <v>SEGUNDA A SABADO - 06:00 AS 14:20 / INTERVALO DE 01 HORA</v>
          </cell>
          <cell r="Q412" t="str">
            <v>220 Horas</v>
          </cell>
          <cell r="R412" t="str">
            <v>75.01.010</v>
          </cell>
          <cell r="S412" t="str">
            <v>SCK - Varrição de Feiras Livres</v>
          </cell>
          <cell r="T412">
            <v>2</v>
          </cell>
          <cell r="U412" t="str">
            <v>SIEMACO SAO PAULO LIMP URBANA</v>
          </cell>
          <cell r="V412" t="str">
            <v>Brasileira</v>
          </cell>
          <cell r="W412" t="str">
            <v>Tupã</v>
          </cell>
          <cell r="X412" t="str">
            <v>MARIA ISIDIA DE JESUS SANTOS</v>
          </cell>
          <cell r="Y412" t="str">
            <v>JOSE BARBOSA DOS SANTOS</v>
          </cell>
          <cell r="Z412" t="str">
            <v>Solteiro</v>
          </cell>
          <cell r="AA412" t="str">
            <v>Ensino Fundamental Incompleto</v>
          </cell>
          <cell r="AB412" t="str">
            <v>M</v>
          </cell>
          <cell r="AC412" t="str">
            <v>Rua</v>
          </cell>
          <cell r="AD412" t="str">
            <v xml:space="preserve">GRAVATA </v>
          </cell>
          <cell r="AE412" t="str">
            <v>32</v>
          </cell>
          <cell r="AF412" t="str">
            <v>CASA 2</v>
          </cell>
          <cell r="AG412" t="str">
            <v>04896-430</v>
          </cell>
          <cell r="AH412" t="str">
            <v>COLONIA (ZONA SUL)</v>
          </cell>
          <cell r="AI412" t="str">
            <v>São Paulo</v>
          </cell>
          <cell r="AJ412" t="str">
            <v>São Paulo</v>
          </cell>
          <cell r="AP412">
            <v>9104</v>
          </cell>
          <cell r="AQ412" t="str">
            <v>20348</v>
          </cell>
          <cell r="AR412" t="str">
            <v>5</v>
          </cell>
          <cell r="AS412" t="str">
            <v>26.370.057-4</v>
          </cell>
          <cell r="AT412" t="str">
            <v>361718940124</v>
          </cell>
          <cell r="AU412" t="str">
            <v>310</v>
          </cell>
          <cell r="AV412" t="str">
            <v>381</v>
          </cell>
          <cell r="AW412" t="str">
            <v>095564</v>
          </cell>
          <cell r="AX412" t="str">
            <v>149</v>
          </cell>
          <cell r="AY412">
            <v>4</v>
          </cell>
          <cell r="AZ412">
            <v>3</v>
          </cell>
          <cell r="BA412">
            <v>0</v>
          </cell>
        </row>
        <row r="413">
          <cell r="A413">
            <v>112535</v>
          </cell>
          <cell r="B413" t="str">
            <v>CICERO BENEDITO DA SILVA</v>
          </cell>
          <cell r="C413" t="str">
            <v>VARREDOR</v>
          </cell>
          <cell r="D413" t="str">
            <v>ECOSAMPA Capela do Socorro</v>
          </cell>
          <cell r="E413">
            <v>43617</v>
          </cell>
          <cell r="F413">
            <v>1603.99</v>
          </cell>
          <cell r="G413" t="str">
            <v>Em Atividade Normal</v>
          </cell>
          <cell r="H413">
            <v>45177</v>
          </cell>
          <cell r="I413">
            <v>22294</v>
          </cell>
          <cell r="J413" t="str">
            <v>346.339.604-15</v>
          </cell>
          <cell r="K413" t="str">
            <v>120.40562.84.4</v>
          </cell>
          <cell r="L413" t="str">
            <v>Salário Mensal</v>
          </cell>
          <cell r="M413" t="str">
            <v>Empregado (CLT)</v>
          </cell>
          <cell r="N413" t="str">
            <v>5142-15</v>
          </cell>
          <cell r="O413">
            <v>233</v>
          </cell>
          <cell r="P413" t="str">
            <v>SEGUNDA A SABADO - 09:00 AS 17:20 / INTERVALO DE 01 HORA</v>
          </cell>
          <cell r="Q413" t="str">
            <v>220 Horas</v>
          </cell>
          <cell r="R413" t="str">
            <v>75.01.010</v>
          </cell>
          <cell r="S413" t="str">
            <v>SCK - Varrição de Feiras Livres</v>
          </cell>
          <cell r="T413">
            <v>2</v>
          </cell>
          <cell r="U413" t="str">
            <v>SIEMACO SAO PAULO LIMP URBANA</v>
          </cell>
          <cell r="V413" t="str">
            <v>Brasileira</v>
          </cell>
          <cell r="W413" t="str">
            <v>Joaquim Gomes</v>
          </cell>
          <cell r="X413" t="str">
            <v>CONSTANCIA JULIA DA CONCEICAO</v>
          </cell>
          <cell r="Y413" t="str">
            <v>BENEDITO JOAQUIM DA SILVA</v>
          </cell>
          <cell r="Z413" t="str">
            <v>Solteiro</v>
          </cell>
          <cell r="AA413" t="str">
            <v>Ensino Fundamental Incompleto</v>
          </cell>
          <cell r="AB413" t="str">
            <v>M</v>
          </cell>
          <cell r="AC413" t="str">
            <v>Rua</v>
          </cell>
          <cell r="AD413" t="str">
            <v>INDEPENDENCIA</v>
          </cell>
          <cell r="AE413" t="str">
            <v>50</v>
          </cell>
          <cell r="AG413" t="str">
            <v>04877-220</v>
          </cell>
          <cell r="AH413" t="str">
            <v>CIDADE LUZ</v>
          </cell>
          <cell r="AI413" t="str">
            <v>São Paulo</v>
          </cell>
          <cell r="AJ413" t="str">
            <v>São Paulo</v>
          </cell>
          <cell r="AP413">
            <v>9340</v>
          </cell>
          <cell r="AQ413" t="str">
            <v>57975</v>
          </cell>
          <cell r="AR413" t="str">
            <v>5</v>
          </cell>
          <cell r="AS413" t="str">
            <v>38.105.849-9</v>
          </cell>
          <cell r="AT413" t="str">
            <v>23249621759</v>
          </cell>
          <cell r="AU413" t="str">
            <v>254</v>
          </cell>
          <cell r="AV413" t="str">
            <v>1</v>
          </cell>
          <cell r="AW413" t="str">
            <v>012297</v>
          </cell>
          <cell r="AX413" t="str">
            <v>0001</v>
          </cell>
          <cell r="AY413">
            <v>4</v>
          </cell>
          <cell r="AZ413">
            <v>3</v>
          </cell>
          <cell r="BA413">
            <v>0</v>
          </cell>
        </row>
        <row r="414">
          <cell r="A414">
            <v>114974</v>
          </cell>
          <cell r="B414" t="str">
            <v>CICERO DA CONCEICAO ALVES</v>
          </cell>
          <cell r="C414" t="str">
            <v>MOTORISTA CAMINHAO</v>
          </cell>
          <cell r="D414" t="str">
            <v>ECOSAMPA Operação Geral</v>
          </cell>
          <cell r="E414">
            <v>43917</v>
          </cell>
          <cell r="F414">
            <v>2509.54</v>
          </cell>
          <cell r="G414" t="str">
            <v>Demitido em Meses Anteriores</v>
          </cell>
          <cell r="H414">
            <v>44085</v>
          </cell>
          <cell r="I414">
            <v>26081</v>
          </cell>
          <cell r="J414" t="str">
            <v>140.717.638-25</v>
          </cell>
          <cell r="K414" t="str">
            <v>123.83508.85.5</v>
          </cell>
          <cell r="L414" t="str">
            <v>Salário Mensal</v>
          </cell>
          <cell r="M414" t="str">
            <v>Empregado (CLT)</v>
          </cell>
          <cell r="N414" t="str">
            <v>7825-10</v>
          </cell>
          <cell r="O414">
            <v>297</v>
          </cell>
          <cell r="P414" t="str">
            <v>SEGUNDA A SABADO - 05:40 AS 14:00 / INTERVALO DE 01 HORA</v>
          </cell>
          <cell r="Q414" t="str">
            <v>220 Horas</v>
          </cell>
          <cell r="R414" t="str">
            <v>75.01.001</v>
          </cell>
          <cell r="S414" t="str">
            <v>SCK - Lavagem Especial Equip.</v>
          </cell>
          <cell r="T414">
            <v>2</v>
          </cell>
          <cell r="U414" t="str">
            <v>SIND TRAB EMP DE ONIBUS RODOV INTEREST INTERM SET DIF SAO PAULO</v>
          </cell>
          <cell r="V414" t="str">
            <v>Brasileira</v>
          </cell>
          <cell r="W414" t="str">
            <v>Taboão da Serra</v>
          </cell>
          <cell r="X414" t="str">
            <v xml:space="preserve">
REGINA RITA DA CONCEICAO ALVES</v>
          </cell>
          <cell r="Y414" t="str">
            <v>JOAO JOSE ALVES</v>
          </cell>
          <cell r="Z414" t="str">
            <v>Solteiro</v>
          </cell>
          <cell r="AA414" t="str">
            <v>Ensino Médio Completo</v>
          </cell>
          <cell r="AB414" t="str">
            <v>M</v>
          </cell>
          <cell r="AC414" t="str">
            <v>Rua</v>
          </cell>
          <cell r="AD414" t="str">
            <v>KATOJI SOGABE</v>
          </cell>
          <cell r="AE414" t="str">
            <v>1288</v>
          </cell>
          <cell r="AG414" t="str">
            <v>06727-115</v>
          </cell>
          <cell r="AH414" t="str">
            <v>JD. DOS PEREIRAS</v>
          </cell>
          <cell r="AI414" t="str">
            <v>Cotia</v>
          </cell>
          <cell r="AJ414" t="str">
            <v>São Paulo</v>
          </cell>
          <cell r="AK414" t="str">
            <v>11</v>
          </cell>
          <cell r="AL414" t="str">
            <v>4242.3340</v>
          </cell>
          <cell r="AP414">
            <v>7781</v>
          </cell>
          <cell r="AQ414" t="str">
            <v>07370</v>
          </cell>
          <cell r="AR414" t="str">
            <v>0</v>
          </cell>
          <cell r="AS414" t="str">
            <v>233033956</v>
          </cell>
          <cell r="AT414" t="str">
            <v>205857680108</v>
          </cell>
          <cell r="AU414" t="str">
            <v>0112</v>
          </cell>
          <cell r="AV414" t="str">
            <v>286</v>
          </cell>
          <cell r="AW414" t="str">
            <v>14071763</v>
          </cell>
          <cell r="AX414" t="str">
            <v>825</v>
          </cell>
          <cell r="AY414">
            <v>0</v>
          </cell>
          <cell r="AZ414">
            <v>5</v>
          </cell>
          <cell r="BA414">
            <v>14</v>
          </cell>
          <cell r="BB414" t="str">
            <v>00.661.403.940</v>
          </cell>
          <cell r="BC414">
            <v>45154</v>
          </cell>
          <cell r="BD414">
            <v>43336</v>
          </cell>
          <cell r="BE414" t="str">
            <v>E</v>
          </cell>
          <cell r="BG414">
            <v>44079</v>
          </cell>
        </row>
        <row r="415">
          <cell r="A415">
            <v>121431</v>
          </cell>
          <cell r="B415" t="str">
            <v>CICERO DA SILVA ARAUJO</v>
          </cell>
          <cell r="C415" t="str">
            <v>AJUDANTE EQ SERVICOS DIVERSOS</v>
          </cell>
          <cell r="D415" t="str">
            <v>ECOSAMPA Operação Geral</v>
          </cell>
          <cell r="E415">
            <v>44967</v>
          </cell>
          <cell r="F415">
            <v>1603.99</v>
          </cell>
          <cell r="G415" t="str">
            <v>Demitido em Meses Anteriores</v>
          </cell>
          <cell r="H415">
            <v>44981</v>
          </cell>
          <cell r="I415">
            <v>30078</v>
          </cell>
          <cell r="J415" t="str">
            <v>304.157.518-37</v>
          </cell>
          <cell r="K415" t="str">
            <v>127.34068.22.4</v>
          </cell>
          <cell r="L415" t="str">
            <v>Salário Mensal</v>
          </cell>
          <cell r="M415" t="str">
            <v>Empregado (CLT)</v>
          </cell>
          <cell r="N415" t="str">
            <v>5142-25</v>
          </cell>
          <cell r="O415">
            <v>339</v>
          </cell>
          <cell r="P415" t="str">
            <v>SEGUNDA A SABADO - 13:20 AS 21:40 / INTERVALO DE 01 HORA</v>
          </cell>
          <cell r="Q415" t="str">
            <v>220 Horas</v>
          </cell>
          <cell r="R415" t="str">
            <v>75.01.011</v>
          </cell>
          <cell r="S415" t="str">
            <v>SCK - Lavagem - Feiras, Vias e Logradouros</v>
          </cell>
          <cell r="T415">
            <v>2</v>
          </cell>
          <cell r="U415" t="str">
            <v>SIEMACO SAO PAULO LIMP URBANA</v>
          </cell>
          <cell r="V415" t="str">
            <v>Brasileira</v>
          </cell>
          <cell r="W415" t="str">
            <v>Garanhuns</v>
          </cell>
          <cell r="X415" t="str">
            <v>MARIA JORGE DA SILVA ARAUJO</v>
          </cell>
          <cell r="Y415" t="str">
            <v>JOAO PAJEU DE ARAUJO NETO</v>
          </cell>
          <cell r="Z415" t="str">
            <v>Casado</v>
          </cell>
          <cell r="AA415" t="str">
            <v>Ensino Médio Completo</v>
          </cell>
          <cell r="AB415" t="str">
            <v>M</v>
          </cell>
          <cell r="AC415" t="str">
            <v>Rua</v>
          </cell>
          <cell r="AD415" t="str">
            <v>IGACI</v>
          </cell>
          <cell r="AE415" t="str">
            <v>117</v>
          </cell>
          <cell r="AG415" t="str">
            <v>05203-380</v>
          </cell>
          <cell r="AH415" t="str">
            <v>VILA FANTON</v>
          </cell>
          <cell r="AI415" t="str">
            <v>São Paulo</v>
          </cell>
          <cell r="AJ415" t="str">
            <v>São Paulo</v>
          </cell>
          <cell r="AM415" t="str">
            <v>11</v>
          </cell>
          <cell r="AN415" t="str">
            <v>97825-0781</v>
          </cell>
          <cell r="AP415">
            <v>1016</v>
          </cell>
          <cell r="AQ415" t="str">
            <v>68017</v>
          </cell>
          <cell r="AR415" t="str">
            <v>3</v>
          </cell>
          <cell r="AS415" t="str">
            <v>346088835</v>
          </cell>
          <cell r="AT415" t="str">
            <v>275438960116</v>
          </cell>
          <cell r="AU415" t="str">
            <v>0127</v>
          </cell>
          <cell r="AV415" t="str">
            <v>389</v>
          </cell>
          <cell r="AW415" t="str">
            <v>30415751</v>
          </cell>
          <cell r="AX415" t="str">
            <v>837</v>
          </cell>
          <cell r="AY415">
            <v>0</v>
          </cell>
          <cell r="AZ415">
            <v>0</v>
          </cell>
          <cell r="BA415">
            <v>14</v>
          </cell>
        </row>
        <row r="416">
          <cell r="A416">
            <v>112538</v>
          </cell>
          <cell r="B416" t="str">
            <v>CICERO DA SILVA COSTA</v>
          </cell>
          <cell r="C416" t="str">
            <v>VARREDOR</v>
          </cell>
          <cell r="D416" t="str">
            <v>ECOSAMPA Campo Limpo</v>
          </cell>
          <cell r="E416">
            <v>43617</v>
          </cell>
          <cell r="F416">
            <v>1603.99</v>
          </cell>
          <cell r="G416" t="str">
            <v>Em Atividade Normal</v>
          </cell>
          <cell r="H416">
            <v>45149</v>
          </cell>
          <cell r="I416">
            <v>23866</v>
          </cell>
          <cell r="J416" t="str">
            <v>782.262.284-68</v>
          </cell>
          <cell r="K416" t="str">
            <v>124.70075.34.5</v>
          </cell>
          <cell r="L416" t="str">
            <v>Salário Mensal</v>
          </cell>
          <cell r="M416" t="str">
            <v>Empregado (CLT)</v>
          </cell>
          <cell r="N416" t="str">
            <v>5142-15</v>
          </cell>
          <cell r="O416">
            <v>71</v>
          </cell>
          <cell r="P416" t="str">
            <v>SEGUNDA A SABADO - 07:00 AS 15:20 / INTERVALO DE 01 HORA</v>
          </cell>
          <cell r="Q416" t="str">
            <v>220 Horas</v>
          </cell>
          <cell r="R416" t="str">
            <v>75.01.006</v>
          </cell>
          <cell r="S416" t="str">
            <v>SCK - Varrição de Vias e Logradouros</v>
          </cell>
          <cell r="T416">
            <v>2</v>
          </cell>
          <cell r="U416" t="str">
            <v>SIEMACO SAO PAULO LIMP URBANA</v>
          </cell>
          <cell r="V416" t="str">
            <v>Brasileira</v>
          </cell>
          <cell r="W416" t="str">
            <v>São Bento do Una</v>
          </cell>
          <cell r="X416" t="str">
            <v>MARIA DO SOCORRO DA SILVA COSTA</v>
          </cell>
          <cell r="Y416" t="str">
            <v>BENEDITO DA SILVA COSTA</v>
          </cell>
          <cell r="Z416" t="str">
            <v>Solteiro</v>
          </cell>
          <cell r="AA416" t="str">
            <v>Ensino Fundamental Incompleto</v>
          </cell>
          <cell r="AB416" t="str">
            <v>M</v>
          </cell>
          <cell r="AC416" t="str">
            <v>Avenida</v>
          </cell>
          <cell r="AD416" t="str">
            <v>ITALIA</v>
          </cell>
          <cell r="AE416" t="str">
            <v>9</v>
          </cell>
          <cell r="AG416" t="str">
            <v>04912-100</v>
          </cell>
          <cell r="AH416" t="str">
            <v>GUARAPIRANGA</v>
          </cell>
          <cell r="AI416" t="str">
            <v>São Paulo</v>
          </cell>
          <cell r="AJ416" t="str">
            <v>São Paulo</v>
          </cell>
          <cell r="AP416">
            <v>9106</v>
          </cell>
          <cell r="AQ416" t="str">
            <v>34055</v>
          </cell>
          <cell r="AR416" t="str">
            <v>8</v>
          </cell>
          <cell r="AS416" t="str">
            <v>35.307.548-6</v>
          </cell>
          <cell r="AT416" t="str">
            <v>280439260116</v>
          </cell>
          <cell r="AU416" t="str">
            <v>208</v>
          </cell>
          <cell r="AV416" t="str">
            <v>14</v>
          </cell>
          <cell r="AW416" t="str">
            <v>057090</v>
          </cell>
          <cell r="AX416" t="str">
            <v>0192</v>
          </cell>
          <cell r="AY416">
            <v>4</v>
          </cell>
          <cell r="AZ416">
            <v>3</v>
          </cell>
          <cell r="BA416">
            <v>0</v>
          </cell>
        </row>
        <row r="417">
          <cell r="A417">
            <v>114537</v>
          </cell>
          <cell r="B417" t="str">
            <v>CICERO DIAS FERREIRA</v>
          </cell>
          <cell r="C417" t="str">
            <v>AJUDANTE EQ SERVICOS DIVERSOS</v>
          </cell>
          <cell r="D417" t="str">
            <v>ECOSAMPA Capela do Socorro</v>
          </cell>
          <cell r="E417">
            <v>43817</v>
          </cell>
          <cell r="F417">
            <v>1603.99</v>
          </cell>
          <cell r="G417" t="str">
            <v>Em Atividade Normal</v>
          </cell>
          <cell r="H417">
            <v>45177</v>
          </cell>
          <cell r="I417">
            <v>24018</v>
          </cell>
          <cell r="J417" t="str">
            <v>327.878.203-87</v>
          </cell>
          <cell r="K417" t="str">
            <v>123.50511.22.9</v>
          </cell>
          <cell r="L417" t="str">
            <v>Salário Mensal</v>
          </cell>
          <cell r="M417" t="str">
            <v>Empregado (CLT)</v>
          </cell>
          <cell r="N417" t="str">
            <v>5142-25</v>
          </cell>
          <cell r="O417">
            <v>66</v>
          </cell>
          <cell r="P417" t="str">
            <v>SEGUNDA A SABADO - 06:00 AS 14:20 / INTERVALO DE 01 HORA</v>
          </cell>
          <cell r="Q417" t="str">
            <v>220 Horas</v>
          </cell>
          <cell r="R417" t="str">
            <v>75.01.013</v>
          </cell>
          <cell r="S417" t="str">
            <v>SCK - Capinação e Roçada de Vias</v>
          </cell>
          <cell r="T417">
            <v>2</v>
          </cell>
          <cell r="U417" t="str">
            <v>SIEMACO SAO PAULO LIMP URBANA</v>
          </cell>
          <cell r="V417" t="str">
            <v>Brasileira</v>
          </cell>
          <cell r="W417" t="str">
            <v>BARRO DURO</v>
          </cell>
          <cell r="X417" t="str">
            <v>MARIA RODRIGUES FERREIRA</v>
          </cell>
          <cell r="Y417" t="str">
            <v>FRANCISCO DIAS FERREIRA</v>
          </cell>
          <cell r="Z417" t="str">
            <v>Casado</v>
          </cell>
          <cell r="AA417" t="str">
            <v>Ensino Fundamental Incompleto</v>
          </cell>
          <cell r="AB417" t="str">
            <v>M</v>
          </cell>
          <cell r="AC417" t="str">
            <v>Estrada</v>
          </cell>
          <cell r="AD417" t="str">
            <v>ESTRADA DOS LIMAS</v>
          </cell>
          <cell r="AE417" t="str">
            <v>N 19</v>
          </cell>
          <cell r="AG417" t="str">
            <v>04891-350</v>
          </cell>
          <cell r="AH417" t="str">
            <v>ENGENHEIRO MARSILAC</v>
          </cell>
          <cell r="AI417" t="str">
            <v>São Paulo</v>
          </cell>
          <cell r="AJ417" t="str">
            <v>São Paulo</v>
          </cell>
          <cell r="AK417" t="str">
            <v>11</v>
          </cell>
          <cell r="AL417" t="str">
            <v>5975.2867</v>
          </cell>
          <cell r="AM417" t="str">
            <v>11</v>
          </cell>
          <cell r="AN417" t="str">
            <v>93148.5507</v>
          </cell>
          <cell r="AP417">
            <v>2921</v>
          </cell>
          <cell r="AQ417" t="str">
            <v>54209</v>
          </cell>
          <cell r="AR417" t="str">
            <v>4</v>
          </cell>
          <cell r="AS417" t="str">
            <v>369628500</v>
          </cell>
          <cell r="AT417" t="str">
            <v>345660610175</v>
          </cell>
          <cell r="AU417" t="str">
            <v>0497</v>
          </cell>
          <cell r="AV417" t="str">
            <v>381</v>
          </cell>
          <cell r="AW417" t="str">
            <v>32787820</v>
          </cell>
          <cell r="AX417" t="str">
            <v>387</v>
          </cell>
          <cell r="AY417">
            <v>3</v>
          </cell>
          <cell r="AZ417">
            <v>8</v>
          </cell>
          <cell r="BA417">
            <v>13</v>
          </cell>
        </row>
        <row r="418">
          <cell r="A418">
            <v>115218</v>
          </cell>
          <cell r="B418" t="str">
            <v>CICERO FERREIRA DA SILVA</v>
          </cell>
          <cell r="C418" t="str">
            <v>AJUDANTE EQ SERVICOS DIVERSOS</v>
          </cell>
          <cell r="D418" t="str">
            <v>ECOSAMPA M'Boi Mirim</v>
          </cell>
          <cell r="E418">
            <v>44018</v>
          </cell>
          <cell r="F418">
            <v>1603.99</v>
          </cell>
          <cell r="G418" t="str">
            <v>Em Atividade Normal</v>
          </cell>
          <cell r="H418">
            <v>45056</v>
          </cell>
          <cell r="I418">
            <v>28134</v>
          </cell>
          <cell r="J418" t="str">
            <v>987.255.994-53</v>
          </cell>
          <cell r="K418" t="str">
            <v>124.66252.50.5</v>
          </cell>
          <cell r="L418" t="str">
            <v>Salário Mensal</v>
          </cell>
          <cell r="M418" t="str">
            <v>Empregado (CLT)</v>
          </cell>
          <cell r="N418" t="str">
            <v>5142-25</v>
          </cell>
          <cell r="O418">
            <v>167</v>
          </cell>
          <cell r="P418" t="str">
            <v>SEGUNDA A SABADO - 13:40 AS 22:00 / INTERVALO DE 01 HORA</v>
          </cell>
          <cell r="Q418" t="str">
            <v>220 Horas</v>
          </cell>
          <cell r="R418" t="str">
            <v>75.01.014</v>
          </cell>
          <cell r="S418" t="str">
            <v>SCK - Pintura de Meio-Fio e Remoção Faixas e Propagandas</v>
          </cell>
          <cell r="T418">
            <v>2</v>
          </cell>
          <cell r="U418" t="str">
            <v>SIEMACO SAO PAULO LIMP URBANA</v>
          </cell>
          <cell r="V418" t="str">
            <v>Brasileira</v>
          </cell>
          <cell r="W418" t="str">
            <v>Palmares</v>
          </cell>
          <cell r="X418" t="str">
            <v>IRACIR MARIA DA SILVA</v>
          </cell>
          <cell r="Y418" t="str">
            <v>JOSE FERREIRA DA SILVA</v>
          </cell>
          <cell r="Z418" t="str">
            <v>União Est/Marit</v>
          </cell>
          <cell r="AA418" t="str">
            <v>Ensino Fundamental Incompleto</v>
          </cell>
          <cell r="AB418" t="str">
            <v>M</v>
          </cell>
          <cell r="AC418" t="str">
            <v>Rua</v>
          </cell>
          <cell r="AD418" t="str">
            <v>ENI ALVES DE SOUZA LEITE</v>
          </cell>
          <cell r="AE418" t="str">
            <v>321</v>
          </cell>
          <cell r="AG418" t="str">
            <v>04930-180</v>
          </cell>
          <cell r="AH418" t="str">
            <v>GRAJAU</v>
          </cell>
          <cell r="AI418" t="str">
            <v>São Paulo</v>
          </cell>
          <cell r="AJ418" t="str">
            <v>São Paulo</v>
          </cell>
          <cell r="AK418" t="str">
            <v>11</v>
          </cell>
          <cell r="AL418" t="str">
            <v>96105.5914</v>
          </cell>
          <cell r="AM418" t="str">
            <v>11</v>
          </cell>
          <cell r="AN418" t="str">
            <v>96504.1673</v>
          </cell>
          <cell r="AP418">
            <v>1667</v>
          </cell>
          <cell r="AQ418" t="str">
            <v>82728</v>
          </cell>
          <cell r="AR418" t="str">
            <v>9</v>
          </cell>
          <cell r="AS418" t="str">
            <v>390465136</v>
          </cell>
          <cell r="AT418" t="str">
            <v>049054310876</v>
          </cell>
          <cell r="AU418" t="str">
            <v>462</v>
          </cell>
          <cell r="AV418" t="str">
            <v>372</v>
          </cell>
          <cell r="AW418" t="str">
            <v>98725599</v>
          </cell>
          <cell r="AX418" t="str">
            <v>453</v>
          </cell>
          <cell r="AY418">
            <v>3</v>
          </cell>
          <cell r="AZ418">
            <v>1</v>
          </cell>
          <cell r="BA418">
            <v>25</v>
          </cell>
        </row>
        <row r="419">
          <cell r="A419">
            <v>112544</v>
          </cell>
          <cell r="B419" t="str">
            <v>CICERO JOSE DA SILVA</v>
          </cell>
          <cell r="C419" t="str">
            <v>VARREDOR</v>
          </cell>
          <cell r="D419" t="str">
            <v>ECOSAMPA Santo Amaro</v>
          </cell>
          <cell r="E419">
            <v>43617</v>
          </cell>
          <cell r="F419">
            <v>1603.99</v>
          </cell>
          <cell r="G419" t="str">
            <v>Auxílio-Doença</v>
          </cell>
          <cell r="H419">
            <v>43713</v>
          </cell>
          <cell r="I419">
            <v>22389</v>
          </cell>
          <cell r="J419" t="str">
            <v>475.438.504-78</v>
          </cell>
          <cell r="K419" t="str">
            <v>123.74156.55.0</v>
          </cell>
          <cell r="L419" t="str">
            <v>Salário Mensal</v>
          </cell>
          <cell r="M419" t="str">
            <v>Empregado (CLT)</v>
          </cell>
          <cell r="N419" t="str">
            <v>5142-15</v>
          </cell>
          <cell r="O419">
            <v>73</v>
          </cell>
          <cell r="P419" t="str">
            <v>SEGUNDA A SABADO - 08:00 AS 16:20 / INTERVALO DE 01 HORA</v>
          </cell>
          <cell r="Q419" t="str">
            <v>220 Horas</v>
          </cell>
          <cell r="R419" t="str">
            <v>75.01.008</v>
          </cell>
          <cell r="S419" t="str">
            <v>SCK - Varrição de Calçadões</v>
          </cell>
          <cell r="T419">
            <v>2</v>
          </cell>
          <cell r="U419" t="str">
            <v>SIEMACO SAO PAULO LIMP URBANA</v>
          </cell>
          <cell r="V419" t="str">
            <v>Brasileira</v>
          </cell>
          <cell r="W419" t="str">
            <v>Ibateguara</v>
          </cell>
          <cell r="X419" t="str">
            <v>MARIA DA CONCEICAO DA SILVA</v>
          </cell>
          <cell r="Z419" t="str">
            <v>Casado</v>
          </cell>
          <cell r="AA419" t="str">
            <v>Ensino Fundamental Incompleto</v>
          </cell>
          <cell r="AB419" t="str">
            <v>M</v>
          </cell>
          <cell r="AC419" t="str">
            <v>Rua</v>
          </cell>
          <cell r="AD419" t="str">
            <v>JUSTINIANO DE MELO</v>
          </cell>
          <cell r="AE419" t="str">
            <v>16</v>
          </cell>
          <cell r="AG419" t="str">
            <v>04877-060</v>
          </cell>
          <cell r="AH419" t="str">
            <v>JARDIM VERA CRUZ</v>
          </cell>
          <cell r="AI419" t="str">
            <v>São Paulo</v>
          </cell>
          <cell r="AJ419" t="str">
            <v>São Paulo</v>
          </cell>
          <cell r="AP419">
            <v>9042</v>
          </cell>
          <cell r="AQ419" t="str">
            <v>03459</v>
          </cell>
          <cell r="AR419" t="str">
            <v>6</v>
          </cell>
          <cell r="AS419" t="str">
            <v>52.352.678-7</v>
          </cell>
          <cell r="AT419" t="str">
            <v>44499501074</v>
          </cell>
          <cell r="AU419" t="str">
            <v>56</v>
          </cell>
          <cell r="AV419" t="str">
            <v>33</v>
          </cell>
          <cell r="AW419" t="str">
            <v>021457</v>
          </cell>
          <cell r="AX419" t="str">
            <v>005</v>
          </cell>
          <cell r="AY419">
            <v>4</v>
          </cell>
          <cell r="AZ419">
            <v>3</v>
          </cell>
          <cell r="BA419">
            <v>0</v>
          </cell>
        </row>
        <row r="420">
          <cell r="A420">
            <v>112548</v>
          </cell>
          <cell r="B420" t="str">
            <v>CICERO LUIZ DA SILVA</v>
          </cell>
          <cell r="C420" t="str">
            <v>BUEIRISTA</v>
          </cell>
          <cell r="D420" t="str">
            <v>ECOSAMPA Parelheiros</v>
          </cell>
          <cell r="E420">
            <v>43617</v>
          </cell>
          <cell r="F420">
            <v>1907.79</v>
          </cell>
          <cell r="G420" t="str">
            <v>Gozando Férias</v>
          </cell>
          <cell r="H420">
            <v>45180</v>
          </cell>
          <cell r="I420">
            <v>28375</v>
          </cell>
          <cell r="J420" t="str">
            <v>232.209.268-19</v>
          </cell>
          <cell r="K420" t="str">
            <v>135.39636.93.4</v>
          </cell>
          <cell r="L420" t="str">
            <v>Salário Mensal</v>
          </cell>
          <cell r="M420" t="str">
            <v>Empregado (CLT)</v>
          </cell>
          <cell r="N420" t="str">
            <v>9922-25</v>
          </cell>
          <cell r="O420">
            <v>66</v>
          </cell>
          <cell r="P420" t="str">
            <v>SEGUNDA A SABADO - 06:00 AS 14:20 / INTERVALO DE 01 HORA</v>
          </cell>
          <cell r="Q420" t="str">
            <v>220 Horas</v>
          </cell>
          <cell r="R420" t="str">
            <v>75.01.012</v>
          </cell>
          <cell r="S420" t="str">
            <v>SCK - Limpeza de Bueiros</v>
          </cell>
          <cell r="T420">
            <v>2</v>
          </cell>
          <cell r="U420" t="str">
            <v>SIEMACO SAO PAULO LIMP URBANA</v>
          </cell>
          <cell r="V420" t="str">
            <v>Brasileira</v>
          </cell>
          <cell r="W420" t="str">
            <v>São Paulo</v>
          </cell>
          <cell r="X420" t="str">
            <v>FRANCISCA MARIA DA CONCEICAO</v>
          </cell>
          <cell r="Y420" t="str">
            <v>RAIMUNDO LUIZ DA SILVA</v>
          </cell>
          <cell r="Z420" t="str">
            <v>Outros</v>
          </cell>
          <cell r="AA420" t="str">
            <v>Ensino Fundamental Incompleto</v>
          </cell>
          <cell r="AB420" t="str">
            <v>M</v>
          </cell>
          <cell r="AC420" t="str">
            <v>Rua</v>
          </cell>
          <cell r="AD420" t="str">
            <v>MARTINS FONTES</v>
          </cell>
          <cell r="AE420" t="str">
            <v>21</v>
          </cell>
          <cell r="AG420" t="str">
            <v>04897-480</v>
          </cell>
          <cell r="AH420" t="str">
            <v xml:space="preserve">CIDADE NOVA AMERICA </v>
          </cell>
          <cell r="AI420" t="str">
            <v>São Paulo</v>
          </cell>
          <cell r="AJ420" t="str">
            <v>São Paulo</v>
          </cell>
          <cell r="AP420">
            <v>9340</v>
          </cell>
          <cell r="AQ420" t="str">
            <v>56830</v>
          </cell>
          <cell r="AR420" t="str">
            <v>3</v>
          </cell>
          <cell r="AS420" t="str">
            <v>35.144.304-6</v>
          </cell>
          <cell r="AT420" t="str">
            <v>361024770116</v>
          </cell>
          <cell r="AU420" t="str">
            <v>316</v>
          </cell>
          <cell r="AV420" t="str">
            <v>381</v>
          </cell>
          <cell r="AW420" t="str">
            <v>020886</v>
          </cell>
          <cell r="AX420" t="str">
            <v>0260</v>
          </cell>
          <cell r="AY420">
            <v>4</v>
          </cell>
          <cell r="AZ420">
            <v>3</v>
          </cell>
          <cell r="BA420">
            <v>0</v>
          </cell>
        </row>
        <row r="421">
          <cell r="A421">
            <v>112550</v>
          </cell>
          <cell r="B421" t="str">
            <v>CICERO NIVALDO DA SILVA</v>
          </cell>
          <cell r="C421" t="str">
            <v>LUBRIFICADOR</v>
          </cell>
          <cell r="D421" t="str">
            <v>ECOSAMPA Operação Geral</v>
          </cell>
          <cell r="E421">
            <v>43617</v>
          </cell>
          <cell r="F421">
            <v>2232.3000000000002</v>
          </cell>
          <cell r="G421" t="str">
            <v>Demitido em Meses Anteriores</v>
          </cell>
          <cell r="H421">
            <v>44690</v>
          </cell>
          <cell r="I421">
            <v>24578</v>
          </cell>
          <cell r="J421" t="str">
            <v>462.366.354-04</v>
          </cell>
          <cell r="K421" t="str">
            <v>123.08632.45.5</v>
          </cell>
          <cell r="L421" t="str">
            <v>Salário Mensal</v>
          </cell>
          <cell r="M421" t="str">
            <v>Empregado (CLT)</v>
          </cell>
          <cell r="N421" t="str">
            <v>9191-10</v>
          </cell>
          <cell r="O421">
            <v>16</v>
          </cell>
          <cell r="P421" t="str">
            <v>SEG A SEX - 08:00 AS 17:00 - INTERVALO DE 01 HORA / SAB - 08:00 AS 12:00</v>
          </cell>
          <cell r="Q421" t="str">
            <v>220 Horas</v>
          </cell>
          <cell r="R421" t="str">
            <v>75.02.003</v>
          </cell>
          <cell r="S421" t="str">
            <v>Apoio Op C.Direto</v>
          </cell>
          <cell r="T421">
            <v>2</v>
          </cell>
          <cell r="U421" t="str">
            <v>SIEMACO SAO PAULO LIMP URBANA</v>
          </cell>
          <cell r="V421" t="str">
            <v>Brasileira</v>
          </cell>
          <cell r="W421" t="str">
            <v>Glória do Goitá</v>
          </cell>
          <cell r="X421" t="str">
            <v>SEVERINA JOANA DA SILVA</v>
          </cell>
          <cell r="Y421" t="str">
            <v>NIVALDO JUSTINO DA SILVA</v>
          </cell>
          <cell r="Z421" t="str">
            <v>Solteiro</v>
          </cell>
          <cell r="AA421" t="str">
            <v>Ensino Fundamental Incompleto</v>
          </cell>
          <cell r="AB421" t="str">
            <v>M</v>
          </cell>
          <cell r="AC421" t="str">
            <v>Rua</v>
          </cell>
          <cell r="AD421" t="str">
            <v xml:space="preserve">JOAQUIM DIAS </v>
          </cell>
          <cell r="AE421" t="str">
            <v>26</v>
          </cell>
          <cell r="AF421" t="str">
            <v>VIELA 5</v>
          </cell>
          <cell r="AG421" t="str">
            <v>05836-270</v>
          </cell>
          <cell r="AH421" t="str">
            <v xml:space="preserve">JARDIM MONTE AZUL </v>
          </cell>
          <cell r="AI421" t="str">
            <v>São Paulo</v>
          </cell>
          <cell r="AJ421" t="str">
            <v>São Paulo</v>
          </cell>
          <cell r="AP421">
            <v>7867</v>
          </cell>
          <cell r="AQ421" t="str">
            <v>27188</v>
          </cell>
          <cell r="AR421" t="str">
            <v>9</v>
          </cell>
          <cell r="AS421" t="str">
            <v>2495099</v>
          </cell>
          <cell r="AT421" t="str">
            <v>29401380809</v>
          </cell>
          <cell r="AU421" t="str">
            <v>49</v>
          </cell>
          <cell r="AV421" t="str">
            <v>118</v>
          </cell>
          <cell r="AW421" t="str">
            <v>080995</v>
          </cell>
          <cell r="AX421" t="str">
            <v>032</v>
          </cell>
          <cell r="AY421">
            <v>2</v>
          </cell>
          <cell r="AZ421">
            <v>11</v>
          </cell>
          <cell r="BA421">
            <v>8</v>
          </cell>
        </row>
        <row r="422">
          <cell r="A422">
            <v>116072</v>
          </cell>
          <cell r="B422" t="str">
            <v>CICERO SILVA FRANCO</v>
          </cell>
          <cell r="C422" t="str">
            <v>TECNICO EM SEGURANCA DO TRABALHO JUNIOR</v>
          </cell>
          <cell r="D422" t="str">
            <v>ECOSAMPA Operação Geral</v>
          </cell>
          <cell r="E422">
            <v>44216</v>
          </cell>
          <cell r="F422">
            <v>4387.7</v>
          </cell>
          <cell r="G422" t="str">
            <v>Em Atividade Normal</v>
          </cell>
          <cell r="H422">
            <v>45149</v>
          </cell>
          <cell r="I422">
            <v>29376</v>
          </cell>
          <cell r="J422" t="str">
            <v>293.994.738-48</v>
          </cell>
          <cell r="K422" t="str">
            <v>128.21752.56.5</v>
          </cell>
          <cell r="L422" t="str">
            <v>Salário Mensal</v>
          </cell>
          <cell r="M422" t="str">
            <v>Empregado (CLT)</v>
          </cell>
          <cell r="N422" t="str">
            <v>3516-05</v>
          </cell>
          <cell r="O422">
            <v>301</v>
          </cell>
          <cell r="P422" t="str">
            <v>SEGUNDA A SABADO - 22:00 AS 05:25 / INTERVALO DE 01 HORA</v>
          </cell>
          <cell r="Q422" t="str">
            <v>220 Horas</v>
          </cell>
          <cell r="R422" t="str">
            <v>75.02.001</v>
          </cell>
          <cell r="S422" t="str">
            <v>Apoio Op C.Indireto</v>
          </cell>
          <cell r="T422">
            <v>3</v>
          </cell>
          <cell r="U422" t="str">
            <v>SIEMACO SAO PAULO LIMP URBANA</v>
          </cell>
          <cell r="V422" t="str">
            <v>Brasileira</v>
          </cell>
          <cell r="W422" t="str">
            <v>Taboão da Serra</v>
          </cell>
          <cell r="X422" t="str">
            <v>MARIA IZABEL VICENTE DA SILVA FRANCO</v>
          </cell>
          <cell r="Y422" t="str">
            <v>APARECIDO FRANCO</v>
          </cell>
          <cell r="Z422" t="str">
            <v>Casado</v>
          </cell>
          <cell r="AA422" t="str">
            <v>Pós-Graduação</v>
          </cell>
          <cell r="AB422" t="str">
            <v>M</v>
          </cell>
          <cell r="AC422" t="str">
            <v>Rua</v>
          </cell>
          <cell r="AD422" t="str">
            <v>GAETANO PREVIATI</v>
          </cell>
          <cell r="AE422" t="str">
            <v>332</v>
          </cell>
          <cell r="AG422" t="str">
            <v>05878-060</v>
          </cell>
          <cell r="AH422" t="str">
            <v xml:space="preserve">PARQUE INDNPENDENCIA </v>
          </cell>
          <cell r="AI422" t="str">
            <v>São Paulo</v>
          </cell>
          <cell r="AJ422" t="str">
            <v>São Paulo</v>
          </cell>
          <cell r="AK422" t="str">
            <v>11</v>
          </cell>
          <cell r="AL422" t="str">
            <v>5873.3186</v>
          </cell>
          <cell r="AM422" t="str">
            <v>11</v>
          </cell>
          <cell r="AN422" t="str">
            <v>95904.0327</v>
          </cell>
          <cell r="AP422">
            <v>7245</v>
          </cell>
          <cell r="AQ422" t="str">
            <v>06197</v>
          </cell>
          <cell r="AR422" t="str">
            <v>8</v>
          </cell>
          <cell r="AS422" t="str">
            <v>259451733</v>
          </cell>
          <cell r="AT422" t="str">
            <v>288283210108</v>
          </cell>
          <cell r="AU422" t="str">
            <v>0317</v>
          </cell>
          <cell r="AV422" t="str">
            <v>020</v>
          </cell>
          <cell r="AW422" t="str">
            <v>29399473</v>
          </cell>
          <cell r="AX422" t="str">
            <v>848</v>
          </cell>
          <cell r="AY422">
            <v>2</v>
          </cell>
          <cell r="AZ422">
            <v>7</v>
          </cell>
          <cell r="BA422">
            <v>11</v>
          </cell>
        </row>
        <row r="423">
          <cell r="A423">
            <v>112551</v>
          </cell>
          <cell r="B423" t="str">
            <v>CICERO VIEIRA</v>
          </cell>
          <cell r="C423" t="str">
            <v>BUEIRISTA</v>
          </cell>
          <cell r="D423" t="str">
            <v>ECOSAMPA M'Boi Mirim</v>
          </cell>
          <cell r="E423">
            <v>43617</v>
          </cell>
          <cell r="F423">
            <v>1907.79</v>
          </cell>
          <cell r="G423" t="str">
            <v>Gozando Férias</v>
          </cell>
          <cell r="H423">
            <v>45180</v>
          </cell>
          <cell r="I423">
            <v>25839</v>
          </cell>
          <cell r="J423" t="str">
            <v>447.698.078-30</v>
          </cell>
          <cell r="K423" t="str">
            <v>123.88445.89.4</v>
          </cell>
          <cell r="L423" t="str">
            <v>Salário Mensal</v>
          </cell>
          <cell r="M423" t="str">
            <v>Empregado (CLT)</v>
          </cell>
          <cell r="N423" t="str">
            <v>9922-25</v>
          </cell>
          <cell r="O423">
            <v>66</v>
          </cell>
          <cell r="P423" t="str">
            <v>SEGUNDA A SABADO - 06:00 AS 14:20 / INTERVALO DE 01 HORA</v>
          </cell>
          <cell r="Q423" t="str">
            <v>220 Horas</v>
          </cell>
          <cell r="R423" t="str">
            <v>75.01.012</v>
          </cell>
          <cell r="S423" t="str">
            <v>SCK - Limpeza de Bueiros</v>
          </cell>
          <cell r="T423">
            <v>2</v>
          </cell>
          <cell r="U423" t="str">
            <v>SIEMACO SAO PAULO LIMP URBANA</v>
          </cell>
          <cell r="V423" t="str">
            <v>Brasileira</v>
          </cell>
          <cell r="W423" t="str">
            <v>Areia</v>
          </cell>
          <cell r="X423" t="str">
            <v>MARIA ODILON VIEIRA</v>
          </cell>
          <cell r="Y423" t="str">
            <v>SEVERINO VIEIRA NICACIO</v>
          </cell>
          <cell r="Z423" t="str">
            <v>Casado</v>
          </cell>
          <cell r="AA423" t="str">
            <v>Ensino Fundamental Incompleto</v>
          </cell>
          <cell r="AB423" t="str">
            <v>M</v>
          </cell>
          <cell r="AC423" t="str">
            <v>Rua</v>
          </cell>
          <cell r="AD423" t="str">
            <v xml:space="preserve">DO CROMATISMO </v>
          </cell>
          <cell r="AE423" t="str">
            <v>31</v>
          </cell>
          <cell r="AG423" t="str">
            <v>04938-090</v>
          </cell>
          <cell r="AH423" t="str">
            <v>JARDIM KAGOHARA</v>
          </cell>
          <cell r="AI423" t="str">
            <v>São Paulo</v>
          </cell>
          <cell r="AJ423" t="str">
            <v>São Paulo</v>
          </cell>
          <cell r="AP423">
            <v>9106</v>
          </cell>
          <cell r="AQ423" t="str">
            <v>33387</v>
          </cell>
          <cell r="AR423" t="str">
            <v>6</v>
          </cell>
          <cell r="AS423" t="str">
            <v>24.259.249-1</v>
          </cell>
          <cell r="AT423" t="str">
            <v>307288150132</v>
          </cell>
          <cell r="AU423" t="str">
            <v>259</v>
          </cell>
          <cell r="AV423" t="str">
            <v>372</v>
          </cell>
          <cell r="AW423" t="str">
            <v>015049</v>
          </cell>
          <cell r="AX423" t="str">
            <v>00139</v>
          </cell>
          <cell r="AY423">
            <v>4</v>
          </cell>
          <cell r="AZ423">
            <v>3</v>
          </cell>
          <cell r="BA423">
            <v>0</v>
          </cell>
        </row>
        <row r="424">
          <cell r="A424">
            <v>115211</v>
          </cell>
          <cell r="B424" t="str">
            <v>CLAUDECIR FRANCISCO DANTE</v>
          </cell>
          <cell r="C424" t="str">
            <v>AJUDANTE EQ SERVICOS DIVERSOS</v>
          </cell>
          <cell r="D424" t="str">
            <v>ECOSAMPA Capela do Socorro</v>
          </cell>
          <cell r="E424">
            <v>44018</v>
          </cell>
          <cell r="F424">
            <v>1319.67</v>
          </cell>
          <cell r="G424" t="str">
            <v>Demitido em Meses Anteriores</v>
          </cell>
          <cell r="H424">
            <v>44245</v>
          </cell>
          <cell r="I424">
            <v>24908</v>
          </cell>
          <cell r="J424" t="str">
            <v>093.838.928-97</v>
          </cell>
          <cell r="K424" t="str">
            <v>122.44211.43.8</v>
          </cell>
          <cell r="L424" t="str">
            <v>Salário Mensal</v>
          </cell>
          <cell r="M424" t="str">
            <v>Empregado (CLT)</v>
          </cell>
          <cell r="N424" t="str">
            <v>5142-25</v>
          </cell>
          <cell r="O424">
            <v>66</v>
          </cell>
          <cell r="P424" t="str">
            <v>SEGUNDA A SABADO - 06:00 AS 14:20 / INTERVALO DE 01 HORA</v>
          </cell>
          <cell r="Q424" t="str">
            <v>220 Horas</v>
          </cell>
          <cell r="R424" t="str">
            <v>75.01.013</v>
          </cell>
          <cell r="S424" t="str">
            <v>SCK - Capinação e Roçada de Vias</v>
          </cell>
          <cell r="T424">
            <v>2</v>
          </cell>
          <cell r="U424" t="str">
            <v>SIEMACO SAO PAULO LIMP URBANA</v>
          </cell>
          <cell r="V424" t="str">
            <v>Brasileira</v>
          </cell>
          <cell r="W424" t="str">
            <v>São Paulo</v>
          </cell>
          <cell r="X424" t="str">
            <v>MARIA LEOPOLDINA DA COSTA DANTE</v>
          </cell>
          <cell r="Y424" t="str">
            <v>APARECIDO DANTE</v>
          </cell>
          <cell r="Z424" t="str">
            <v>Casado</v>
          </cell>
          <cell r="AA424" t="str">
            <v>Ensino Médio Completo</v>
          </cell>
          <cell r="AB424" t="str">
            <v>M</v>
          </cell>
          <cell r="AC424" t="str">
            <v>Rua</v>
          </cell>
          <cell r="AD424" t="str">
            <v>TRES</v>
          </cell>
          <cell r="AE424" t="str">
            <v>22</v>
          </cell>
          <cell r="AF424" t="str">
            <v>B</v>
          </cell>
          <cell r="AG424" t="str">
            <v>04880-620</v>
          </cell>
          <cell r="AH424" t="str">
            <v>RESIDENCIAL VILELA</v>
          </cell>
          <cell r="AI424" t="str">
            <v>São Paulo</v>
          </cell>
          <cell r="AJ424" t="str">
            <v>São Paulo</v>
          </cell>
          <cell r="AK424" t="str">
            <v>11</v>
          </cell>
          <cell r="AL424" t="str">
            <v>5979.2264</v>
          </cell>
          <cell r="AM424" t="str">
            <v>11</v>
          </cell>
          <cell r="AN424" t="str">
            <v>99856.4483</v>
          </cell>
          <cell r="AP424">
            <v>6973</v>
          </cell>
          <cell r="AQ424" t="str">
            <v>05449</v>
          </cell>
          <cell r="AR424" t="str">
            <v>4</v>
          </cell>
          <cell r="AS424" t="str">
            <v>200917134</v>
          </cell>
          <cell r="AT424" t="str">
            <v>114909050191</v>
          </cell>
          <cell r="AU424" t="str">
            <v>53</v>
          </cell>
          <cell r="AV424" t="str">
            <v>381</v>
          </cell>
          <cell r="AW424" t="str">
            <v>09383892</v>
          </cell>
          <cell r="AX424" t="str">
            <v>897</v>
          </cell>
          <cell r="AY424">
            <v>0</v>
          </cell>
          <cell r="AZ424">
            <v>7</v>
          </cell>
          <cell r="BA424">
            <v>12</v>
          </cell>
        </row>
        <row r="425">
          <cell r="A425">
            <v>115415</v>
          </cell>
          <cell r="B425" t="str">
            <v>CLAUDEMIR APARECIDO DE FREITAS</v>
          </cell>
          <cell r="C425" t="str">
            <v>AJUDANTE EQ SERVICOS DIVERSOS</v>
          </cell>
          <cell r="D425" t="str">
            <v>ECOSAMPA Santo Amaro</v>
          </cell>
          <cell r="E425">
            <v>44048</v>
          </cell>
          <cell r="F425">
            <v>1603.99</v>
          </cell>
          <cell r="G425" t="str">
            <v>Em Atividade Normal</v>
          </cell>
          <cell r="H425">
            <v>45086</v>
          </cell>
          <cell r="I425">
            <v>27600</v>
          </cell>
          <cell r="J425" t="str">
            <v>248.158.098-28</v>
          </cell>
          <cell r="K425" t="str">
            <v>123.20347.93.5</v>
          </cell>
          <cell r="L425" t="str">
            <v>Salário Mensal</v>
          </cell>
          <cell r="M425" t="str">
            <v>Empregado (CLT)</v>
          </cell>
          <cell r="N425" t="str">
            <v>5142-25</v>
          </cell>
          <cell r="O425">
            <v>300</v>
          </cell>
          <cell r="P425" t="str">
            <v>SEGUNDA A SABADO - 21:00 AS 04:33 / INTERVALO DE 01 HORA</v>
          </cell>
          <cell r="Q425" t="str">
            <v>220 Horas</v>
          </cell>
          <cell r="R425" t="str">
            <v>75.01.013</v>
          </cell>
          <cell r="S425" t="str">
            <v>SCK - Capinação e Roçada de Vias</v>
          </cell>
          <cell r="T425">
            <v>2</v>
          </cell>
          <cell r="U425" t="str">
            <v>SIEMACO SAO PAULO LIMP URBANA</v>
          </cell>
          <cell r="V425" t="str">
            <v>Brasileira</v>
          </cell>
          <cell r="W425" t="str">
            <v>São Paulo</v>
          </cell>
          <cell r="X425" t="str">
            <v>NEUZA CLAUDIO DE FREITAS</v>
          </cell>
          <cell r="Y425" t="str">
            <v>JORGE DE FREITAS</v>
          </cell>
          <cell r="Z425" t="str">
            <v>Casado</v>
          </cell>
          <cell r="AA425" t="str">
            <v>Ensino Médio Completo</v>
          </cell>
          <cell r="AB425" t="str">
            <v>M</v>
          </cell>
          <cell r="AC425" t="str">
            <v>Rua</v>
          </cell>
          <cell r="AD425" t="str">
            <v>ALICE DOS SANTOS PEIXE</v>
          </cell>
          <cell r="AE425" t="str">
            <v>993</v>
          </cell>
          <cell r="AG425" t="str">
            <v>04431-140</v>
          </cell>
          <cell r="AH425" t="str">
            <v>JARDIM SELMA</v>
          </cell>
          <cell r="AI425" t="str">
            <v>São Paulo</v>
          </cell>
          <cell r="AJ425" t="str">
            <v>São Paulo</v>
          </cell>
          <cell r="AK425" t="str">
            <v>11</v>
          </cell>
          <cell r="AL425" t="str">
            <v>98437.5666</v>
          </cell>
          <cell r="AM425" t="str">
            <v>11</v>
          </cell>
          <cell r="AN425" t="str">
            <v>96120.3617</v>
          </cell>
          <cell r="AP425">
            <v>7237</v>
          </cell>
          <cell r="AQ425" t="str">
            <v>32228</v>
          </cell>
          <cell r="AR425" t="str">
            <v>9</v>
          </cell>
          <cell r="AS425" t="str">
            <v>274197820</v>
          </cell>
          <cell r="AT425" t="str">
            <v>205356600159</v>
          </cell>
          <cell r="AU425" t="str">
            <v>68</v>
          </cell>
          <cell r="AV425" t="str">
            <v>376</v>
          </cell>
          <cell r="AW425" t="str">
            <v>24815809</v>
          </cell>
          <cell r="AX425" t="str">
            <v>828</v>
          </cell>
          <cell r="AY425">
            <v>3</v>
          </cell>
          <cell r="AZ425">
            <v>0</v>
          </cell>
          <cell r="BA425">
            <v>26</v>
          </cell>
        </row>
        <row r="426">
          <cell r="A426">
            <v>112553</v>
          </cell>
          <cell r="B426" t="str">
            <v>CLAUDEMIR DE ANDRADE FELICIANO</v>
          </cell>
          <cell r="C426" t="str">
            <v>VARREDOR</v>
          </cell>
          <cell r="D426" t="str">
            <v>ECOSAMPA Capela do Socorro</v>
          </cell>
          <cell r="E426">
            <v>43617</v>
          </cell>
          <cell r="F426">
            <v>1603.99</v>
          </cell>
          <cell r="G426" t="str">
            <v>Em Atividade Normal</v>
          </cell>
          <cell r="H426">
            <v>45177</v>
          </cell>
          <cell r="I426">
            <v>28272</v>
          </cell>
          <cell r="J426" t="str">
            <v>249.030.648-08</v>
          </cell>
          <cell r="K426" t="str">
            <v>127.19042.81.3</v>
          </cell>
          <cell r="L426" t="str">
            <v>Salário Mensal</v>
          </cell>
          <cell r="M426" t="str">
            <v>Empregado (CLT)</v>
          </cell>
          <cell r="N426" t="str">
            <v>5142-15</v>
          </cell>
          <cell r="O426">
            <v>233</v>
          </cell>
          <cell r="P426" t="str">
            <v>SEGUNDA A SABADO - 09:00 AS 17:20 / INTERVALO DE 01 HORA</v>
          </cell>
          <cell r="Q426" t="str">
            <v>220 Horas</v>
          </cell>
          <cell r="R426" t="str">
            <v>75.01.010</v>
          </cell>
          <cell r="S426" t="str">
            <v>SCK - Varrição de Feiras Livres</v>
          </cell>
          <cell r="T426">
            <v>2</v>
          </cell>
          <cell r="U426" t="str">
            <v>SIEMACO SAO PAULO LIMP URBANA</v>
          </cell>
          <cell r="V426" t="str">
            <v>Brasileira</v>
          </cell>
          <cell r="W426" t="str">
            <v>São Paulo</v>
          </cell>
          <cell r="X426" t="str">
            <v>ZILDA DE ANDRADE FELICIANO</v>
          </cell>
          <cell r="Z426" t="str">
            <v>Solteiro</v>
          </cell>
          <cell r="AA426" t="str">
            <v>Ensino Médio Completo</v>
          </cell>
          <cell r="AB426" t="str">
            <v>M</v>
          </cell>
          <cell r="AC426" t="str">
            <v>Rua</v>
          </cell>
          <cell r="AD426" t="str">
            <v xml:space="preserve">PORTAL ECOLOGICO </v>
          </cell>
          <cell r="AE426" t="str">
            <v>409</v>
          </cell>
          <cell r="AG426" t="str">
            <v>04470-094</v>
          </cell>
          <cell r="AH426" t="str">
            <v xml:space="preserve">PEDREIRA </v>
          </cell>
          <cell r="AI426" t="str">
            <v>São Paulo</v>
          </cell>
          <cell r="AJ426" t="str">
            <v>São Paulo</v>
          </cell>
          <cell r="AP426">
            <v>6733</v>
          </cell>
          <cell r="AQ426" t="str">
            <v>31164</v>
          </cell>
          <cell r="AR426" t="str">
            <v>8</v>
          </cell>
          <cell r="AS426" t="str">
            <v>28.154.794-4</v>
          </cell>
          <cell r="AT426" t="str">
            <v>211003740132</v>
          </cell>
          <cell r="AU426" t="str">
            <v>174</v>
          </cell>
          <cell r="AV426" t="str">
            <v>418</v>
          </cell>
          <cell r="AW426" t="str">
            <v>032998</v>
          </cell>
          <cell r="AX426" t="str">
            <v>0179</v>
          </cell>
          <cell r="AY426">
            <v>4</v>
          </cell>
          <cell r="AZ426">
            <v>3</v>
          </cell>
          <cell r="BA426">
            <v>0</v>
          </cell>
        </row>
        <row r="427">
          <cell r="A427">
            <v>117243</v>
          </cell>
          <cell r="B427" t="str">
            <v>CLAUDEMIR LEITE FERREIRA</v>
          </cell>
          <cell r="C427" t="str">
            <v>AJUDANTE EQ SERVICOS DIVERSOS</v>
          </cell>
          <cell r="D427" t="str">
            <v>ECOSAMPA Operação Geral</v>
          </cell>
          <cell r="E427">
            <v>44487</v>
          </cell>
          <cell r="F427">
            <v>1464.83</v>
          </cell>
          <cell r="G427" t="str">
            <v>Demitido em Meses Anteriores</v>
          </cell>
          <cell r="H427">
            <v>44659</v>
          </cell>
          <cell r="I427">
            <v>29503</v>
          </cell>
          <cell r="J427" t="str">
            <v>292.740.068-70</v>
          </cell>
          <cell r="K427" t="str">
            <v>129.63849.89.5</v>
          </cell>
          <cell r="L427" t="str">
            <v>Salário Mensal</v>
          </cell>
          <cell r="M427" t="str">
            <v>Empregado (CLT)</v>
          </cell>
          <cell r="N427" t="str">
            <v>5142-25</v>
          </cell>
          <cell r="O427">
            <v>339</v>
          </cell>
          <cell r="P427" t="str">
            <v>SEGUNDA A SABADO - 13:20 AS 21:40 / INTERVALO DE 01 HORA</v>
          </cell>
          <cell r="Q427" t="str">
            <v>220 Horas</v>
          </cell>
          <cell r="R427" t="str">
            <v>75.01.016</v>
          </cell>
          <cell r="S427" t="str">
            <v>SCK - Coleta - Catabagulho e Entulho</v>
          </cell>
          <cell r="T427">
            <v>2</v>
          </cell>
          <cell r="U427" t="str">
            <v>SIEMACO SAO PAULO LIMP URBANA</v>
          </cell>
          <cell r="V427" t="str">
            <v>Brasileira</v>
          </cell>
          <cell r="W427" t="str">
            <v>São Paulo</v>
          </cell>
          <cell r="X427" t="str">
            <v>ANA MARIA FERREIRA</v>
          </cell>
          <cell r="Y427" t="str">
            <v>JOSE LEITE FERREIRA</v>
          </cell>
          <cell r="Z427" t="str">
            <v>Solteiro</v>
          </cell>
          <cell r="AA427" t="str">
            <v>Ensino Fundamental Completo</v>
          </cell>
          <cell r="AB427" t="str">
            <v>M</v>
          </cell>
          <cell r="AC427" t="str">
            <v>Rua</v>
          </cell>
          <cell r="AD427" t="str">
            <v>RUA CACAUEURO</v>
          </cell>
          <cell r="AE427" t="str">
            <v>54</v>
          </cell>
          <cell r="AG427" t="str">
            <v>04895-320</v>
          </cell>
          <cell r="AH427" t="str">
            <v>VARGEM GRANDE</v>
          </cell>
          <cell r="AI427" t="str">
            <v>São Paulo</v>
          </cell>
          <cell r="AJ427" t="str">
            <v>São Paulo</v>
          </cell>
          <cell r="AK427" t="str">
            <v>11</v>
          </cell>
          <cell r="AL427" t="str">
            <v>93701.3453</v>
          </cell>
          <cell r="AP427">
            <v>9340</v>
          </cell>
          <cell r="AQ427" t="str">
            <v>66917</v>
          </cell>
          <cell r="AR427" t="str">
            <v>6</v>
          </cell>
          <cell r="AS427" t="str">
            <v>345773883</v>
          </cell>
          <cell r="AT427" t="str">
            <v>285892840132</v>
          </cell>
          <cell r="AU427" t="str">
            <v>108</v>
          </cell>
          <cell r="AV427" t="str">
            <v>381</v>
          </cell>
          <cell r="AW427" t="str">
            <v>29274006</v>
          </cell>
          <cell r="AX427" t="str">
            <v>870</v>
          </cell>
          <cell r="AY427">
            <v>0</v>
          </cell>
          <cell r="AZ427">
            <v>5</v>
          </cell>
          <cell r="BA427">
            <v>20</v>
          </cell>
        </row>
        <row r="428">
          <cell r="A428">
            <v>112555</v>
          </cell>
          <cell r="B428" t="str">
            <v>CLAUDEMIRO PRATA DE ALMEIDA</v>
          </cell>
          <cell r="C428" t="str">
            <v>VARREDOR</v>
          </cell>
          <cell r="D428" t="str">
            <v>ECOSAMPA Capela do Socorro</v>
          </cell>
          <cell r="E428">
            <v>43617</v>
          </cell>
          <cell r="F428">
            <v>1603.99</v>
          </cell>
          <cell r="G428" t="str">
            <v>Em Atividade Normal</v>
          </cell>
          <cell r="H428">
            <v>45177</v>
          </cell>
          <cell r="I428">
            <v>24322</v>
          </cell>
          <cell r="J428" t="str">
            <v>573.362.456-68</v>
          </cell>
          <cell r="K428" t="str">
            <v>123.71704.91.3</v>
          </cell>
          <cell r="L428" t="str">
            <v>Salário Mensal</v>
          </cell>
          <cell r="M428" t="str">
            <v>Empregado (CLT)</v>
          </cell>
          <cell r="N428" t="str">
            <v>5142-15</v>
          </cell>
          <cell r="O428">
            <v>233</v>
          </cell>
          <cell r="P428" t="str">
            <v>SEGUNDA A SABADO - 09:00 AS 17:20 / INTERVALO DE 01 HORA</v>
          </cell>
          <cell r="Q428" t="str">
            <v>220 Horas</v>
          </cell>
          <cell r="R428" t="str">
            <v>75.01.010</v>
          </cell>
          <cell r="S428" t="str">
            <v>SCK - Varrição de Feiras Livres</v>
          </cell>
          <cell r="T428">
            <v>2</v>
          </cell>
          <cell r="U428" t="str">
            <v>SIEMACO SAO PAULO LIMP URBANA</v>
          </cell>
          <cell r="V428" t="str">
            <v>Brasileira</v>
          </cell>
          <cell r="W428" t="str">
            <v>Teófilo Otoni</v>
          </cell>
          <cell r="X428" t="str">
            <v>LUIZA PRATA DE ALMEIDA</v>
          </cell>
          <cell r="Y428" t="str">
            <v>MANOEL PEREIRA DE SOUZA</v>
          </cell>
          <cell r="Z428" t="str">
            <v>Solteiro</v>
          </cell>
          <cell r="AA428" t="str">
            <v>Analfabeto</v>
          </cell>
          <cell r="AB428" t="str">
            <v>M</v>
          </cell>
          <cell r="AC428" t="str">
            <v>Rua</v>
          </cell>
          <cell r="AD428" t="str">
            <v>PORTAL ECOLOGICO</v>
          </cell>
          <cell r="AE428" t="str">
            <v>409</v>
          </cell>
          <cell r="AG428" t="str">
            <v>04470-094</v>
          </cell>
          <cell r="AH428" t="str">
            <v>PEDREIRA</v>
          </cell>
          <cell r="AI428" t="str">
            <v>São Paulo</v>
          </cell>
          <cell r="AJ428" t="str">
            <v>São Paulo</v>
          </cell>
          <cell r="AP428">
            <v>1684</v>
          </cell>
          <cell r="AQ428" t="str">
            <v>33873</v>
          </cell>
          <cell r="AR428" t="str">
            <v>2</v>
          </cell>
          <cell r="AS428" t="str">
            <v>23.666.894-8</v>
          </cell>
          <cell r="AT428" t="str">
            <v>172166450141</v>
          </cell>
          <cell r="AU428" t="str">
            <v>173</v>
          </cell>
          <cell r="AV428" t="str">
            <v>372</v>
          </cell>
          <cell r="AW428" t="str">
            <v>066206</v>
          </cell>
          <cell r="AX428" t="str">
            <v>0128</v>
          </cell>
          <cell r="AY428">
            <v>4</v>
          </cell>
          <cell r="AZ428">
            <v>3</v>
          </cell>
          <cell r="BA428">
            <v>0</v>
          </cell>
        </row>
        <row r="429">
          <cell r="A429">
            <v>122576</v>
          </cell>
          <cell r="B429" t="str">
            <v>CLAUDIA APARECIDA SANTOS RAIMUNDO</v>
          </cell>
          <cell r="C429" t="str">
            <v>PENSIONISTAS</v>
          </cell>
          <cell r="D429" t="str">
            <v>ECOSAMPA Pensionistas</v>
          </cell>
          <cell r="E429">
            <v>45132</v>
          </cell>
          <cell r="F429">
            <v>0.01</v>
          </cell>
          <cell r="G429" t="str">
            <v>Em Atividade Normal</v>
          </cell>
          <cell r="H429">
            <v>45132</v>
          </cell>
          <cell r="I429">
            <v>30246</v>
          </cell>
          <cell r="J429" t="str">
            <v>314.131.168-41</v>
          </cell>
          <cell r="L429" t="str">
            <v>Nenhuma</v>
          </cell>
          <cell r="M429" t="str">
            <v>Pensionista</v>
          </cell>
          <cell r="N429" t="str">
            <v>1415-20</v>
          </cell>
          <cell r="O429">
            <v>0</v>
          </cell>
          <cell r="P429" t="str">
            <v>Nenhum</v>
          </cell>
          <cell r="Q429" t="str">
            <v>Nenhuma</v>
          </cell>
          <cell r="R429" t="str">
            <v>00.00.000</v>
          </cell>
          <cell r="S429" t="str">
            <v>Pensionistas</v>
          </cell>
          <cell r="T429">
            <v>2</v>
          </cell>
          <cell r="U429" t="str">
            <v>Nenhum</v>
          </cell>
          <cell r="V429" t="str">
            <v>Brasileira</v>
          </cell>
          <cell r="W429" t="str">
            <v>São Paulo</v>
          </cell>
          <cell r="X429" t="str">
            <v>CLEUDINEIA XAVIER DOS SANTOS</v>
          </cell>
          <cell r="Y429" t="str">
            <v>ADENIL RAIMUNDO</v>
          </cell>
          <cell r="Z429" t="str">
            <v>Outros</v>
          </cell>
          <cell r="AA429" t="str">
            <v>Nenhum</v>
          </cell>
          <cell r="AB429" t="str">
            <v>F</v>
          </cell>
          <cell r="AC429" t="str">
            <v>Nenhum</v>
          </cell>
          <cell r="AI429" t="str">
            <v>São Paulo</v>
          </cell>
          <cell r="AJ429" t="str">
            <v>São Paulo</v>
          </cell>
          <cell r="AM429" t="str">
            <v>11</v>
          </cell>
          <cell r="AN429" t="str">
            <v>98577-5934</v>
          </cell>
          <cell r="AP429">
            <v>7307</v>
          </cell>
          <cell r="AQ429" t="str">
            <v>41784</v>
          </cell>
          <cell r="AR429" t="str">
            <v>5</v>
          </cell>
          <cell r="AY429">
            <v>0</v>
          </cell>
          <cell r="AZ429">
            <v>1</v>
          </cell>
          <cell r="BA429">
            <v>6</v>
          </cell>
        </row>
        <row r="430">
          <cell r="A430">
            <v>121776</v>
          </cell>
          <cell r="B430" t="str">
            <v>CLAUDIA RAMOS DOS REIS</v>
          </cell>
          <cell r="C430" t="str">
            <v>PENSIONISTAS</v>
          </cell>
          <cell r="D430" t="str">
            <v>ECOSAMPA Pensionistas</v>
          </cell>
          <cell r="E430">
            <v>45002</v>
          </cell>
          <cell r="F430">
            <v>0.01</v>
          </cell>
          <cell r="G430" t="str">
            <v>Em Atividade Normal</v>
          </cell>
          <cell r="H430">
            <v>45002</v>
          </cell>
          <cell r="J430" t="str">
            <v>264.902.588-38</v>
          </cell>
          <cell r="L430" t="str">
            <v>Nenhuma</v>
          </cell>
          <cell r="M430" t="str">
            <v>Pensionista</v>
          </cell>
          <cell r="N430" t="str">
            <v>1415-20</v>
          </cell>
          <cell r="O430">
            <v>0</v>
          </cell>
          <cell r="P430" t="str">
            <v>Nenhum</v>
          </cell>
          <cell r="Q430" t="str">
            <v>Nenhuma</v>
          </cell>
          <cell r="R430" t="str">
            <v>00.00.000</v>
          </cell>
          <cell r="S430" t="str">
            <v>Pensionistas</v>
          </cell>
          <cell r="T430">
            <v>2</v>
          </cell>
          <cell r="U430" t="str">
            <v>Nenhum</v>
          </cell>
          <cell r="V430" t="str">
            <v>Brasileira</v>
          </cell>
          <cell r="W430" t="str">
            <v>Nenhum</v>
          </cell>
          <cell r="Z430" t="str">
            <v>Outros</v>
          </cell>
          <cell r="AA430" t="str">
            <v>Educação Básica Incompleta</v>
          </cell>
          <cell r="AB430" t="str">
            <v>F</v>
          </cell>
          <cell r="AC430" t="str">
            <v>Nenhum</v>
          </cell>
          <cell r="AJ430" t="str">
            <v>São Paulo</v>
          </cell>
          <cell r="AP430">
            <v>4010</v>
          </cell>
          <cell r="AQ430" t="str">
            <v>33539</v>
          </cell>
          <cell r="AR430" t="str">
            <v>5</v>
          </cell>
          <cell r="AY430">
            <v>0</v>
          </cell>
          <cell r="AZ430">
            <v>5</v>
          </cell>
          <cell r="BA430">
            <v>14</v>
          </cell>
        </row>
        <row r="431">
          <cell r="A431">
            <v>120185</v>
          </cell>
          <cell r="B431" t="str">
            <v>CLAUDINEI MACIEL DOS SANTOS</v>
          </cell>
          <cell r="C431" t="str">
            <v>AJUDANTE EQ SERVICOS DIVERSOS</v>
          </cell>
          <cell r="D431" t="str">
            <v>ECOSAMPA Operação Geral</v>
          </cell>
          <cell r="E431">
            <v>44791</v>
          </cell>
          <cell r="F431">
            <v>1603.99</v>
          </cell>
          <cell r="G431" t="str">
            <v>Demitido em Meses Anteriores</v>
          </cell>
          <cell r="H431">
            <v>44966</v>
          </cell>
          <cell r="I431">
            <v>28769</v>
          </cell>
          <cell r="J431" t="str">
            <v>283.278.588-31</v>
          </cell>
          <cell r="K431" t="str">
            <v>129.04327.93.4</v>
          </cell>
          <cell r="L431" t="str">
            <v>Salário Mensal</v>
          </cell>
          <cell r="M431" t="str">
            <v>Empregado (CLT)</v>
          </cell>
          <cell r="N431" t="str">
            <v>5142-25</v>
          </cell>
          <cell r="O431">
            <v>301</v>
          </cell>
          <cell r="P431" t="str">
            <v>SEGUNDA A SABADO - 22:00 AS 05:25 / INTERVALO DE 01 HORA</v>
          </cell>
          <cell r="Q431" t="str">
            <v>220 Horas</v>
          </cell>
          <cell r="R431" t="str">
            <v>75.01.014</v>
          </cell>
          <cell r="S431" t="str">
            <v>SCK - Pintura de Meio-Fio e Remoção Faixas e Propagandas</v>
          </cell>
          <cell r="T431">
            <v>2</v>
          </cell>
          <cell r="U431" t="str">
            <v>SIEMACO SAO PAULO LIMP URBANA</v>
          </cell>
          <cell r="V431" t="str">
            <v>Brasileira</v>
          </cell>
          <cell r="W431" t="str">
            <v>São Paulo</v>
          </cell>
          <cell r="X431" t="str">
            <v>MARIA ELENA MACIEL DOS SANTOS</v>
          </cell>
          <cell r="Y431" t="str">
            <v>VALDEMIR DOS SANTOS</v>
          </cell>
          <cell r="Z431" t="str">
            <v>União Est/Marit</v>
          </cell>
          <cell r="AA431" t="str">
            <v>Ensino Fundamental Incompleto</v>
          </cell>
          <cell r="AB431" t="str">
            <v>M</v>
          </cell>
          <cell r="AC431" t="str">
            <v>Rua</v>
          </cell>
          <cell r="AD431" t="str">
            <v>DOS MANDUBIS</v>
          </cell>
          <cell r="AE431" t="str">
            <v>139</v>
          </cell>
          <cell r="AF431" t="str">
            <v>CASA 2</v>
          </cell>
          <cell r="AG431" t="str">
            <v>04473-170</v>
          </cell>
          <cell r="AH431" t="str">
            <v>BALNEARIO SAO FRANCISCO</v>
          </cell>
          <cell r="AI431" t="str">
            <v>São Paulo</v>
          </cell>
          <cell r="AJ431" t="str">
            <v>São Paulo</v>
          </cell>
          <cell r="AM431" t="str">
            <v>11</v>
          </cell>
          <cell r="AN431" t="str">
            <v>94629-5981</v>
          </cell>
          <cell r="AP431">
            <v>7853</v>
          </cell>
          <cell r="AQ431" t="str">
            <v>24211</v>
          </cell>
          <cell r="AR431" t="str">
            <v>8</v>
          </cell>
          <cell r="AS431" t="str">
            <v>261141284</v>
          </cell>
          <cell r="AT431" t="str">
            <v>272629730116</v>
          </cell>
          <cell r="AU431" t="str">
            <v>0198</v>
          </cell>
          <cell r="AV431" t="str">
            <v>418</v>
          </cell>
          <cell r="AW431" t="str">
            <v>28327858</v>
          </cell>
          <cell r="AX431" t="str">
            <v>831</v>
          </cell>
          <cell r="AY431">
            <v>0</v>
          </cell>
          <cell r="AZ431">
            <v>5</v>
          </cell>
          <cell r="BA431">
            <v>21</v>
          </cell>
        </row>
        <row r="432">
          <cell r="A432">
            <v>112557</v>
          </cell>
          <cell r="B432" t="str">
            <v>CLAUDINEI MENDES DA SILVA</v>
          </cell>
          <cell r="C432" t="str">
            <v>COLETOR</v>
          </cell>
          <cell r="D432" t="str">
            <v>ECOSAMPA Operação Geral</v>
          </cell>
          <cell r="E432">
            <v>43617</v>
          </cell>
          <cell r="F432">
            <v>1907.79</v>
          </cell>
          <cell r="G432" t="str">
            <v>Em Atividade Normal</v>
          </cell>
          <cell r="H432">
            <v>44930</v>
          </cell>
          <cell r="I432">
            <v>29748</v>
          </cell>
          <cell r="J432" t="str">
            <v>045.182.136-02</v>
          </cell>
          <cell r="K432" t="str">
            <v>164.53891.55.8</v>
          </cell>
          <cell r="L432" t="str">
            <v>Salário Mensal</v>
          </cell>
          <cell r="M432" t="str">
            <v>Empregado (CLT)</v>
          </cell>
          <cell r="N432" t="str">
            <v>5142-05</v>
          </cell>
          <cell r="O432">
            <v>297</v>
          </cell>
          <cell r="P432" t="str">
            <v>SEGUNDA A SABADO - 05:40 AS 14:00 / INTERVALO DE 01 HORA</v>
          </cell>
          <cell r="Q432" t="str">
            <v>220 Horas</v>
          </cell>
          <cell r="R432" t="str">
            <v>75.01.024</v>
          </cell>
          <cell r="S432" t="str">
            <v>SCK - Coleta Manual Residuos - Compactador</v>
          </cell>
          <cell r="T432">
            <v>2</v>
          </cell>
          <cell r="U432" t="str">
            <v>SIEMACO SAO PAULO LIMP URBANA</v>
          </cell>
          <cell r="V432" t="str">
            <v>Brasileira</v>
          </cell>
          <cell r="W432" t="str">
            <v>Alto Rio Doce</v>
          </cell>
          <cell r="X432" t="str">
            <v>ISABEL DE FATIMA MENDES SILVA</v>
          </cell>
          <cell r="Y432" t="str">
            <v>MESSIAS BENTO DA SILVA</v>
          </cell>
          <cell r="Z432" t="str">
            <v>Casado</v>
          </cell>
          <cell r="AA432" t="str">
            <v>Ensino Fundamental Incompleto</v>
          </cell>
          <cell r="AB432" t="str">
            <v>M</v>
          </cell>
          <cell r="AC432" t="str">
            <v>Rua</v>
          </cell>
          <cell r="AD432" t="str">
            <v xml:space="preserve">ALAN NAPIER </v>
          </cell>
          <cell r="AE432" t="str">
            <v>414</v>
          </cell>
          <cell r="AG432" t="str">
            <v>04963-110</v>
          </cell>
          <cell r="AH432" t="str">
            <v xml:space="preserve">CHACARA DA ENSEADA </v>
          </cell>
          <cell r="AI432" t="str">
            <v>São Paulo</v>
          </cell>
          <cell r="AJ432" t="str">
            <v>São Paulo</v>
          </cell>
          <cell r="AP432">
            <v>390</v>
          </cell>
          <cell r="AQ432" t="str">
            <v>11184</v>
          </cell>
          <cell r="AR432" t="str">
            <v>7</v>
          </cell>
          <cell r="AS432" t="str">
            <v>36.361.363-8</v>
          </cell>
          <cell r="AT432" t="str">
            <v>131710500231</v>
          </cell>
          <cell r="AU432" t="str">
            <v>423</v>
          </cell>
          <cell r="AV432" t="str">
            <v>372</v>
          </cell>
          <cell r="AW432" t="str">
            <v>02414</v>
          </cell>
          <cell r="AX432" t="str">
            <v>0113</v>
          </cell>
          <cell r="AY432">
            <v>4</v>
          </cell>
          <cell r="AZ432">
            <v>3</v>
          </cell>
          <cell r="BA432">
            <v>0</v>
          </cell>
        </row>
        <row r="433">
          <cell r="A433">
            <v>112559</v>
          </cell>
          <cell r="B433" t="str">
            <v>CLAUDINEI OLIVEIRA E SILVA</v>
          </cell>
          <cell r="C433" t="str">
            <v>VARREDOR</v>
          </cell>
          <cell r="D433" t="str">
            <v>ECOSAMPA Santo Amaro</v>
          </cell>
          <cell r="E433">
            <v>43617</v>
          </cell>
          <cell r="F433">
            <v>1603.99</v>
          </cell>
          <cell r="G433" t="str">
            <v>Gozando Férias</v>
          </cell>
          <cell r="H433">
            <v>45180</v>
          </cell>
          <cell r="I433">
            <v>26349</v>
          </cell>
          <cell r="J433" t="str">
            <v>117.624.508-28</v>
          </cell>
          <cell r="K433" t="str">
            <v>123.02409.60.6</v>
          </cell>
          <cell r="L433" t="str">
            <v>Salário Mensal</v>
          </cell>
          <cell r="M433" t="str">
            <v>Empregado (CLT)</v>
          </cell>
          <cell r="N433" t="str">
            <v>5142-15</v>
          </cell>
          <cell r="O433">
            <v>299</v>
          </cell>
          <cell r="P433" t="str">
            <v>SEGUNDA A SABADO - 20:00 AS 03:40 / INTERVALO DE 01 HORA</v>
          </cell>
          <cell r="Q433" t="str">
            <v>220 Horas</v>
          </cell>
          <cell r="R433" t="str">
            <v>75.01.008</v>
          </cell>
          <cell r="S433" t="str">
            <v>SCK - Varrição de Calçadões</v>
          </cell>
          <cell r="T433">
            <v>2</v>
          </cell>
          <cell r="U433" t="str">
            <v>SIEMACO SAO PAULO LIMP URBANA</v>
          </cell>
          <cell r="V433" t="str">
            <v>Brasileira</v>
          </cell>
          <cell r="W433" t="str">
            <v>São Paulo</v>
          </cell>
          <cell r="X433" t="str">
            <v>MARIA DA GLORIA RODRIGUES E SILVA</v>
          </cell>
          <cell r="Y433" t="str">
            <v>LUIZ DE OLIVEIRA E SILVA</v>
          </cell>
          <cell r="Z433" t="str">
            <v>Solteiro</v>
          </cell>
          <cell r="AA433" t="str">
            <v>Ensino Fundamental Incompleto</v>
          </cell>
          <cell r="AB433" t="str">
            <v>M</v>
          </cell>
          <cell r="AC433" t="str">
            <v>Rua</v>
          </cell>
          <cell r="AD433" t="str">
            <v>DOS DOURADOS</v>
          </cell>
          <cell r="AE433" t="str">
            <v>57</v>
          </cell>
          <cell r="AF433" t="str">
            <v>CASA 3</v>
          </cell>
          <cell r="AG433" t="str">
            <v>04474-160</v>
          </cell>
          <cell r="AH433" t="str">
            <v>JARDIM SANTA TEREZINHA</v>
          </cell>
          <cell r="AI433" t="str">
            <v>São Paulo</v>
          </cell>
          <cell r="AJ433" t="str">
            <v>São Paulo</v>
          </cell>
          <cell r="AP433">
            <v>9104</v>
          </cell>
          <cell r="AQ433" t="str">
            <v>20603</v>
          </cell>
          <cell r="AR433" t="str">
            <v>3</v>
          </cell>
          <cell r="AS433" t="str">
            <v>20.714.108-3</v>
          </cell>
          <cell r="AT433" t="str">
            <v>220371000183</v>
          </cell>
          <cell r="AU433" t="str">
            <v>395</v>
          </cell>
          <cell r="AV433" t="str">
            <v>351</v>
          </cell>
          <cell r="AW433" t="str">
            <v>077121</v>
          </cell>
          <cell r="AX433" t="str">
            <v>0195</v>
          </cell>
          <cell r="AY433">
            <v>4</v>
          </cell>
          <cell r="AZ433">
            <v>3</v>
          </cell>
          <cell r="BA433">
            <v>0</v>
          </cell>
        </row>
        <row r="434">
          <cell r="A434">
            <v>112561</v>
          </cell>
          <cell r="B434" t="str">
            <v>CLAUDIO DA SILVA ALVINO</v>
          </cell>
          <cell r="C434" t="str">
            <v>VARREDOR</v>
          </cell>
          <cell r="D434" t="str">
            <v>ECOSAMPA Campo Limpo</v>
          </cell>
          <cell r="E434">
            <v>43617</v>
          </cell>
          <cell r="F434">
            <v>1603.99</v>
          </cell>
          <cell r="G434" t="str">
            <v>Gozando Férias</v>
          </cell>
          <cell r="H434">
            <v>45180</v>
          </cell>
          <cell r="I434">
            <v>26612</v>
          </cell>
          <cell r="J434" t="str">
            <v>277.537.188-43</v>
          </cell>
          <cell r="K434" t="str">
            <v>127.34026.93.9</v>
          </cell>
          <cell r="L434" t="str">
            <v>Salário Mensal</v>
          </cell>
          <cell r="M434" t="str">
            <v>Empregado (CLT)</v>
          </cell>
          <cell r="N434" t="str">
            <v>5142-15</v>
          </cell>
          <cell r="O434">
            <v>223</v>
          </cell>
          <cell r="P434" t="str">
            <v>SEGUNDA A SABADO - 10:00 AS 18:20 / INTERVALO DE 01 HORA</v>
          </cell>
          <cell r="Q434" t="str">
            <v>220 Horas</v>
          </cell>
          <cell r="R434" t="str">
            <v>75.01.006</v>
          </cell>
          <cell r="S434" t="str">
            <v>SCK - Varrição de Vias e Logradouros</v>
          </cell>
          <cell r="T434">
            <v>2</v>
          </cell>
          <cell r="U434" t="str">
            <v>SIEMACO SAO PAULO LIMP URBANA</v>
          </cell>
          <cell r="V434" t="str">
            <v>Brasileira</v>
          </cell>
          <cell r="W434" t="str">
            <v>Serra Talhada</v>
          </cell>
          <cell r="X434" t="str">
            <v>MARIA DAS DORES PINHEIRO DA SILVA</v>
          </cell>
          <cell r="Y434" t="str">
            <v>JOSE ALVINO DO CARMO</v>
          </cell>
          <cell r="Z434" t="str">
            <v>Solteiro</v>
          </cell>
          <cell r="AA434" t="str">
            <v>Ensino Fundamental Incompleto</v>
          </cell>
          <cell r="AB434" t="str">
            <v>M</v>
          </cell>
          <cell r="AC434" t="str">
            <v>Rua</v>
          </cell>
          <cell r="AD434" t="str">
            <v xml:space="preserve">AFONSO DE OLIVEIRA SANTOS </v>
          </cell>
          <cell r="AE434" t="str">
            <v>17</v>
          </cell>
          <cell r="AG434" t="str">
            <v>05663-030</v>
          </cell>
          <cell r="AH434" t="str">
            <v>PARAISOPOLIS</v>
          </cell>
          <cell r="AI434" t="str">
            <v>São Paulo</v>
          </cell>
          <cell r="AJ434" t="str">
            <v>São Paulo</v>
          </cell>
          <cell r="AP434">
            <v>9106</v>
          </cell>
          <cell r="AQ434" t="str">
            <v>34232</v>
          </cell>
          <cell r="AR434" t="str">
            <v>3</v>
          </cell>
          <cell r="AS434" t="str">
            <v>37.629.086-9</v>
          </cell>
          <cell r="AT434" t="str">
            <v>325383470124</v>
          </cell>
          <cell r="AU434" t="str">
            <v>139</v>
          </cell>
          <cell r="AV434" t="str">
            <v>349</v>
          </cell>
          <cell r="AW434" t="str">
            <v>040827</v>
          </cell>
          <cell r="AX434" t="str">
            <v>045</v>
          </cell>
          <cell r="AY434">
            <v>4</v>
          </cell>
          <cell r="AZ434">
            <v>3</v>
          </cell>
          <cell r="BA434">
            <v>0</v>
          </cell>
        </row>
        <row r="435">
          <cell r="A435">
            <v>116731</v>
          </cell>
          <cell r="B435" t="str">
            <v>CLAUDIO DA SILVA GOMES</v>
          </cell>
          <cell r="C435" t="str">
            <v>MOTORISTA CAMINHAO</v>
          </cell>
          <cell r="D435" t="str">
            <v>ECOSAMPA Operação Geral</v>
          </cell>
          <cell r="E435">
            <v>44368</v>
          </cell>
          <cell r="F435">
            <v>3050.22</v>
          </cell>
          <cell r="G435" t="str">
            <v>Em Atividade Normal</v>
          </cell>
          <cell r="H435">
            <v>45023</v>
          </cell>
          <cell r="I435">
            <v>29886</v>
          </cell>
          <cell r="J435" t="str">
            <v>220.530.318-08</v>
          </cell>
          <cell r="K435" t="str">
            <v>131.90580.77.3</v>
          </cell>
          <cell r="L435" t="str">
            <v>Salário Mensal</v>
          </cell>
          <cell r="M435" t="str">
            <v>Empregado (CLT)</v>
          </cell>
          <cell r="N435" t="str">
            <v>7825-10</v>
          </cell>
          <cell r="O435">
            <v>339</v>
          </cell>
          <cell r="P435" t="str">
            <v>SEGUNDA A SABADO - 13:20 AS 21:40 / INTERVALO DE 01 HORA</v>
          </cell>
          <cell r="Q435" t="str">
            <v>220 Horas</v>
          </cell>
          <cell r="R435" t="str">
            <v>75.01.013</v>
          </cell>
          <cell r="S435" t="str">
            <v>SCK - Capinação e Roçada de Vias</v>
          </cell>
          <cell r="T435">
            <v>2</v>
          </cell>
          <cell r="U435" t="str">
            <v>SIND TRAB EMP DE ONIBUS RODOV INTEREST INTERM SET DIF SAO PAULO</v>
          </cell>
          <cell r="V435" t="str">
            <v>Brasileira</v>
          </cell>
          <cell r="W435" t="str">
            <v>São Paulo</v>
          </cell>
          <cell r="X435" t="str">
            <v>DIVA MARIA GOMES</v>
          </cell>
          <cell r="Y435" t="str">
            <v>JOAO DA SILVA GOMES</v>
          </cell>
          <cell r="Z435" t="str">
            <v>Casado</v>
          </cell>
          <cell r="AA435" t="str">
            <v>Ensino Médio Incompleto</v>
          </cell>
          <cell r="AB435" t="str">
            <v>M</v>
          </cell>
          <cell r="AC435" t="str">
            <v>Rua</v>
          </cell>
          <cell r="AD435" t="str">
            <v>RUA VICENTE DECARA NETO</v>
          </cell>
          <cell r="AE435" t="str">
            <v>77</v>
          </cell>
          <cell r="AG435" t="str">
            <v>05819-000</v>
          </cell>
          <cell r="AH435" t="str">
            <v>JARDIM SANTO ANTONIO</v>
          </cell>
          <cell r="AI435" t="str">
            <v>São Paulo</v>
          </cell>
          <cell r="AJ435" t="str">
            <v>São Paulo</v>
          </cell>
          <cell r="AK435" t="str">
            <v>11</v>
          </cell>
          <cell r="AL435" t="str">
            <v>98020.4293</v>
          </cell>
          <cell r="AP435">
            <v>1546</v>
          </cell>
          <cell r="AQ435" t="str">
            <v>87641</v>
          </cell>
          <cell r="AR435" t="str">
            <v>6</v>
          </cell>
          <cell r="AS435" t="str">
            <v>266814049</v>
          </cell>
          <cell r="AT435" t="str">
            <v>0306484940132</v>
          </cell>
          <cell r="AU435" t="str">
            <v>0317</v>
          </cell>
          <cell r="AV435" t="str">
            <v>408</v>
          </cell>
          <cell r="AW435" t="str">
            <v>22053031</v>
          </cell>
          <cell r="AX435" t="str">
            <v>808</v>
          </cell>
          <cell r="AY435">
            <v>2</v>
          </cell>
          <cell r="AZ435">
            <v>2</v>
          </cell>
          <cell r="BA435">
            <v>10</v>
          </cell>
          <cell r="BB435" t="str">
            <v>01.311.611.035</v>
          </cell>
          <cell r="BC435">
            <v>45856</v>
          </cell>
          <cell r="BD435">
            <v>44025</v>
          </cell>
          <cell r="BE435" t="str">
            <v>A</v>
          </cell>
          <cell r="BF435" t="str">
            <v>E</v>
          </cell>
          <cell r="BG435">
            <v>44326</v>
          </cell>
        </row>
        <row r="436">
          <cell r="A436">
            <v>115401</v>
          </cell>
          <cell r="B436" t="str">
            <v>CLAUDIO DE JESUS MONTEIRO</v>
          </cell>
          <cell r="C436" t="str">
            <v>AJUDANTE EQ SERVICOS DIVERSOS</v>
          </cell>
          <cell r="D436" t="str">
            <v>ECOSAMPA Santo Amaro</v>
          </cell>
          <cell r="E436">
            <v>44048</v>
          </cell>
          <cell r="F436">
            <v>1464.83</v>
          </cell>
          <cell r="G436" t="str">
            <v>Demitido em Meses Anteriores</v>
          </cell>
          <cell r="H436">
            <v>44505</v>
          </cell>
          <cell r="I436">
            <v>28904</v>
          </cell>
          <cell r="J436" t="str">
            <v>295.740.778-70</v>
          </cell>
          <cell r="K436" t="str">
            <v>128.66551.85.2</v>
          </cell>
          <cell r="L436" t="str">
            <v>Salário Mensal</v>
          </cell>
          <cell r="M436" t="str">
            <v>Empregado (CLT)</v>
          </cell>
          <cell r="N436" t="str">
            <v>5142-25</v>
          </cell>
          <cell r="O436">
            <v>300</v>
          </cell>
          <cell r="P436" t="str">
            <v>SEGUNDA A SABADO - 21:00 AS 04:33 / INTERVALO DE 01 HORA</v>
          </cell>
          <cell r="Q436" t="str">
            <v>220 Horas</v>
          </cell>
          <cell r="R436" t="str">
            <v>75.01.013</v>
          </cell>
          <cell r="S436" t="str">
            <v>SCK - Capinação e Roçada de Vias</v>
          </cell>
          <cell r="T436">
            <v>2</v>
          </cell>
          <cell r="U436" t="str">
            <v>SIEMACO SAO PAULO LIMP URBANA</v>
          </cell>
          <cell r="V436" t="str">
            <v>Brasileira</v>
          </cell>
          <cell r="W436" t="str">
            <v>São Paulo</v>
          </cell>
          <cell r="X436" t="str">
            <v>EVA BORBA MONTEIRO</v>
          </cell>
          <cell r="Y436" t="str">
            <v>JOSE MANOEL MONTEIRO</v>
          </cell>
          <cell r="Z436" t="str">
            <v>Solteiro</v>
          </cell>
          <cell r="AA436" t="str">
            <v>Ensino Médio Completo</v>
          </cell>
          <cell r="AB436" t="str">
            <v>M</v>
          </cell>
          <cell r="AC436" t="str">
            <v>Rua</v>
          </cell>
          <cell r="AD436" t="str">
            <v>MARTINS SARMENTO</v>
          </cell>
          <cell r="AE436" t="str">
            <v>271</v>
          </cell>
          <cell r="AG436" t="str">
            <v>04827-180</v>
          </cell>
          <cell r="AH436" t="str">
            <v>PARQUE INDEPENDENCIA</v>
          </cell>
          <cell r="AI436" t="str">
            <v>São Paulo</v>
          </cell>
          <cell r="AJ436" t="str">
            <v>São Paulo</v>
          </cell>
          <cell r="AK436" t="str">
            <v>11</v>
          </cell>
          <cell r="AL436" t="str">
            <v>95747.0901</v>
          </cell>
          <cell r="AP436">
            <v>7245</v>
          </cell>
          <cell r="AQ436" t="str">
            <v>05033</v>
          </cell>
          <cell r="AR436" t="str">
            <v>6</v>
          </cell>
          <cell r="AS436" t="str">
            <v>332276302</v>
          </cell>
          <cell r="AT436" t="str">
            <v>225221570163</v>
          </cell>
          <cell r="AU436" t="str">
            <v>147</v>
          </cell>
          <cell r="AV436" t="str">
            <v>020</v>
          </cell>
          <cell r="AW436" t="str">
            <v>19574077</v>
          </cell>
          <cell r="AX436" t="str">
            <v>870</v>
          </cell>
          <cell r="AY436">
            <v>1</v>
          </cell>
          <cell r="AZ436">
            <v>3</v>
          </cell>
          <cell r="BA436">
            <v>0</v>
          </cell>
        </row>
        <row r="437">
          <cell r="A437">
            <v>112563</v>
          </cell>
          <cell r="B437" t="str">
            <v>CLAUDIO DE SOUZA</v>
          </cell>
          <cell r="C437" t="str">
            <v>VARREDOR</v>
          </cell>
          <cell r="D437" t="str">
            <v>ECOSAMPA Santo Amaro</v>
          </cell>
          <cell r="E437">
            <v>43617</v>
          </cell>
          <cell r="F437">
            <v>1603.99</v>
          </cell>
          <cell r="G437" t="str">
            <v>Em Atividade Normal</v>
          </cell>
          <cell r="H437">
            <v>45023</v>
          </cell>
          <cell r="I437">
            <v>25452</v>
          </cell>
          <cell r="J437" t="str">
            <v>129.804.328-06</v>
          </cell>
          <cell r="K437" t="str">
            <v>124.42719.97.7</v>
          </cell>
          <cell r="L437" t="str">
            <v>Salário Mensal</v>
          </cell>
          <cell r="M437" t="str">
            <v>Empregado (CLT)</v>
          </cell>
          <cell r="N437" t="str">
            <v>5142-15</v>
          </cell>
          <cell r="O437">
            <v>299</v>
          </cell>
          <cell r="P437" t="str">
            <v>SEGUNDA A SABADO - 20:00 AS 03:40 / INTERVALO DE 01 HORA</v>
          </cell>
          <cell r="Q437" t="str">
            <v>220 Horas</v>
          </cell>
          <cell r="R437" t="str">
            <v>75.01.008</v>
          </cell>
          <cell r="S437" t="str">
            <v>SCK - Varrição de Calçadões</v>
          </cell>
          <cell r="T437">
            <v>2</v>
          </cell>
          <cell r="U437" t="str">
            <v>SIEMACO SAO PAULO LIMP URBANA</v>
          </cell>
          <cell r="V437" t="str">
            <v>Brasileira</v>
          </cell>
          <cell r="W437" t="str">
            <v>Rio do Antônio</v>
          </cell>
          <cell r="X437" t="str">
            <v>ISABEL ROSA DE SOUZA</v>
          </cell>
          <cell r="Y437" t="str">
            <v>MIGUEL JOSE DE SOUZA</v>
          </cell>
          <cell r="Z437" t="str">
            <v>Solteiro</v>
          </cell>
          <cell r="AA437" t="str">
            <v>Analfabeto</v>
          </cell>
          <cell r="AB437" t="str">
            <v>M</v>
          </cell>
          <cell r="AC437" t="str">
            <v>Rua</v>
          </cell>
          <cell r="AD437" t="str">
            <v xml:space="preserve">ROBERTO DO RENO </v>
          </cell>
          <cell r="AE437" t="str">
            <v>22</v>
          </cell>
          <cell r="AG437" t="str">
            <v>04858-400</v>
          </cell>
          <cell r="AH437" t="str">
            <v xml:space="preserve">PARQUE MARIA FERNANDES </v>
          </cell>
          <cell r="AI437" t="str">
            <v>São Paulo</v>
          </cell>
          <cell r="AJ437" t="str">
            <v>São Paulo</v>
          </cell>
          <cell r="AP437">
            <v>9106</v>
          </cell>
          <cell r="AQ437" t="str">
            <v>34355</v>
          </cell>
          <cell r="AR437" t="str">
            <v>2</v>
          </cell>
          <cell r="AS437" t="str">
            <v>23.058.477-9</v>
          </cell>
          <cell r="AT437" t="str">
            <v>225109340141</v>
          </cell>
          <cell r="AU437" t="str">
            <v>192</v>
          </cell>
          <cell r="AV437" t="str">
            <v>371</v>
          </cell>
          <cell r="AW437" t="str">
            <v>094023</v>
          </cell>
          <cell r="AX437" t="str">
            <v>098</v>
          </cell>
          <cell r="AY437">
            <v>4</v>
          </cell>
          <cell r="AZ437">
            <v>3</v>
          </cell>
          <cell r="BA437">
            <v>0</v>
          </cell>
        </row>
        <row r="438">
          <cell r="A438">
            <v>119109</v>
          </cell>
          <cell r="B438" t="str">
            <v>CLAUDIO DIAS FERREIRA</v>
          </cell>
          <cell r="C438" t="str">
            <v>AJUDANTE EQ SERVICOS DIVERSOS</v>
          </cell>
          <cell r="D438" t="str">
            <v>ECOSAMPA Operação Geral</v>
          </cell>
          <cell r="E438">
            <v>44630</v>
          </cell>
          <cell r="F438">
            <v>1603.99</v>
          </cell>
          <cell r="G438" t="str">
            <v>Em Atividade Normal</v>
          </cell>
          <cell r="H438">
            <v>45086</v>
          </cell>
          <cell r="I438">
            <v>29499</v>
          </cell>
          <cell r="J438" t="str">
            <v>293.218.928-00</v>
          </cell>
          <cell r="K438" t="str">
            <v>125.55254.82.1</v>
          </cell>
          <cell r="L438" t="str">
            <v>Salário Mensal</v>
          </cell>
          <cell r="M438" t="str">
            <v>Empregado (CLT)</v>
          </cell>
          <cell r="N438" t="str">
            <v>5142-25</v>
          </cell>
          <cell r="O438">
            <v>297</v>
          </cell>
          <cell r="P438" t="str">
            <v>SEGUNDA A SABADO - 05:40 AS 14:00 / INTERVALO DE 01 HORA</v>
          </cell>
          <cell r="Q438" t="str">
            <v>220 Horas</v>
          </cell>
          <cell r="R438" t="str">
            <v>75.01.013</v>
          </cell>
          <cell r="S438" t="str">
            <v>SCK - Capinação e Roçada de Vias</v>
          </cell>
          <cell r="T438">
            <v>2</v>
          </cell>
          <cell r="U438" t="str">
            <v>SIEMACO SAO PAULO LIMP URBANA</v>
          </cell>
          <cell r="V438" t="str">
            <v>Brasileira</v>
          </cell>
          <cell r="W438" t="str">
            <v>São Paulo</v>
          </cell>
          <cell r="X438" t="str">
            <v>ELIZABETH DIAS FERREIRA</v>
          </cell>
          <cell r="Y438" t="str">
            <v>JOSE FERREIRA</v>
          </cell>
          <cell r="Z438" t="str">
            <v>Solteiro</v>
          </cell>
          <cell r="AA438" t="str">
            <v>Educação Básica Completa</v>
          </cell>
          <cell r="AB438" t="str">
            <v>M</v>
          </cell>
          <cell r="AC438" t="str">
            <v>Rua</v>
          </cell>
          <cell r="AD438" t="str">
            <v>PIEDADE</v>
          </cell>
          <cell r="AE438" t="str">
            <v>355</v>
          </cell>
          <cell r="AF438" t="str">
            <v xml:space="preserve"> 355 A CS 01</v>
          </cell>
          <cell r="AG438" t="str">
            <v>06826-250</v>
          </cell>
          <cell r="AH438" t="str">
            <v>JARDIM SAO VICENTE</v>
          </cell>
          <cell r="AI438" t="str">
            <v>EMBU DAS ARTES</v>
          </cell>
          <cell r="AJ438" t="str">
            <v>São Paulo</v>
          </cell>
          <cell r="AK438" t="str">
            <v>11</v>
          </cell>
          <cell r="AL438" t="str">
            <v>4244.7509</v>
          </cell>
          <cell r="AM438" t="str">
            <v>11</v>
          </cell>
          <cell r="AN438" t="str">
            <v>95891.1609</v>
          </cell>
          <cell r="AP438">
            <v>1661</v>
          </cell>
          <cell r="AQ438" t="str">
            <v>53538</v>
          </cell>
          <cell r="AR438" t="str">
            <v>3</v>
          </cell>
          <cell r="AS438" t="str">
            <v>33169573X</v>
          </cell>
          <cell r="AT438" t="str">
            <v>283536130167</v>
          </cell>
          <cell r="AU438" t="str">
            <v>0119</v>
          </cell>
          <cell r="AV438" t="str">
            <v>391</v>
          </cell>
          <cell r="AW438" t="str">
            <v>29321892</v>
          </cell>
          <cell r="AX438" t="str">
            <v>810</v>
          </cell>
          <cell r="AY438">
            <v>1</v>
          </cell>
          <cell r="AZ438">
            <v>5</v>
          </cell>
          <cell r="BA438">
            <v>21</v>
          </cell>
        </row>
        <row r="439">
          <cell r="A439">
            <v>116315</v>
          </cell>
          <cell r="B439" t="str">
            <v>CLAUDIO HENRIQUE RUFINO RODRIGUES</v>
          </cell>
          <cell r="C439" t="str">
            <v>AJUDANTE EQ SERVICOS DIVERSOS</v>
          </cell>
          <cell r="D439" t="str">
            <v>ECOSAMPA Parelheiros</v>
          </cell>
          <cell r="E439">
            <v>44308</v>
          </cell>
          <cell r="F439">
            <v>1603.99</v>
          </cell>
          <cell r="G439" t="str">
            <v>Em Atividade Normal</v>
          </cell>
          <cell r="H439">
            <v>45149</v>
          </cell>
          <cell r="I439">
            <v>27023</v>
          </cell>
          <cell r="J439" t="str">
            <v>290.060.248-30</v>
          </cell>
          <cell r="K439" t="str">
            <v>125.39299.13.1</v>
          </cell>
          <cell r="L439" t="str">
            <v>Salário Mensal</v>
          </cell>
          <cell r="M439" t="str">
            <v>Empregado (CLT)</v>
          </cell>
          <cell r="N439" t="str">
            <v>5142-25</v>
          </cell>
          <cell r="O439">
            <v>66</v>
          </cell>
          <cell r="P439" t="str">
            <v>SEGUNDA A SABADO - 06:00 AS 14:20 / INTERVALO DE 01 HORA</v>
          </cell>
          <cell r="Q439" t="str">
            <v>220 Horas</v>
          </cell>
          <cell r="R439" t="str">
            <v>75.01.016</v>
          </cell>
          <cell r="S439" t="str">
            <v>SCK - Coleta - Catabagulho e Entulho</v>
          </cell>
          <cell r="T439">
            <v>2</v>
          </cell>
          <cell r="U439" t="str">
            <v>SIEMACO SAO PAULO LIMP URBANA</v>
          </cell>
          <cell r="V439" t="str">
            <v>Brasileira</v>
          </cell>
          <cell r="W439" t="str">
            <v>São Paulo</v>
          </cell>
          <cell r="X439" t="str">
            <v>JOANA ADELINA RODRIGUES</v>
          </cell>
          <cell r="Y439" t="str">
            <v>JOAO RUFINO RODRIGUES</v>
          </cell>
          <cell r="Z439" t="str">
            <v>Casado</v>
          </cell>
          <cell r="AA439" t="str">
            <v>Ensino Médio Completo</v>
          </cell>
          <cell r="AB439" t="str">
            <v>M</v>
          </cell>
          <cell r="AC439" t="str">
            <v>Rua</v>
          </cell>
          <cell r="AD439" t="str">
            <v>RUA SEBASTIANA REGINALDO SOUETO</v>
          </cell>
          <cell r="AE439" t="str">
            <v>37</v>
          </cell>
          <cell r="AG439" t="str">
            <v>04800-000</v>
          </cell>
          <cell r="AH439" t="str">
            <v>RECANTO CAMPO BELO</v>
          </cell>
          <cell r="AI439" t="str">
            <v>São Paulo</v>
          </cell>
          <cell r="AJ439" t="str">
            <v>São Paulo</v>
          </cell>
          <cell r="AK439" t="str">
            <v>11</v>
          </cell>
          <cell r="AL439" t="str">
            <v>96382.3529</v>
          </cell>
          <cell r="AM439" t="str">
            <v>11</v>
          </cell>
          <cell r="AN439" t="str">
            <v>2707.4521</v>
          </cell>
          <cell r="AP439">
            <v>6733</v>
          </cell>
          <cell r="AQ439" t="str">
            <v>16229</v>
          </cell>
          <cell r="AR439" t="str">
            <v>8</v>
          </cell>
          <cell r="AS439" t="str">
            <v>236324562</v>
          </cell>
          <cell r="AT439" t="str">
            <v>280251500159</v>
          </cell>
          <cell r="AU439" t="str">
            <v>0089</v>
          </cell>
          <cell r="AV439" t="str">
            <v>381</v>
          </cell>
          <cell r="AW439" t="str">
            <v>29006024</v>
          </cell>
          <cell r="AX439" t="str">
            <v>830</v>
          </cell>
          <cell r="AY439">
            <v>2</v>
          </cell>
          <cell r="AZ439">
            <v>4</v>
          </cell>
          <cell r="BA439">
            <v>9</v>
          </cell>
        </row>
        <row r="440">
          <cell r="A440">
            <v>114550</v>
          </cell>
          <cell r="B440" t="str">
            <v>CLAUDIO LINO DOS SANTOS</v>
          </cell>
          <cell r="C440" t="str">
            <v>AJUDANTE EQ SERVICOS DIVERSOS</v>
          </cell>
          <cell r="D440" t="str">
            <v>ECOSAMPA Operação Geral</v>
          </cell>
          <cell r="E440">
            <v>43817</v>
          </cell>
          <cell r="F440">
            <v>1281.23</v>
          </cell>
          <cell r="G440" t="str">
            <v>Demitido em Meses Anteriores</v>
          </cell>
          <cell r="H440">
            <v>43895</v>
          </cell>
          <cell r="I440">
            <v>36070</v>
          </cell>
          <cell r="J440" t="str">
            <v>470.282.648-40</v>
          </cell>
          <cell r="K440" t="str">
            <v>207.77173.46.2</v>
          </cell>
          <cell r="L440" t="str">
            <v>Salário Mensal</v>
          </cell>
          <cell r="M440" t="str">
            <v>Empregado (CLT)</v>
          </cell>
          <cell r="N440" t="str">
            <v>5142-25</v>
          </cell>
          <cell r="O440">
            <v>66</v>
          </cell>
          <cell r="P440" t="str">
            <v>SEGUNDA A SABADO - 06:00 AS 14:20 / INTERVALO DE 01 HORA</v>
          </cell>
          <cell r="Q440" t="str">
            <v>220 Horas</v>
          </cell>
          <cell r="R440" t="str">
            <v>75.01.013</v>
          </cell>
          <cell r="S440" t="str">
            <v>SCK - Capinação e Roçada de Vias</v>
          </cell>
          <cell r="T440">
            <v>2</v>
          </cell>
          <cell r="U440" t="str">
            <v>SIEMACO SAO PAULO LIMP URBANA</v>
          </cell>
          <cell r="V440" t="str">
            <v>Brasileira</v>
          </cell>
          <cell r="W440" t="str">
            <v>São Paulo</v>
          </cell>
          <cell r="X440" t="str">
            <v>ANA KAROLINE DA SILVA LINO</v>
          </cell>
          <cell r="Y440" t="str">
            <v>CLAUDINOR FERREIRA DOS SANTOS</v>
          </cell>
          <cell r="Z440" t="str">
            <v>Solteiro</v>
          </cell>
          <cell r="AA440" t="str">
            <v>Ensino Fundamental Completo</v>
          </cell>
          <cell r="AB440" t="str">
            <v>M</v>
          </cell>
          <cell r="AC440" t="str">
            <v>Viela</v>
          </cell>
          <cell r="AD440" t="str">
            <v>VIELA JOSE DIAS DA COSTA</v>
          </cell>
          <cell r="AE440" t="str">
            <v>9</v>
          </cell>
          <cell r="AF440" t="str">
            <v>RUA JOSE DIAS DA COSTA</v>
          </cell>
          <cell r="AG440" t="str">
            <v>05661-060</v>
          </cell>
          <cell r="AH440" t="str">
            <v>PARAISOPOLIS</v>
          </cell>
          <cell r="AI440" t="str">
            <v>São Paulo</v>
          </cell>
          <cell r="AJ440" t="str">
            <v>São Paulo</v>
          </cell>
          <cell r="AK440" t="str">
            <v>11</v>
          </cell>
          <cell r="AL440" t="str">
            <v>98239.8456</v>
          </cell>
          <cell r="AP440">
            <v>8846</v>
          </cell>
          <cell r="AQ440" t="str">
            <v>33543</v>
          </cell>
          <cell r="AR440" t="str">
            <v>1</v>
          </cell>
          <cell r="AS440" t="str">
            <v>370580813</v>
          </cell>
          <cell r="AT440" t="str">
            <v>420742910132</v>
          </cell>
          <cell r="AU440" t="str">
            <v>649</v>
          </cell>
          <cell r="AV440" t="str">
            <v>346</v>
          </cell>
          <cell r="AW440" t="str">
            <v>47028264</v>
          </cell>
          <cell r="AX440" t="str">
            <v>840</v>
          </cell>
          <cell r="AY440">
            <v>2</v>
          </cell>
          <cell r="AZ440">
            <v>10</v>
          </cell>
          <cell r="BA440">
            <v>13</v>
          </cell>
        </row>
        <row r="441">
          <cell r="A441">
            <v>112565</v>
          </cell>
          <cell r="B441" t="str">
            <v>CLAUDIO MACIEL DA SILVA</v>
          </cell>
          <cell r="C441" t="str">
            <v>AJUDANTE EQ SERVICOS DIVERSOS</v>
          </cell>
          <cell r="D441" t="str">
            <v>ECOSAMPA Campo Limpo</v>
          </cell>
          <cell r="E441">
            <v>43617</v>
          </cell>
          <cell r="F441">
            <v>1319.67</v>
          </cell>
          <cell r="G441" t="str">
            <v>Demitido em Meses Anteriores</v>
          </cell>
          <cell r="H441">
            <v>44109</v>
          </cell>
          <cell r="I441">
            <v>24751</v>
          </cell>
          <cell r="J441" t="str">
            <v>117.026.708-48</v>
          </cell>
          <cell r="K441" t="str">
            <v>123.02867.26.4</v>
          </cell>
          <cell r="L441" t="str">
            <v>Salário Mensal</v>
          </cell>
          <cell r="M441" t="str">
            <v>Empregado (CLT)</v>
          </cell>
          <cell r="N441" t="str">
            <v>5142-25</v>
          </cell>
          <cell r="O441">
            <v>66</v>
          </cell>
          <cell r="P441" t="str">
            <v>SEGUNDA A SABADO - 06:00 AS 14:20 / INTERVALO DE 01 HORA</v>
          </cell>
          <cell r="Q441" t="str">
            <v>220 Horas</v>
          </cell>
          <cell r="R441" t="str">
            <v>75.01.022</v>
          </cell>
          <cell r="S441" t="str">
            <v>SCK - Limpeza Habitacional - Dificil Acesso</v>
          </cell>
          <cell r="T441">
            <v>2</v>
          </cell>
          <cell r="U441" t="str">
            <v>SIEMACO SAO PAULO LIMP URBANA</v>
          </cell>
          <cell r="V441" t="str">
            <v>Brasileira</v>
          </cell>
          <cell r="W441" t="str">
            <v>São Paulo</v>
          </cell>
          <cell r="X441" t="str">
            <v>IRENE MACIEL DA SILVA</v>
          </cell>
          <cell r="Y441" t="str">
            <v>NERCINO JOAQUIM DA SILVA</v>
          </cell>
          <cell r="Z441" t="str">
            <v>Solteiro</v>
          </cell>
          <cell r="AA441" t="str">
            <v>Ensino Fundamental Completo</v>
          </cell>
          <cell r="AB441" t="str">
            <v>M</v>
          </cell>
          <cell r="AC441" t="str">
            <v>Rua</v>
          </cell>
          <cell r="AD441" t="str">
            <v xml:space="preserve">FRANCISCO RUFINO DE SALES </v>
          </cell>
          <cell r="AE441" t="str">
            <v>27</v>
          </cell>
          <cell r="AG441" t="str">
            <v>05892-390</v>
          </cell>
          <cell r="AH441" t="str">
            <v>JARDIM AMALIA</v>
          </cell>
          <cell r="AI441" t="str">
            <v>São Paulo</v>
          </cell>
          <cell r="AJ441" t="str">
            <v>São Paulo</v>
          </cell>
          <cell r="AP441">
            <v>390</v>
          </cell>
          <cell r="AQ441" t="str">
            <v>10976</v>
          </cell>
          <cell r="AR441" t="str">
            <v>7</v>
          </cell>
          <cell r="AS441" t="str">
            <v>21.136.274-8</v>
          </cell>
          <cell r="AT441" t="str">
            <v>140564810116</v>
          </cell>
          <cell r="AU441" t="str">
            <v>88</v>
          </cell>
          <cell r="AV441" t="str">
            <v>20</v>
          </cell>
          <cell r="AW441" t="str">
            <v>098803</v>
          </cell>
          <cell r="AX441" t="str">
            <v>00183</v>
          </cell>
          <cell r="AY441">
            <v>1</v>
          </cell>
          <cell r="AZ441">
            <v>4</v>
          </cell>
          <cell r="BA441">
            <v>4</v>
          </cell>
        </row>
        <row r="442">
          <cell r="A442">
            <v>112568</v>
          </cell>
          <cell r="B442" t="str">
            <v>CLAUDIO MOREIRA DA SILVA</v>
          </cell>
          <cell r="C442" t="str">
            <v>MOTORISTA CAMINHAO</v>
          </cell>
          <cell r="D442" t="str">
            <v>ECOSAMPA Operação Geral</v>
          </cell>
          <cell r="E442">
            <v>43617</v>
          </cell>
          <cell r="F442">
            <v>3050.22</v>
          </cell>
          <cell r="G442" t="str">
            <v>Em Atividade Normal</v>
          </cell>
          <cell r="H442">
            <v>44806</v>
          </cell>
          <cell r="I442">
            <v>26160</v>
          </cell>
          <cell r="J442" t="str">
            <v>166.199.018-59</v>
          </cell>
          <cell r="K442" t="str">
            <v>124.44916.02.8</v>
          </cell>
          <cell r="L442" t="str">
            <v>Salário Mensal</v>
          </cell>
          <cell r="M442" t="str">
            <v>Empregado (CLT)</v>
          </cell>
          <cell r="N442" t="str">
            <v>7825-10</v>
          </cell>
          <cell r="O442">
            <v>301</v>
          </cell>
          <cell r="P442" t="str">
            <v>SEGUNDA A SABADO - 22:00 AS 05:25 / INTERVALO DE 01 HORA</v>
          </cell>
          <cell r="Q442" t="str">
            <v>220 Horas</v>
          </cell>
          <cell r="R442" t="str">
            <v>75.01.024</v>
          </cell>
          <cell r="S442" t="str">
            <v>SCK - Coleta Manual Residuos - Compactador</v>
          </cell>
          <cell r="T442">
            <v>2</v>
          </cell>
          <cell r="U442" t="str">
            <v>SIND TRAB EMP DE ONIBUS RODOV INTEREST INTERM SET DIF SAO PAULO</v>
          </cell>
          <cell r="V442" t="str">
            <v>Brasileira</v>
          </cell>
          <cell r="W442" t="str">
            <v>São Paulo</v>
          </cell>
          <cell r="X442" t="str">
            <v>CELESTINA MOREIRA DE SOUZA</v>
          </cell>
          <cell r="Y442" t="str">
            <v>RAUL MOREIRA DA SILVA</v>
          </cell>
          <cell r="Z442" t="str">
            <v>Solteiro</v>
          </cell>
          <cell r="AA442" t="str">
            <v>Ensino Médio Incompleto</v>
          </cell>
          <cell r="AB442" t="str">
            <v>M</v>
          </cell>
          <cell r="AC442" t="str">
            <v>Rua</v>
          </cell>
          <cell r="AD442" t="str">
            <v xml:space="preserve">WALDEMAR ORTEGA </v>
          </cell>
          <cell r="AE442" t="str">
            <v>32</v>
          </cell>
          <cell r="AG442" t="str">
            <v>05885-370</v>
          </cell>
          <cell r="AH442" t="str">
            <v xml:space="preserve">JARDIM COMERCIAL </v>
          </cell>
          <cell r="AI442" t="str">
            <v>São Paulo</v>
          </cell>
          <cell r="AJ442" t="str">
            <v>São Paulo</v>
          </cell>
          <cell r="AP442">
            <v>253</v>
          </cell>
          <cell r="AQ442" t="str">
            <v>33463</v>
          </cell>
          <cell r="AR442" t="str">
            <v>5</v>
          </cell>
          <cell r="AS442" t="str">
            <v>24.833.306-9</v>
          </cell>
          <cell r="AT442" t="str">
            <v>198670410191</v>
          </cell>
          <cell r="AU442" t="str">
            <v>241</v>
          </cell>
          <cell r="AV442" t="str">
            <v>373</v>
          </cell>
          <cell r="AW442" t="str">
            <v>044559</v>
          </cell>
          <cell r="AX442" t="str">
            <v>0152</v>
          </cell>
          <cell r="AY442">
            <v>4</v>
          </cell>
          <cell r="AZ442">
            <v>3</v>
          </cell>
          <cell r="BA442">
            <v>0</v>
          </cell>
          <cell r="BB442" t="str">
            <v>04.398.693.616</v>
          </cell>
          <cell r="BC442">
            <v>45485</v>
          </cell>
          <cell r="BE442" t="str">
            <v>D</v>
          </cell>
          <cell r="BG442">
            <v>43609</v>
          </cell>
        </row>
        <row r="443">
          <cell r="A443">
            <v>112571</v>
          </cell>
          <cell r="B443" t="str">
            <v>CLAUDIO RODRIGUES</v>
          </cell>
          <cell r="C443" t="str">
            <v>VARREDOR</v>
          </cell>
          <cell r="D443" t="str">
            <v>ECOSAMPA Campo Limpo</v>
          </cell>
          <cell r="E443">
            <v>43617</v>
          </cell>
          <cell r="F443">
            <v>1603.99</v>
          </cell>
          <cell r="G443" t="str">
            <v>Demitido em Meses Anteriores</v>
          </cell>
          <cell r="H443">
            <v>44844</v>
          </cell>
          <cell r="I443">
            <v>23301</v>
          </cell>
          <cell r="J443" t="str">
            <v>075.470.358-41</v>
          </cell>
          <cell r="K443" t="str">
            <v>121.81091.82.1</v>
          </cell>
          <cell r="L443" t="str">
            <v>Salário Mensal</v>
          </cell>
          <cell r="M443" t="str">
            <v>Empregado (CLT)</v>
          </cell>
          <cell r="N443" t="str">
            <v>5142-15</v>
          </cell>
          <cell r="O443">
            <v>223</v>
          </cell>
          <cell r="P443" t="str">
            <v>SEGUNDA A SABADO - 10:00 AS 18:20 / INTERVALO DE 01 HORA</v>
          </cell>
          <cell r="Q443" t="str">
            <v>220 Horas</v>
          </cell>
          <cell r="R443" t="str">
            <v>75.01.006</v>
          </cell>
          <cell r="S443" t="str">
            <v>SCK - Varrição de Vias e Logradouros</v>
          </cell>
          <cell r="T443">
            <v>2</v>
          </cell>
          <cell r="U443" t="str">
            <v>SIEMACO SAO PAULO LIMP URBANA</v>
          </cell>
          <cell r="V443" t="str">
            <v>Brasileira</v>
          </cell>
          <cell r="W443" t="str">
            <v>Guaraci</v>
          </cell>
          <cell r="X443" t="str">
            <v>ISOLINA LUIZA LOPES</v>
          </cell>
          <cell r="Y443" t="str">
            <v>LAUDELINO ADAO RODRIGUES</v>
          </cell>
          <cell r="Z443" t="str">
            <v>Solteiro</v>
          </cell>
          <cell r="AA443" t="str">
            <v>Ensino Fundamental Incompleto</v>
          </cell>
          <cell r="AB443" t="str">
            <v>M</v>
          </cell>
          <cell r="AC443" t="str">
            <v>Rua</v>
          </cell>
          <cell r="AD443" t="str">
            <v>DURVAL FURTADO DE MELO</v>
          </cell>
          <cell r="AE443" t="str">
            <v>25</v>
          </cell>
          <cell r="AG443" t="str">
            <v>05881-080</v>
          </cell>
          <cell r="AH443" t="str">
            <v>JARDIM SAO BENTO NOVO</v>
          </cell>
          <cell r="AI443" t="str">
            <v>São Paulo</v>
          </cell>
          <cell r="AJ443" t="str">
            <v>São Paulo</v>
          </cell>
          <cell r="AP443">
            <v>9106</v>
          </cell>
          <cell r="AQ443" t="str">
            <v>33734</v>
          </cell>
          <cell r="AR443" t="str">
            <v>9</v>
          </cell>
          <cell r="AS443" t="str">
            <v>18.707.269-3</v>
          </cell>
          <cell r="AT443" t="str">
            <v>139903510183</v>
          </cell>
          <cell r="AU443" t="str">
            <v>30</v>
          </cell>
          <cell r="AV443" t="str">
            <v>20</v>
          </cell>
          <cell r="AW443" t="str">
            <v>059750</v>
          </cell>
          <cell r="AX443" t="str">
            <v>064</v>
          </cell>
          <cell r="AY443">
            <v>3</v>
          </cell>
          <cell r="AZ443">
            <v>4</v>
          </cell>
          <cell r="BA443">
            <v>9</v>
          </cell>
        </row>
        <row r="444">
          <cell r="A444">
            <v>114348</v>
          </cell>
          <cell r="B444" t="str">
            <v>CLAUDIO SILVA DE OLIVEIRA</v>
          </cell>
          <cell r="C444" t="str">
            <v>AJUDANTE EQ SERVICOS DIVERSOS</v>
          </cell>
          <cell r="D444" t="str">
            <v>ECOSAMPA Santo Amaro</v>
          </cell>
          <cell r="E444">
            <v>43811</v>
          </cell>
          <cell r="F444">
            <v>1464.83</v>
          </cell>
          <cell r="G444" t="str">
            <v>Demitido em Meses Anteriores</v>
          </cell>
          <cell r="H444">
            <v>44743</v>
          </cell>
          <cell r="I444">
            <v>36850</v>
          </cell>
          <cell r="J444" t="str">
            <v>571.904.388-82</v>
          </cell>
          <cell r="K444" t="str">
            <v>203.90983.51.3</v>
          </cell>
          <cell r="L444" t="str">
            <v>Salário Mensal</v>
          </cell>
          <cell r="M444" t="str">
            <v>Empregado (CLT)</v>
          </cell>
          <cell r="N444" t="str">
            <v>5142-25</v>
          </cell>
          <cell r="O444">
            <v>300</v>
          </cell>
          <cell r="P444" t="str">
            <v>SEGUNDA A SABADO - 21:00 AS 04:33 / INTERVALO DE 01 HORA</v>
          </cell>
          <cell r="Q444" t="str">
            <v>220 Horas</v>
          </cell>
          <cell r="R444" t="str">
            <v>75.01.022</v>
          </cell>
          <cell r="S444" t="str">
            <v>SCK - Limpeza Habitacional - Dificil Acesso</v>
          </cell>
          <cell r="T444">
            <v>2</v>
          </cell>
          <cell r="U444" t="str">
            <v>SIEMACO SAO PAULO LIMP URBANA</v>
          </cell>
          <cell r="V444" t="str">
            <v>Brasileira</v>
          </cell>
          <cell r="W444" t="str">
            <v>São Paulo</v>
          </cell>
          <cell r="X444" t="str">
            <v>ROSENILDA DA SILVA FRANCISCO</v>
          </cell>
          <cell r="Y444" t="str">
            <v>JOSE SILVEIRA PEREIRA DDE OLIVEIRA</v>
          </cell>
          <cell r="Z444" t="str">
            <v>Solteiro</v>
          </cell>
          <cell r="AA444" t="str">
            <v>Ensino Fundamental Completo</v>
          </cell>
          <cell r="AB444" t="str">
            <v>M</v>
          </cell>
          <cell r="AC444" t="str">
            <v>Rua</v>
          </cell>
          <cell r="AD444" t="str">
            <v xml:space="preserve">RUA DIOGO DIAS </v>
          </cell>
          <cell r="AE444" t="str">
            <v>2</v>
          </cell>
          <cell r="AF444" t="str">
            <v>CASA 4</v>
          </cell>
          <cell r="AG444" t="str">
            <v>05861-270</v>
          </cell>
          <cell r="AH444" t="str">
            <v>JARDIM MONICA</v>
          </cell>
          <cell r="AI444" t="str">
            <v>São Paulo</v>
          </cell>
          <cell r="AJ444" t="str">
            <v>São Paulo</v>
          </cell>
          <cell r="AK444" t="str">
            <v>11</v>
          </cell>
          <cell r="AL444" t="str">
            <v>98592.8224</v>
          </cell>
          <cell r="AP444">
            <v>7245</v>
          </cell>
          <cell r="AQ444" t="str">
            <v>03468</v>
          </cell>
          <cell r="AR444" t="str">
            <v>6</v>
          </cell>
          <cell r="AS444" t="str">
            <v>277126726</v>
          </cell>
          <cell r="AT444" t="str">
            <v>454857700159</v>
          </cell>
          <cell r="AU444" t="str">
            <v>536</v>
          </cell>
          <cell r="AV444" t="str">
            <v>373</v>
          </cell>
          <cell r="AW444" t="str">
            <v>57190438</v>
          </cell>
          <cell r="AX444" t="str">
            <v>882</v>
          </cell>
          <cell r="AY444">
            <v>2</v>
          </cell>
          <cell r="AZ444">
            <v>6</v>
          </cell>
          <cell r="BA444">
            <v>19</v>
          </cell>
        </row>
        <row r="445">
          <cell r="A445">
            <v>115406</v>
          </cell>
          <cell r="B445" t="str">
            <v>CLAUDIONOR PROCOPIO DE OLIVEIRA</v>
          </cell>
          <cell r="C445" t="str">
            <v>AJUDANTE EQ SERVICOS DIVERSOS</v>
          </cell>
          <cell r="D445" t="str">
            <v>ECOSAMPA Santo Amaro</v>
          </cell>
          <cell r="E445">
            <v>44048</v>
          </cell>
          <cell r="F445">
            <v>1603.99</v>
          </cell>
          <cell r="G445" t="str">
            <v>Em Atividade Normal</v>
          </cell>
          <cell r="H445">
            <v>45086</v>
          </cell>
          <cell r="I445">
            <v>26490</v>
          </cell>
          <cell r="J445" t="str">
            <v>091.377.298-45</v>
          </cell>
          <cell r="K445" t="str">
            <v>201.57015.67.4</v>
          </cell>
          <cell r="L445" t="str">
            <v>Salário Mensal</v>
          </cell>
          <cell r="M445" t="str">
            <v>Empregado (CLT)</v>
          </cell>
          <cell r="N445" t="str">
            <v>5142-25</v>
          </cell>
          <cell r="O445">
            <v>233</v>
          </cell>
          <cell r="P445" t="str">
            <v>SEGUNDA A SABADO - 09:00 AS 17:20 / INTERVALO DE 01 HORA</v>
          </cell>
          <cell r="Q445" t="str">
            <v>220 Horas</v>
          </cell>
          <cell r="R445" t="str">
            <v>75.01.013</v>
          </cell>
          <cell r="S445" t="str">
            <v>SCK - Capinação e Roçada de Vias</v>
          </cell>
          <cell r="T445">
            <v>2</v>
          </cell>
          <cell r="U445" t="str">
            <v>SIEMACO SAO PAULO LIMP URBANA</v>
          </cell>
          <cell r="V445" t="str">
            <v>Brasileira</v>
          </cell>
          <cell r="W445" t="str">
            <v>São Paulo</v>
          </cell>
          <cell r="X445" t="str">
            <v>CREUSA BENTA DE OLIVEIRA</v>
          </cell>
          <cell r="Y445" t="str">
            <v>JUAREZ PROCOPIO DE OLIVEIRA</v>
          </cell>
          <cell r="Z445" t="str">
            <v>Casado</v>
          </cell>
          <cell r="AA445" t="str">
            <v>Ensino Fundamental Completo</v>
          </cell>
          <cell r="AB445" t="str">
            <v>M</v>
          </cell>
          <cell r="AC445" t="str">
            <v>Rua</v>
          </cell>
          <cell r="AD445" t="str">
            <v>CAMPOS BORGES</v>
          </cell>
          <cell r="AE445" t="str">
            <v>161</v>
          </cell>
          <cell r="AF445" t="str">
            <v>CASA 1</v>
          </cell>
          <cell r="AG445" t="str">
            <v>05872-030</v>
          </cell>
          <cell r="AH445" t="str">
            <v>JARDIM SAO BENTO NOVO</v>
          </cell>
          <cell r="AI445" t="str">
            <v>São Paulo</v>
          </cell>
          <cell r="AJ445" t="str">
            <v>São Paulo</v>
          </cell>
          <cell r="AK445" t="str">
            <v>11</v>
          </cell>
          <cell r="AL445" t="str">
            <v>95454.8005</v>
          </cell>
          <cell r="AP445">
            <v>7283</v>
          </cell>
          <cell r="AQ445" t="str">
            <v>01219</v>
          </cell>
          <cell r="AR445" t="str">
            <v>8</v>
          </cell>
          <cell r="AS445" t="str">
            <v>246926260</v>
          </cell>
          <cell r="AT445" t="str">
            <v>198065760116</v>
          </cell>
          <cell r="AU445" t="str">
            <v>187</v>
          </cell>
          <cell r="AV445" t="str">
            <v>20</v>
          </cell>
          <cell r="AW445" t="str">
            <v>09137729</v>
          </cell>
          <cell r="AX445" t="str">
            <v>845</v>
          </cell>
          <cell r="AY445">
            <v>3</v>
          </cell>
          <cell r="AZ445">
            <v>0</v>
          </cell>
          <cell r="BA445">
            <v>26</v>
          </cell>
        </row>
        <row r="446">
          <cell r="A446">
            <v>112576</v>
          </cell>
          <cell r="B446" t="str">
            <v>CLAYTON FERREIRA DE MELO</v>
          </cell>
          <cell r="C446" t="str">
            <v>VARREDOR</v>
          </cell>
          <cell r="D446" t="str">
            <v>ECOSAMPA Capela do Socorro</v>
          </cell>
          <cell r="E446">
            <v>43617</v>
          </cell>
          <cell r="F446">
            <v>1603.99</v>
          </cell>
          <cell r="G446" t="str">
            <v>Em Atividade Normal</v>
          </cell>
          <cell r="H446">
            <v>45177</v>
          </cell>
          <cell r="I446">
            <v>30817</v>
          </cell>
          <cell r="J446" t="str">
            <v>340.720.008-09</v>
          </cell>
          <cell r="K446" t="str">
            <v>127.99594.85.0</v>
          </cell>
          <cell r="L446" t="str">
            <v>Salário Mensal</v>
          </cell>
          <cell r="M446" t="str">
            <v>Empregado (CLT)</v>
          </cell>
          <cell r="N446" t="str">
            <v>5142-15</v>
          </cell>
          <cell r="O446">
            <v>233</v>
          </cell>
          <cell r="P446" t="str">
            <v>SEGUNDA A SABADO - 09:00 AS 17:20 / INTERVALO DE 01 HORA</v>
          </cell>
          <cell r="Q446" t="str">
            <v>220 Horas</v>
          </cell>
          <cell r="R446" t="str">
            <v>75.01.010</v>
          </cell>
          <cell r="S446" t="str">
            <v>SCK - Varrição de Feiras Livres</v>
          </cell>
          <cell r="T446">
            <v>2</v>
          </cell>
          <cell r="U446" t="str">
            <v>SIEMACO SAO PAULO LIMP URBANA</v>
          </cell>
          <cell r="V446" t="str">
            <v>Brasileira</v>
          </cell>
          <cell r="W446" t="str">
            <v>São Paulo</v>
          </cell>
          <cell r="X446" t="str">
            <v>LAUDIJANE MARIA FERREIRA</v>
          </cell>
          <cell r="Y446" t="str">
            <v>LUIZ HENRIQUE DE MELO</v>
          </cell>
          <cell r="Z446" t="str">
            <v>Outros</v>
          </cell>
          <cell r="AA446" t="str">
            <v>Ensino Fundamental Completo</v>
          </cell>
          <cell r="AB446" t="str">
            <v>M</v>
          </cell>
          <cell r="AC446" t="str">
            <v>Travessa</v>
          </cell>
          <cell r="AD446" t="str">
            <v xml:space="preserve">MARIA FLAUZINA DA SILVA </v>
          </cell>
          <cell r="AE446" t="str">
            <v>32</v>
          </cell>
          <cell r="AG446" t="str">
            <v>04850-237</v>
          </cell>
          <cell r="AH446" t="str">
            <v>PARQUE COCAIA</v>
          </cell>
          <cell r="AI446" t="str">
            <v>São Paulo</v>
          </cell>
          <cell r="AJ446" t="str">
            <v>São Paulo</v>
          </cell>
          <cell r="AP446">
            <v>6677</v>
          </cell>
          <cell r="AQ446" t="str">
            <v>41625</v>
          </cell>
          <cell r="AR446" t="str">
            <v>4</v>
          </cell>
          <cell r="AS446" t="str">
            <v>42.583.113-9</v>
          </cell>
          <cell r="AT446" t="str">
            <v>345675470191</v>
          </cell>
          <cell r="AU446" t="str">
            <v>522</v>
          </cell>
          <cell r="AV446" t="str">
            <v>371</v>
          </cell>
          <cell r="AW446" t="str">
            <v>092414</v>
          </cell>
          <cell r="AX446" t="str">
            <v>0245</v>
          </cell>
          <cell r="AY446">
            <v>4</v>
          </cell>
          <cell r="AZ446">
            <v>3</v>
          </cell>
          <cell r="BA446">
            <v>0</v>
          </cell>
        </row>
        <row r="447">
          <cell r="A447">
            <v>114694</v>
          </cell>
          <cell r="B447" t="str">
            <v>CLAYTON GOMES DA SILVA</v>
          </cell>
          <cell r="C447" t="str">
            <v>AJUDANTE EQ SERVICOS DIVERSOS</v>
          </cell>
          <cell r="D447" t="str">
            <v>ECOSAMPA M'Boi Mirim</v>
          </cell>
          <cell r="E447">
            <v>43874</v>
          </cell>
          <cell r="F447">
            <v>1281.23</v>
          </cell>
          <cell r="G447" t="str">
            <v>Demitido em Meses Anteriores</v>
          </cell>
          <cell r="H447">
            <v>43888</v>
          </cell>
          <cell r="I447">
            <v>32189</v>
          </cell>
          <cell r="J447" t="str">
            <v>382.592.798-94</v>
          </cell>
          <cell r="K447" t="str">
            <v>203.93004.86.9</v>
          </cell>
          <cell r="L447" t="str">
            <v>Salário Mensal</v>
          </cell>
          <cell r="M447" t="str">
            <v>Empregado (CLT)</v>
          </cell>
          <cell r="N447" t="str">
            <v>5142-25</v>
          </cell>
          <cell r="O447">
            <v>167</v>
          </cell>
          <cell r="P447" t="str">
            <v>SEGUNDA A SABADO - 13:40 AS 22:00 / INTERVALO DE 01 HORA</v>
          </cell>
          <cell r="Q447" t="str">
            <v>220 Horas</v>
          </cell>
          <cell r="R447" t="str">
            <v>75.01.014</v>
          </cell>
          <cell r="S447" t="str">
            <v>SCK - Pintura de Meio-Fio e Remoção Faixas e Propagandas</v>
          </cell>
          <cell r="T447">
            <v>2</v>
          </cell>
          <cell r="U447" t="str">
            <v>SIEMACO SAO PAULO LIMP URBANA</v>
          </cell>
          <cell r="V447" t="str">
            <v>Brasileira</v>
          </cell>
          <cell r="W447" t="str">
            <v>São Paulo</v>
          </cell>
          <cell r="X447" t="str">
            <v>MARIA DO SOCORRO FERREIRA DA CRUZ</v>
          </cell>
          <cell r="Y447" t="str">
            <v>BENEDITO GOMES DA SILVA</v>
          </cell>
          <cell r="Z447" t="str">
            <v>Solteiro</v>
          </cell>
          <cell r="AA447" t="str">
            <v>Ensino Médio Incompleto</v>
          </cell>
          <cell r="AB447" t="str">
            <v>M</v>
          </cell>
          <cell r="AC447" t="str">
            <v>Rua</v>
          </cell>
          <cell r="AD447" t="str">
            <v>RUA MANGUALDE</v>
          </cell>
          <cell r="AE447" t="str">
            <v>301</v>
          </cell>
          <cell r="AF447" t="str">
            <v>BL 1AP 41</v>
          </cell>
          <cell r="AG447" t="str">
            <v>05851-260</v>
          </cell>
          <cell r="AH447" t="str">
            <v>JARDIM LIDIA</v>
          </cell>
          <cell r="AI447" t="str">
            <v>São Paulo</v>
          </cell>
          <cell r="AJ447" t="str">
            <v>São Paulo</v>
          </cell>
          <cell r="AK447" t="str">
            <v>11</v>
          </cell>
          <cell r="AL447" t="str">
            <v>96227.2545</v>
          </cell>
          <cell r="AM447" t="str">
            <v>11</v>
          </cell>
          <cell r="AN447" t="str">
            <v>96823.2339</v>
          </cell>
          <cell r="AP447">
            <v>8341</v>
          </cell>
          <cell r="AQ447" t="str">
            <v>27059</v>
          </cell>
          <cell r="AR447" t="str">
            <v>6</v>
          </cell>
          <cell r="AS447" t="str">
            <v>43001661X</v>
          </cell>
          <cell r="AT447" t="str">
            <v>326096020175</v>
          </cell>
          <cell r="AU447" t="str">
            <v>440</v>
          </cell>
          <cell r="AV447" t="str">
            <v>373</v>
          </cell>
          <cell r="AW447" t="str">
            <v>38259279</v>
          </cell>
          <cell r="AX447" t="str">
            <v>894</v>
          </cell>
          <cell r="AY447">
            <v>0</v>
          </cell>
          <cell r="AZ447">
            <v>0</v>
          </cell>
          <cell r="BA447">
            <v>14</v>
          </cell>
        </row>
        <row r="448">
          <cell r="A448">
            <v>112581</v>
          </cell>
          <cell r="B448" t="str">
            <v>CLAYVES CRISTIANO DE JESUS</v>
          </cell>
          <cell r="C448" t="str">
            <v>AJUDANTE EQ SERVICOS DIVERSOS</v>
          </cell>
          <cell r="D448" t="str">
            <v>ECOSAMPA Operação Geral</v>
          </cell>
          <cell r="E448">
            <v>43617</v>
          </cell>
          <cell r="F448">
            <v>1603.99</v>
          </cell>
          <cell r="G448" t="str">
            <v>Em Atividade Normal</v>
          </cell>
          <cell r="H448">
            <v>44867</v>
          </cell>
          <cell r="I448">
            <v>27767</v>
          </cell>
          <cell r="J448" t="str">
            <v>247.072.548-88</v>
          </cell>
          <cell r="K448" t="str">
            <v>125.02821.95.0</v>
          </cell>
          <cell r="L448" t="str">
            <v>Salário Mensal</v>
          </cell>
          <cell r="M448" t="str">
            <v>Empregado (CLT)</v>
          </cell>
          <cell r="N448" t="str">
            <v>5142-25</v>
          </cell>
          <cell r="O448">
            <v>339</v>
          </cell>
          <cell r="P448" t="str">
            <v>SEGUNDA A SABADO - 13:20 AS 21:40 / INTERVALO DE 01 HORA</v>
          </cell>
          <cell r="Q448" t="str">
            <v>220 Horas</v>
          </cell>
          <cell r="R448" t="str">
            <v>75.01.011</v>
          </cell>
          <cell r="S448" t="str">
            <v>SCK - Lavagem - Feiras, Vias e Logradouros</v>
          </cell>
          <cell r="T448">
            <v>2</v>
          </cell>
          <cell r="U448" t="str">
            <v>SIEMACO SAO PAULO LIMP URBANA</v>
          </cell>
          <cell r="V448" t="str">
            <v>Brasileira</v>
          </cell>
          <cell r="W448" t="str">
            <v>Sabará</v>
          </cell>
          <cell r="X448" t="str">
            <v>MARIA DE FATIMA DE JESUS</v>
          </cell>
          <cell r="Z448" t="str">
            <v>Solteiro</v>
          </cell>
          <cell r="AA448" t="str">
            <v>Ensino Fundamental Incompleto</v>
          </cell>
          <cell r="AB448" t="str">
            <v>M</v>
          </cell>
          <cell r="AC448" t="str">
            <v>Rua</v>
          </cell>
          <cell r="AD448" t="str">
            <v>ODETE DE MORAES CHAVES</v>
          </cell>
          <cell r="AE448" t="str">
            <v>167</v>
          </cell>
          <cell r="AG448" t="str">
            <v>06900-000</v>
          </cell>
          <cell r="AH448" t="str">
            <v xml:space="preserve">CHACARA FLORIDA </v>
          </cell>
          <cell r="AI448" t="str">
            <v>Embu-Guaçu</v>
          </cell>
          <cell r="AJ448" t="str">
            <v>São Paulo</v>
          </cell>
          <cell r="AP448">
            <v>9106</v>
          </cell>
          <cell r="AQ448" t="str">
            <v>34142</v>
          </cell>
          <cell r="AR448" t="str">
            <v>4</v>
          </cell>
          <cell r="AS448" t="str">
            <v>28.231.545-7</v>
          </cell>
          <cell r="AT448" t="str">
            <v>201919910159</v>
          </cell>
          <cell r="AU448" t="str">
            <v>106</v>
          </cell>
          <cell r="AV448" t="str">
            <v>370</v>
          </cell>
          <cell r="AW448" t="str">
            <v>09457</v>
          </cell>
          <cell r="AX448" t="str">
            <v>0184</v>
          </cell>
          <cell r="AY448">
            <v>4</v>
          </cell>
          <cell r="AZ448">
            <v>3</v>
          </cell>
          <cell r="BA448">
            <v>0</v>
          </cell>
        </row>
        <row r="449">
          <cell r="A449">
            <v>112587</v>
          </cell>
          <cell r="B449" t="str">
            <v>CLEBER GONCALVES DOS SANTOS</v>
          </cell>
          <cell r="C449" t="str">
            <v>VARREDOR</v>
          </cell>
          <cell r="D449" t="str">
            <v>ECOSAMPA Santo Amaro</v>
          </cell>
          <cell r="E449">
            <v>43617</v>
          </cell>
          <cell r="F449">
            <v>1603.99</v>
          </cell>
          <cell r="G449" t="str">
            <v>Gozando Férias</v>
          </cell>
          <cell r="H449">
            <v>45180</v>
          </cell>
          <cell r="I449">
            <v>31914</v>
          </cell>
          <cell r="J449" t="str">
            <v>349.207.038-80</v>
          </cell>
          <cell r="K449" t="str">
            <v>207.80029.93.8</v>
          </cell>
          <cell r="L449" t="str">
            <v>Salário Mensal</v>
          </cell>
          <cell r="M449" t="str">
            <v>Empregado (CLT)</v>
          </cell>
          <cell r="N449" t="str">
            <v>5142-15</v>
          </cell>
          <cell r="O449">
            <v>66</v>
          </cell>
          <cell r="P449" t="str">
            <v>SEGUNDA A SABADO - 06:00 AS 14:20 / INTERVALO DE 01 HORA</v>
          </cell>
          <cell r="Q449" t="str">
            <v>220 Horas</v>
          </cell>
          <cell r="R449" t="str">
            <v>75.01.008</v>
          </cell>
          <cell r="S449" t="str">
            <v>SCK - Varrição de Calçadões</v>
          </cell>
          <cell r="T449">
            <v>2</v>
          </cell>
          <cell r="U449" t="str">
            <v>SIEMACO SAO PAULO LIMP URBANA</v>
          </cell>
          <cell r="V449" t="str">
            <v>Brasileira</v>
          </cell>
          <cell r="W449" t="str">
            <v>São Paulo</v>
          </cell>
          <cell r="X449" t="str">
            <v>MADALENA SOUZA GONCALVES DOS SANTOS</v>
          </cell>
          <cell r="Y449" t="str">
            <v>JOAO BATISTA DOS SANTOS</v>
          </cell>
          <cell r="Z449" t="str">
            <v>Solteiro</v>
          </cell>
          <cell r="AA449" t="str">
            <v>Ensino Médio Completo</v>
          </cell>
          <cell r="AB449" t="str">
            <v>M</v>
          </cell>
          <cell r="AC449" t="str">
            <v>Rua</v>
          </cell>
          <cell r="AD449" t="str">
            <v xml:space="preserve">DAVID FABRICIUS </v>
          </cell>
          <cell r="AE449" t="str">
            <v>172</v>
          </cell>
          <cell r="AG449" t="str">
            <v>04860-160</v>
          </cell>
          <cell r="AH449" t="str">
            <v>JARDIM GUANABARA</v>
          </cell>
          <cell r="AI449" t="str">
            <v>São Paulo</v>
          </cell>
          <cell r="AJ449" t="str">
            <v>São Paulo</v>
          </cell>
          <cell r="AP449">
            <v>9100</v>
          </cell>
          <cell r="AQ449" t="str">
            <v>24543</v>
          </cell>
          <cell r="AR449" t="str">
            <v>1</v>
          </cell>
          <cell r="AS449" t="str">
            <v>34.309.354-6</v>
          </cell>
          <cell r="AT449" t="str">
            <v>339304040191</v>
          </cell>
          <cell r="AU449" t="str">
            <v>145</v>
          </cell>
          <cell r="AV449" t="str">
            <v>381</v>
          </cell>
          <cell r="AW449" t="str">
            <v>020880</v>
          </cell>
          <cell r="AX449" t="str">
            <v>0328</v>
          </cell>
          <cell r="AY449">
            <v>4</v>
          </cell>
          <cell r="AZ449">
            <v>3</v>
          </cell>
          <cell r="BA449">
            <v>0</v>
          </cell>
        </row>
        <row r="450">
          <cell r="A450">
            <v>114805</v>
          </cell>
          <cell r="B450" t="str">
            <v>CLEBIO SOUZA SANTOS</v>
          </cell>
          <cell r="C450" t="str">
            <v>MOTORISTA CAMINHAO</v>
          </cell>
          <cell r="D450" t="str">
            <v>ECOSAMPA Operação Geral</v>
          </cell>
          <cell r="E450">
            <v>43881</v>
          </cell>
          <cell r="F450">
            <v>3050.22</v>
          </cell>
          <cell r="G450" t="str">
            <v>Em Atividade Normal</v>
          </cell>
          <cell r="H450">
            <v>45056</v>
          </cell>
          <cell r="I450">
            <v>27225</v>
          </cell>
          <cell r="J450" t="str">
            <v>153.165.458-42</v>
          </cell>
          <cell r="K450" t="str">
            <v>124.32024.23.2</v>
          </cell>
          <cell r="L450" t="str">
            <v>Salário Mensal</v>
          </cell>
          <cell r="M450" t="str">
            <v>Empregado (CLT)</v>
          </cell>
          <cell r="N450" t="str">
            <v>7825-10</v>
          </cell>
          <cell r="O450">
            <v>297</v>
          </cell>
          <cell r="P450" t="str">
            <v>SEGUNDA A SABADO - 05:40 AS 14:00 / INTERVALO DE 01 HORA</v>
          </cell>
          <cell r="Q450" t="str">
            <v>220 Horas</v>
          </cell>
          <cell r="R450" t="str">
            <v>75.01.017</v>
          </cell>
          <cell r="S450" t="str">
            <v>SCK - Coleta Manual - Entulho e Materiais Diversos</v>
          </cell>
          <cell r="T450">
            <v>2</v>
          </cell>
          <cell r="U450" t="str">
            <v>SIND TRAB EMP DE ONIBUS RODOV INTEREST INTERM SET DIF SAO PAULO</v>
          </cell>
          <cell r="V450" t="str">
            <v>Brasileira</v>
          </cell>
          <cell r="W450" t="str">
            <v>Itapetinga</v>
          </cell>
          <cell r="X450" t="str">
            <v>ERMITA ALVES DE SOUZA</v>
          </cell>
          <cell r="Y450" t="str">
            <v>DELFINO JOSE FAUSTINO DOS SANTOS</v>
          </cell>
          <cell r="Z450" t="str">
            <v>União Est/Marit</v>
          </cell>
          <cell r="AA450" t="str">
            <v>Ensino Médio Incompleto</v>
          </cell>
          <cell r="AB450" t="str">
            <v>M</v>
          </cell>
          <cell r="AC450" t="str">
            <v>Rua</v>
          </cell>
          <cell r="AD450" t="str">
            <v>RUA PADRE ANDRE DE ALMEIDA</v>
          </cell>
          <cell r="AE450" t="str">
            <v>16</v>
          </cell>
          <cell r="AG450" t="str">
            <v>04430-210</v>
          </cell>
          <cell r="AH450" t="str">
            <v>VILA MISSIONARIA</v>
          </cell>
          <cell r="AI450" t="str">
            <v>São Paulo</v>
          </cell>
          <cell r="AJ450" t="str">
            <v>São Paulo</v>
          </cell>
          <cell r="AK450" t="str">
            <v>11</v>
          </cell>
          <cell r="AL450" t="str">
            <v>94625.3125</v>
          </cell>
          <cell r="AP450">
            <v>360</v>
          </cell>
          <cell r="AQ450" t="str">
            <v>17117</v>
          </cell>
          <cell r="AR450" t="str">
            <v>7</v>
          </cell>
          <cell r="AS450" t="str">
            <v>258954887</v>
          </cell>
          <cell r="AT450" t="str">
            <v>254780180116</v>
          </cell>
          <cell r="AU450" t="str">
            <v>082</v>
          </cell>
          <cell r="AV450" t="str">
            <v>413</v>
          </cell>
          <cell r="AW450" t="str">
            <v>15316545</v>
          </cell>
          <cell r="AX450" t="str">
            <v>842</v>
          </cell>
          <cell r="AY450">
            <v>3</v>
          </cell>
          <cell r="AZ450">
            <v>6</v>
          </cell>
          <cell r="BA450">
            <v>11</v>
          </cell>
          <cell r="BB450" t="str">
            <v>02.241.613.374</v>
          </cell>
          <cell r="BC450">
            <v>44760</v>
          </cell>
          <cell r="BD450">
            <v>42937</v>
          </cell>
          <cell r="BE450" t="str">
            <v>E</v>
          </cell>
          <cell r="BG450">
            <v>43874</v>
          </cell>
        </row>
        <row r="451">
          <cell r="A451">
            <v>114526</v>
          </cell>
          <cell r="B451" t="str">
            <v>CLEBSMAR ROCHA DE ALMEIDA</v>
          </cell>
          <cell r="C451" t="str">
            <v>MOTORISTA CAMINHAO</v>
          </cell>
          <cell r="D451" t="str">
            <v>ECOSAMPA Operação Geral</v>
          </cell>
          <cell r="E451">
            <v>43813</v>
          </cell>
          <cell r="F451">
            <v>3050.22</v>
          </cell>
          <cell r="G451" t="str">
            <v>Em Atividade Normal</v>
          </cell>
          <cell r="H451">
            <v>44960</v>
          </cell>
          <cell r="I451">
            <v>31843</v>
          </cell>
          <cell r="J451" t="str">
            <v>035.709.055-19</v>
          </cell>
          <cell r="K451" t="str">
            <v>143.98297.27.4</v>
          </cell>
          <cell r="L451" t="str">
            <v>Salário Mensal</v>
          </cell>
          <cell r="M451" t="str">
            <v>Empregado (CLT)</v>
          </cell>
          <cell r="N451" t="str">
            <v>7825-10</v>
          </cell>
          <cell r="O451">
            <v>301</v>
          </cell>
          <cell r="P451" t="str">
            <v>SEGUNDA A SABADO - 22:00 AS 05:25 / INTERVALO DE 01 HORA</v>
          </cell>
          <cell r="Q451" t="str">
            <v>220 Horas</v>
          </cell>
          <cell r="R451" t="str">
            <v>75.01.024</v>
          </cell>
          <cell r="S451" t="str">
            <v>SCK - Coleta Manual Residuos - Compactador</v>
          </cell>
          <cell r="T451">
            <v>2</v>
          </cell>
          <cell r="U451" t="str">
            <v>SIND TRAB EMP DE ONIBUS RODOV INTEREST INTERM SET DIF SAO PAULO</v>
          </cell>
          <cell r="V451" t="str">
            <v>Brasileira</v>
          </cell>
          <cell r="W451" t="str">
            <v>Dário Meira</v>
          </cell>
          <cell r="X451" t="str">
            <v>DARCILENE DOS SANTOS</v>
          </cell>
          <cell r="Y451" t="str">
            <v>EUGENIO XAVIER DE ALMEIDA</v>
          </cell>
          <cell r="Z451" t="str">
            <v>União Est/Marit</v>
          </cell>
          <cell r="AA451" t="str">
            <v>Ensino Médio Completo</v>
          </cell>
          <cell r="AB451" t="str">
            <v>M</v>
          </cell>
          <cell r="AC451" t="str">
            <v>Rua</v>
          </cell>
          <cell r="AD451" t="str">
            <v>RU ANDREA SANSOVIVO</v>
          </cell>
          <cell r="AE451" t="str">
            <v>39</v>
          </cell>
          <cell r="AF451" t="str">
            <v>CASA 5</v>
          </cell>
          <cell r="AG451" t="str">
            <v>05878-010</v>
          </cell>
          <cell r="AH451" t="str">
            <v>PARQUE INDEPENDENCIA</v>
          </cell>
          <cell r="AI451" t="str">
            <v>São Paulo</v>
          </cell>
          <cell r="AJ451" t="str">
            <v>São Paulo</v>
          </cell>
          <cell r="AK451" t="str">
            <v>11</v>
          </cell>
          <cell r="AL451" t="str">
            <v>96121.9826</v>
          </cell>
          <cell r="AM451" t="str">
            <v>11</v>
          </cell>
          <cell r="AN451" t="str">
            <v>5758.9080</v>
          </cell>
          <cell r="AP451">
            <v>2921</v>
          </cell>
          <cell r="AQ451" t="str">
            <v>54177</v>
          </cell>
          <cell r="AR451" t="str">
            <v>3</v>
          </cell>
          <cell r="AS451" t="str">
            <v>272141204</v>
          </cell>
          <cell r="AT451" t="str">
            <v>117948690515</v>
          </cell>
          <cell r="AU451" t="str">
            <v>0279</v>
          </cell>
          <cell r="AV451" t="str">
            <v>059</v>
          </cell>
          <cell r="AW451" t="str">
            <v>03570905</v>
          </cell>
          <cell r="AX451" t="str">
            <v>519</v>
          </cell>
          <cell r="AY451">
            <v>3</v>
          </cell>
          <cell r="AZ451">
            <v>8</v>
          </cell>
          <cell r="BA451">
            <v>17</v>
          </cell>
          <cell r="BB451" t="str">
            <v>04.224.416.009</v>
          </cell>
          <cell r="BC451">
            <v>45959</v>
          </cell>
          <cell r="BD451">
            <v>42138</v>
          </cell>
          <cell r="BE451" t="str">
            <v>A</v>
          </cell>
          <cell r="BF451" t="str">
            <v>D</v>
          </cell>
          <cell r="BG451">
            <v>43802</v>
          </cell>
        </row>
        <row r="452">
          <cell r="A452">
            <v>112591</v>
          </cell>
          <cell r="B452" t="str">
            <v>CLEBSON FRANCA SANTOS MOURA</v>
          </cell>
          <cell r="C452" t="str">
            <v>VARREDOR</v>
          </cell>
          <cell r="D452" t="str">
            <v>ECOSAMPA Parelheiros</v>
          </cell>
          <cell r="E452">
            <v>43617</v>
          </cell>
          <cell r="F452">
            <v>1281.23</v>
          </cell>
          <cell r="G452" t="str">
            <v>Demitido em Meses Anteriores</v>
          </cell>
          <cell r="H452">
            <v>43896</v>
          </cell>
          <cell r="I452">
            <v>32660</v>
          </cell>
          <cell r="J452" t="str">
            <v>374.889.168-75</v>
          </cell>
          <cell r="K452" t="str">
            <v>203.91537.20.7</v>
          </cell>
          <cell r="L452" t="str">
            <v>Salário Mensal</v>
          </cell>
          <cell r="M452" t="str">
            <v>Empregado (CLT)</v>
          </cell>
          <cell r="N452" t="str">
            <v>5142-15</v>
          </cell>
          <cell r="O452">
            <v>233</v>
          </cell>
          <cell r="P452" t="str">
            <v>SEGUNDA A SABADO - 09:00 AS 17:20 / INTERVALO DE 01 HORA</v>
          </cell>
          <cell r="Q452" t="str">
            <v>220 Horas</v>
          </cell>
          <cell r="R452" t="str">
            <v>75.01.008</v>
          </cell>
          <cell r="S452" t="str">
            <v>SCK - Varrição de Calçadões</v>
          </cell>
          <cell r="T452">
            <v>2</v>
          </cell>
          <cell r="U452" t="str">
            <v>SIEMACO SAO PAULO LIMP URBANA</v>
          </cell>
          <cell r="V452" t="str">
            <v>Brasileira</v>
          </cell>
          <cell r="W452" t="str">
            <v>São Paulo</v>
          </cell>
          <cell r="X452" t="str">
            <v>CICERA FRANCISCA DOS SANTOS MOURA</v>
          </cell>
          <cell r="Y452" t="str">
            <v>FRANCISCO DE ASSIS DE MOURA</v>
          </cell>
          <cell r="Z452" t="str">
            <v>Solteiro</v>
          </cell>
          <cell r="AA452" t="str">
            <v>Ensino Fundamental Incompleto</v>
          </cell>
          <cell r="AB452" t="str">
            <v>M</v>
          </cell>
          <cell r="AC452" t="str">
            <v>Rua</v>
          </cell>
          <cell r="AD452" t="str">
            <v xml:space="preserve">PUBLICO PIMENTEL </v>
          </cell>
          <cell r="AE452" t="str">
            <v>461</v>
          </cell>
          <cell r="AF452" t="str">
            <v>CASA 3</v>
          </cell>
          <cell r="AG452" t="str">
            <v>04408-000</v>
          </cell>
          <cell r="AH452" t="str">
            <v>AMERICANOPOLIS</v>
          </cell>
          <cell r="AI452" t="str">
            <v>São Paulo</v>
          </cell>
          <cell r="AJ452" t="str">
            <v>São Paulo</v>
          </cell>
          <cell r="AP452">
            <v>1659</v>
          </cell>
          <cell r="AQ452" t="str">
            <v>25413</v>
          </cell>
          <cell r="AR452" t="str">
            <v>8</v>
          </cell>
          <cell r="AS452" t="str">
            <v>46.186.400-9</v>
          </cell>
          <cell r="AT452" t="str">
            <v>370702210124</v>
          </cell>
          <cell r="AU452" t="str">
            <v>660</v>
          </cell>
          <cell r="AV452" t="str">
            <v>351</v>
          </cell>
          <cell r="AW452" t="str">
            <v>085780</v>
          </cell>
          <cell r="AX452" t="str">
            <v>0325</v>
          </cell>
          <cell r="AY452">
            <v>0</v>
          </cell>
          <cell r="AZ452">
            <v>9</v>
          </cell>
          <cell r="BA452">
            <v>5</v>
          </cell>
        </row>
        <row r="453">
          <cell r="A453">
            <v>121524</v>
          </cell>
          <cell r="B453" t="str">
            <v>CLEDSON DE JESUS MARQUES</v>
          </cell>
          <cell r="C453" t="str">
            <v>AJUDANTE EQ SERVICOS DIVERSOS</v>
          </cell>
          <cell r="D453" t="str">
            <v>ECOSAMPA Operação Geral</v>
          </cell>
          <cell r="E453">
            <v>44972</v>
          </cell>
          <cell r="F453">
            <v>1603.99</v>
          </cell>
          <cell r="G453" t="str">
            <v>Demitido em Meses Anteriores</v>
          </cell>
          <cell r="H453">
            <v>44986</v>
          </cell>
          <cell r="I453">
            <v>32169</v>
          </cell>
          <cell r="J453" t="str">
            <v>448.720.768-18</v>
          </cell>
          <cell r="K453" t="str">
            <v>201.14992.34.1</v>
          </cell>
          <cell r="L453" t="str">
            <v>Salário Mensal</v>
          </cell>
          <cell r="M453" t="str">
            <v>Empregado (CLT)</v>
          </cell>
          <cell r="N453" t="str">
            <v>5142-25</v>
          </cell>
          <cell r="O453">
            <v>339</v>
          </cell>
          <cell r="P453" t="str">
            <v>SEGUNDA A SABADO - 13:20 AS 21:40 / INTERVALO DE 01 HORA</v>
          </cell>
          <cell r="Q453" t="str">
            <v>220 Horas</v>
          </cell>
          <cell r="R453" t="str">
            <v>75.01.011</v>
          </cell>
          <cell r="S453" t="str">
            <v>SCK - Lavagem - Feiras, Vias e Logradouros</v>
          </cell>
          <cell r="T453">
            <v>2</v>
          </cell>
          <cell r="U453" t="str">
            <v>SIEMACO SAO PAULO LIMP URBANA</v>
          </cell>
          <cell r="V453" t="str">
            <v>Brasileira</v>
          </cell>
          <cell r="W453" t="str">
            <v>Itabuna</v>
          </cell>
          <cell r="X453" t="str">
            <v>MARIA DA CONCEICAO DE JESUS</v>
          </cell>
          <cell r="Y453" t="str">
            <v>JOSE AVACI DE JESUS MARQUES</v>
          </cell>
          <cell r="Z453" t="str">
            <v>Casado</v>
          </cell>
          <cell r="AA453" t="str">
            <v>Ensino Fundamental Incompleto</v>
          </cell>
          <cell r="AB453" t="str">
            <v>M</v>
          </cell>
          <cell r="AC453" t="str">
            <v>Rua</v>
          </cell>
          <cell r="AD453" t="str">
            <v>Nicolas Alfaro</v>
          </cell>
          <cell r="AE453" t="str">
            <v>509</v>
          </cell>
          <cell r="AF453" t="str">
            <v>CASA B</v>
          </cell>
          <cell r="AG453" t="str">
            <v>04828-190</v>
          </cell>
          <cell r="AH453" t="str">
            <v>Jardim Iporanga</v>
          </cell>
          <cell r="AI453" t="str">
            <v>São Paulo</v>
          </cell>
          <cell r="AJ453" t="str">
            <v>São Paulo</v>
          </cell>
          <cell r="AM453" t="str">
            <v>11</v>
          </cell>
          <cell r="AN453" t="str">
            <v>96121-2216</v>
          </cell>
          <cell r="AP453">
            <v>9106</v>
          </cell>
          <cell r="AQ453" t="str">
            <v>45258</v>
          </cell>
          <cell r="AR453" t="str">
            <v>5</v>
          </cell>
          <cell r="AS453" t="str">
            <v>369199108</v>
          </cell>
          <cell r="AT453" t="str">
            <v>400573860159</v>
          </cell>
          <cell r="AU453" t="str">
            <v>0723</v>
          </cell>
          <cell r="AV453" t="str">
            <v>280</v>
          </cell>
          <cell r="AW453" t="str">
            <v>44872076</v>
          </cell>
          <cell r="AX453" t="str">
            <v>818</v>
          </cell>
          <cell r="AY453">
            <v>0</v>
          </cell>
          <cell r="AZ453">
            <v>0</v>
          </cell>
          <cell r="BA453">
            <v>16</v>
          </cell>
        </row>
        <row r="454">
          <cell r="A454">
            <v>121328</v>
          </cell>
          <cell r="B454" t="str">
            <v>CLEITON APARECIDO MIGUEL</v>
          </cell>
          <cell r="C454" t="str">
            <v>AJUDANTE EQ SERVICOS DIVERSOS</v>
          </cell>
          <cell r="D454" t="str">
            <v>ECOSAMPA Capela do Socorro</v>
          </cell>
          <cell r="E454">
            <v>44945</v>
          </cell>
          <cell r="F454">
            <v>1603.99</v>
          </cell>
          <cell r="G454" t="str">
            <v>Em Atividade Normal</v>
          </cell>
          <cell r="H454">
            <v>44945</v>
          </cell>
          <cell r="I454">
            <v>30798</v>
          </cell>
          <cell r="J454" t="str">
            <v>334.084.078-43</v>
          </cell>
          <cell r="K454" t="str">
            <v>135.05673.89.6</v>
          </cell>
          <cell r="L454" t="str">
            <v>Salário Mensal</v>
          </cell>
          <cell r="M454" t="str">
            <v>Empregado (CLT)</v>
          </cell>
          <cell r="N454" t="str">
            <v>5142-25</v>
          </cell>
          <cell r="O454">
            <v>167</v>
          </cell>
          <cell r="P454" t="str">
            <v>SEGUNDA A SABADO - 13:40 AS 22:00 / INTERVALO DE 01 HORA</v>
          </cell>
          <cell r="Q454" t="str">
            <v>220 Horas</v>
          </cell>
          <cell r="R454" t="str">
            <v>75.01.014</v>
          </cell>
          <cell r="S454" t="str">
            <v>SCK - Pintura de Meio-Fio e Remoção Faixas e Propagandas</v>
          </cell>
          <cell r="T454">
            <v>2</v>
          </cell>
          <cell r="U454" t="str">
            <v>SIEMACO SAO PAULO LIMP URBANA</v>
          </cell>
          <cell r="V454" t="str">
            <v>Brasileira</v>
          </cell>
          <cell r="W454" t="str">
            <v>São Paulo</v>
          </cell>
          <cell r="X454" t="str">
            <v>CLARICE APARECIDA DA SILVA</v>
          </cell>
          <cell r="Y454" t="str">
            <v>ANTONIO APARECIDO MIGUEL</v>
          </cell>
          <cell r="Z454" t="str">
            <v>Solteiro</v>
          </cell>
          <cell r="AA454" t="str">
            <v>Ensino Médio Completo</v>
          </cell>
          <cell r="AB454" t="str">
            <v>M</v>
          </cell>
          <cell r="AC454" t="str">
            <v>Rua</v>
          </cell>
          <cell r="AD454" t="str">
            <v>BRAS DE MELO MONIZ</v>
          </cell>
          <cell r="AE454" t="str">
            <v>140</v>
          </cell>
          <cell r="AF454" t="str">
            <v>BL A AP82</v>
          </cell>
          <cell r="AG454" t="str">
            <v>04387-140</v>
          </cell>
          <cell r="AH454" t="str">
            <v>CIDADE DOMITILA</v>
          </cell>
          <cell r="AI454" t="str">
            <v>São Paulo</v>
          </cell>
          <cell r="AJ454" t="str">
            <v>São Paulo</v>
          </cell>
          <cell r="AK454" t="str">
            <v>11</v>
          </cell>
          <cell r="AL454" t="str">
            <v>96222.6892</v>
          </cell>
          <cell r="AM454" t="str">
            <v>11</v>
          </cell>
          <cell r="AN454" t="str">
            <v>98196-7065</v>
          </cell>
          <cell r="AP454">
            <v>846</v>
          </cell>
          <cell r="AQ454" t="str">
            <v>25285</v>
          </cell>
          <cell r="AR454" t="str">
            <v>6</v>
          </cell>
          <cell r="AS454" t="str">
            <v>42.963.114-5</v>
          </cell>
          <cell r="AT454" t="str">
            <v>316752630116</v>
          </cell>
          <cell r="AU454" t="str">
            <v>0295</v>
          </cell>
          <cell r="AV454" t="str">
            <v>320</v>
          </cell>
          <cell r="AW454" t="str">
            <v>33408407</v>
          </cell>
          <cell r="AX454" t="str">
            <v>843</v>
          </cell>
          <cell r="AY454">
            <v>0</v>
          </cell>
          <cell r="AZ454">
            <v>8</v>
          </cell>
          <cell r="BA454">
            <v>11</v>
          </cell>
        </row>
        <row r="455">
          <cell r="A455">
            <v>114507</v>
          </cell>
          <cell r="B455" t="str">
            <v>CLEITON PESSOA DA SILVA</v>
          </cell>
          <cell r="C455" t="str">
            <v>AJUDANTE EQ SERVICOS DIVERSOS</v>
          </cell>
          <cell r="D455" t="str">
            <v>ECOSAMPA M'Boi Mirim</v>
          </cell>
          <cell r="E455">
            <v>43811</v>
          </cell>
          <cell r="F455">
            <v>1464.83</v>
          </cell>
          <cell r="G455" t="str">
            <v>Demitido em Meses Anteriores</v>
          </cell>
          <cell r="H455">
            <v>44505</v>
          </cell>
          <cell r="I455">
            <v>34860</v>
          </cell>
          <cell r="J455" t="str">
            <v>017.796.334-40</v>
          </cell>
          <cell r="K455" t="str">
            <v>206.56523.79.9</v>
          </cell>
          <cell r="L455" t="str">
            <v>Salário Mensal</v>
          </cell>
          <cell r="M455" t="str">
            <v>Empregado (CLT)</v>
          </cell>
          <cell r="N455" t="str">
            <v>5142-25</v>
          </cell>
          <cell r="O455">
            <v>167</v>
          </cell>
          <cell r="P455" t="str">
            <v>SEGUNDA A SABADO - 13:40 AS 22:00 / INTERVALO DE 01 HORA</v>
          </cell>
          <cell r="Q455" t="str">
            <v>220 Horas</v>
          </cell>
          <cell r="R455" t="str">
            <v>75.01.013</v>
          </cell>
          <cell r="S455" t="str">
            <v>SCK - Capinação e Roçada de Vias</v>
          </cell>
          <cell r="T455">
            <v>2</v>
          </cell>
          <cell r="U455" t="str">
            <v>SIEMACO SAO PAULO LIMP URBANA</v>
          </cell>
          <cell r="V455" t="str">
            <v>Brasileira</v>
          </cell>
          <cell r="W455" t="str">
            <v>São Miguel</v>
          </cell>
          <cell r="X455" t="str">
            <v>CLEOMAR PESSOA DE CARVALHO SILVA</v>
          </cell>
          <cell r="Y455" t="str">
            <v>JOSE BARBOSA DA SILVA</v>
          </cell>
          <cell r="Z455" t="str">
            <v>Solteiro</v>
          </cell>
          <cell r="AA455" t="str">
            <v>Ensino Médio Incompleto</v>
          </cell>
          <cell r="AB455" t="str">
            <v>M</v>
          </cell>
          <cell r="AC455" t="str">
            <v>Rua</v>
          </cell>
          <cell r="AD455" t="str">
            <v>RUA CAPAO REDONDO</v>
          </cell>
          <cell r="AE455" t="str">
            <v>50</v>
          </cell>
          <cell r="AG455" t="str">
            <v>04931-100</v>
          </cell>
          <cell r="AH455" t="str">
            <v>JARDIM SANTA MARGARIDA</v>
          </cell>
          <cell r="AI455" t="str">
            <v>São Paulo</v>
          </cell>
          <cell r="AJ455" t="str">
            <v>São Paulo</v>
          </cell>
          <cell r="AK455" t="str">
            <v>11</v>
          </cell>
          <cell r="AL455" t="str">
            <v>94949.9750</v>
          </cell>
          <cell r="AP455">
            <v>8759</v>
          </cell>
          <cell r="AQ455" t="str">
            <v>17804</v>
          </cell>
          <cell r="AR455" t="str">
            <v>2</v>
          </cell>
          <cell r="AS455" t="str">
            <v>635864034</v>
          </cell>
          <cell r="AT455" t="str">
            <v>031130811600</v>
          </cell>
          <cell r="AU455" t="str">
            <v>0088</v>
          </cell>
          <cell r="AV455" t="str">
            <v>043</v>
          </cell>
          <cell r="AW455" t="str">
            <v>01779633</v>
          </cell>
          <cell r="AX455" t="str">
            <v>440</v>
          </cell>
          <cell r="AY455">
            <v>1</v>
          </cell>
          <cell r="AZ455">
            <v>10</v>
          </cell>
          <cell r="BA455">
            <v>23</v>
          </cell>
        </row>
        <row r="456">
          <cell r="A456">
            <v>116005</v>
          </cell>
          <cell r="B456" t="str">
            <v>CLEITON SOTERO AVELINO</v>
          </cell>
          <cell r="C456" t="str">
            <v>VARREDOR</v>
          </cell>
          <cell r="D456" t="str">
            <v>ECOSAMPA Campo Limpo</v>
          </cell>
          <cell r="E456">
            <v>44207</v>
          </cell>
          <cell r="F456">
            <v>1319.67</v>
          </cell>
          <cell r="G456" t="str">
            <v>Demitido em Meses Anteriores</v>
          </cell>
          <cell r="H456">
            <v>44235</v>
          </cell>
          <cell r="I456">
            <v>31286</v>
          </cell>
          <cell r="J456" t="str">
            <v>064.561.494-79</v>
          </cell>
          <cell r="K456" t="str">
            <v>164.83527.16.1</v>
          </cell>
          <cell r="L456" t="str">
            <v>Salário Mensal</v>
          </cell>
          <cell r="M456" t="str">
            <v>Empregado (CLT)</v>
          </cell>
          <cell r="N456" t="str">
            <v>5142-15</v>
          </cell>
          <cell r="O456">
            <v>66</v>
          </cell>
          <cell r="P456" t="str">
            <v>SEGUNDA A SABADO - 06:00 AS 14:20 / INTERVALO DE 01 HORA</v>
          </cell>
          <cell r="Q456" t="str">
            <v>220 Horas</v>
          </cell>
          <cell r="R456" t="str">
            <v>75.01.006</v>
          </cell>
          <cell r="S456" t="str">
            <v>SCK - Varrição de Vias e Logradouros</v>
          </cell>
          <cell r="T456">
            <v>2</v>
          </cell>
          <cell r="U456" t="str">
            <v>SIEMACO SAO PAULO LIMP URBANA</v>
          </cell>
          <cell r="V456" t="str">
            <v>Brasileira</v>
          </cell>
          <cell r="W456" t="str">
            <v>São Paulo</v>
          </cell>
          <cell r="X456" t="str">
            <v>IRANI SOTERO DE DEUS</v>
          </cell>
          <cell r="Y456" t="str">
            <v>CLAUDIO AVELINO ANDRE</v>
          </cell>
          <cell r="Z456" t="str">
            <v>Solteiro</v>
          </cell>
          <cell r="AA456" t="str">
            <v>Ensino Fundamental Completo</v>
          </cell>
          <cell r="AB456" t="str">
            <v>M</v>
          </cell>
          <cell r="AC456" t="str">
            <v>Rua</v>
          </cell>
          <cell r="AD456" t="str">
            <v>MANOEL DE MEDEIROS SOUZA</v>
          </cell>
          <cell r="AE456" t="str">
            <v>176</v>
          </cell>
          <cell r="AF456" t="str">
            <v>CASA 07</v>
          </cell>
          <cell r="AG456" t="str">
            <v>04917-090</v>
          </cell>
          <cell r="AH456" t="str">
            <v>JARDIM SOUZA</v>
          </cell>
          <cell r="AI456" t="str">
            <v>São Paulo</v>
          </cell>
          <cell r="AJ456" t="str">
            <v>São Paulo</v>
          </cell>
          <cell r="AK456" t="str">
            <v>11</v>
          </cell>
          <cell r="AL456" t="str">
            <v>95392.0306</v>
          </cell>
          <cell r="AM456" t="str">
            <v>11</v>
          </cell>
          <cell r="AN456" t="str">
            <v>95117.9037</v>
          </cell>
          <cell r="AP456">
            <v>1667</v>
          </cell>
          <cell r="AQ456" t="str">
            <v>83051</v>
          </cell>
          <cell r="AR456" t="str">
            <v>5</v>
          </cell>
          <cell r="AS456" t="str">
            <v>6937352</v>
          </cell>
          <cell r="AT456" t="str">
            <v>065834270850</v>
          </cell>
          <cell r="AU456" t="str">
            <v>0386</v>
          </cell>
          <cell r="AV456" t="str">
            <v>100</v>
          </cell>
          <cell r="AW456" t="str">
            <v>06456149</v>
          </cell>
          <cell r="AX456" t="str">
            <v>479</v>
          </cell>
          <cell r="AY456">
            <v>0</v>
          </cell>
          <cell r="AZ456">
            <v>0</v>
          </cell>
          <cell r="BA456">
            <v>27</v>
          </cell>
        </row>
        <row r="457">
          <cell r="A457">
            <v>112594</v>
          </cell>
          <cell r="B457" t="str">
            <v>CLELIO ANDRADE ARAUJO</v>
          </cell>
          <cell r="C457" t="str">
            <v>VARREDOR</v>
          </cell>
          <cell r="D457" t="str">
            <v>ECOSAMPA Parelheiros</v>
          </cell>
          <cell r="E457">
            <v>43617</v>
          </cell>
          <cell r="F457">
            <v>1603.99</v>
          </cell>
          <cell r="G457" t="str">
            <v>Gozando Férias</v>
          </cell>
          <cell r="H457">
            <v>45180</v>
          </cell>
          <cell r="I457">
            <v>28468</v>
          </cell>
          <cell r="J457" t="str">
            <v>036.776.084-30</v>
          </cell>
          <cell r="K457" t="str">
            <v>164.28562.19.8</v>
          </cell>
          <cell r="L457" t="str">
            <v>Salário Mensal</v>
          </cell>
          <cell r="M457" t="str">
            <v>Empregado (CLT)</v>
          </cell>
          <cell r="N457" t="str">
            <v>5142-15</v>
          </cell>
          <cell r="O457">
            <v>233</v>
          </cell>
          <cell r="P457" t="str">
            <v>SEGUNDA A SABADO - 09:00 AS 17:20 / INTERVALO DE 01 HORA</v>
          </cell>
          <cell r="Q457" t="str">
            <v>220 Horas</v>
          </cell>
          <cell r="R457" t="str">
            <v>75.01.007</v>
          </cell>
          <cell r="S457" t="str">
            <v>SCK - Varrição de Sarjetas e Calçadas</v>
          </cell>
          <cell r="T457">
            <v>2</v>
          </cell>
          <cell r="U457" t="str">
            <v>SIEMACO SAO PAULO LIMP URBANA</v>
          </cell>
          <cell r="V457" t="str">
            <v>Brasileira</v>
          </cell>
          <cell r="W457" t="str">
            <v>Campina Grande</v>
          </cell>
          <cell r="X457" t="str">
            <v>MARIA DE LOURDES ANDRADE ARAUJO</v>
          </cell>
          <cell r="Y457" t="str">
            <v>ANTONIO JOSE DE ARAUJO</v>
          </cell>
          <cell r="Z457" t="str">
            <v>Solteiro</v>
          </cell>
          <cell r="AA457" t="str">
            <v>Ensino Fundamental Incompleto</v>
          </cell>
          <cell r="AB457" t="str">
            <v>M</v>
          </cell>
          <cell r="AC457" t="str">
            <v>Rua</v>
          </cell>
          <cell r="AD457" t="str">
            <v xml:space="preserve">CISMAS DO DESTINO </v>
          </cell>
          <cell r="AE457" t="str">
            <v>466</v>
          </cell>
          <cell r="AG457" t="str">
            <v>04856-320</v>
          </cell>
          <cell r="AH457" t="str">
            <v xml:space="preserve">JARDIM NOVO HORIZONTE </v>
          </cell>
          <cell r="AI457" t="str">
            <v>São Paulo</v>
          </cell>
          <cell r="AJ457" t="str">
            <v>São Paulo</v>
          </cell>
          <cell r="AP457">
            <v>5917</v>
          </cell>
          <cell r="AQ457" t="str">
            <v>3833</v>
          </cell>
          <cell r="AR457" t="str">
            <v>2</v>
          </cell>
          <cell r="AS457" t="str">
            <v>58.496.712-3</v>
          </cell>
          <cell r="AT457" t="str">
            <v>026374791201</v>
          </cell>
          <cell r="AU457" t="str">
            <v>16</v>
          </cell>
          <cell r="AV457" t="str">
            <v>381</v>
          </cell>
          <cell r="AW457" t="str">
            <v>095541</v>
          </cell>
          <cell r="AX457" t="str">
            <v>022</v>
          </cell>
          <cell r="AY457">
            <v>4</v>
          </cell>
          <cell r="AZ457">
            <v>3</v>
          </cell>
          <cell r="BA457">
            <v>0</v>
          </cell>
        </row>
        <row r="458">
          <cell r="A458">
            <v>114693</v>
          </cell>
          <cell r="B458" t="str">
            <v>CLENILSON REIS SANTOS</v>
          </cell>
          <cell r="C458" t="str">
            <v>AJUDANTE EQ SERVICOS DIVERSOS</v>
          </cell>
          <cell r="D458" t="str">
            <v>ECOSAMPA Santo Amaro</v>
          </cell>
          <cell r="E458">
            <v>43874</v>
          </cell>
          <cell r="F458">
            <v>1603.99</v>
          </cell>
          <cell r="G458" t="str">
            <v>Em Atividade Normal</v>
          </cell>
          <cell r="H458">
            <v>45149</v>
          </cell>
          <cell r="I458">
            <v>33833</v>
          </cell>
          <cell r="J458" t="str">
            <v>068.303.425-11</v>
          </cell>
          <cell r="K458" t="str">
            <v>161.87640.97.8</v>
          </cell>
          <cell r="L458" t="str">
            <v>Salário Mensal</v>
          </cell>
          <cell r="M458" t="str">
            <v>Empregado (CLT)</v>
          </cell>
          <cell r="N458" t="str">
            <v>5142-25</v>
          </cell>
          <cell r="O458">
            <v>167</v>
          </cell>
          <cell r="P458" t="str">
            <v>SEGUNDA A SABADO - 13:40 AS 22:00 / INTERVALO DE 01 HORA</v>
          </cell>
          <cell r="Q458" t="str">
            <v>220 Horas</v>
          </cell>
          <cell r="R458" t="str">
            <v>75.01.014</v>
          </cell>
          <cell r="S458" t="str">
            <v>SCK - Pintura de Meio-Fio e Remoção Faixas e Propagandas</v>
          </cell>
          <cell r="T458">
            <v>2</v>
          </cell>
          <cell r="U458" t="str">
            <v>SIEMACO SAO PAULO LIMP URBANA</v>
          </cell>
          <cell r="V458" t="str">
            <v>Brasileira</v>
          </cell>
          <cell r="W458" t="str">
            <v>Jaguaquara</v>
          </cell>
          <cell r="X458" t="str">
            <v>AURORA DOS REIS SANTOS</v>
          </cell>
          <cell r="Y458" t="str">
            <v>CLENILDO SILVA DOS SANTOS</v>
          </cell>
          <cell r="Z458" t="str">
            <v>Solteiro</v>
          </cell>
          <cell r="AA458" t="str">
            <v>Ensino Médio Completo</v>
          </cell>
          <cell r="AB458" t="str">
            <v>M</v>
          </cell>
          <cell r="AC458" t="str">
            <v>Rua</v>
          </cell>
          <cell r="AD458" t="str">
            <v>RUA TENENTE CORONEL HERMAN JOSE ROCHA</v>
          </cell>
          <cell r="AE458" t="str">
            <v>257</v>
          </cell>
          <cell r="AF458" t="str">
            <v>CASA 2</v>
          </cell>
          <cell r="AG458" t="str">
            <v>04841-260</v>
          </cell>
          <cell r="AH458" t="str">
            <v>PARQUE PLANALTO</v>
          </cell>
          <cell r="AI458" t="str">
            <v>São Paulo</v>
          </cell>
          <cell r="AJ458" t="str">
            <v>São Paulo</v>
          </cell>
          <cell r="AK458" t="str">
            <v>11</v>
          </cell>
          <cell r="AL458" t="str">
            <v>99635.4179</v>
          </cell>
          <cell r="AP458">
            <v>7245</v>
          </cell>
          <cell r="AQ458" t="str">
            <v>03918</v>
          </cell>
          <cell r="AR458" t="str">
            <v>0</v>
          </cell>
          <cell r="AS458" t="str">
            <v>1549403486</v>
          </cell>
          <cell r="AT458" t="str">
            <v>139051970507</v>
          </cell>
          <cell r="AU458" t="str">
            <v>0043</v>
          </cell>
          <cell r="AV458" t="str">
            <v>076</v>
          </cell>
          <cell r="AW458" t="str">
            <v>06830342</v>
          </cell>
          <cell r="AX458" t="str">
            <v>511</v>
          </cell>
          <cell r="AY458">
            <v>3</v>
          </cell>
          <cell r="AZ458">
            <v>6</v>
          </cell>
          <cell r="BA458">
            <v>18</v>
          </cell>
        </row>
        <row r="459">
          <cell r="A459">
            <v>112601</v>
          </cell>
          <cell r="B459" t="str">
            <v>CLERIO TRINDADE DE SOUSA</v>
          </cell>
          <cell r="C459" t="str">
            <v>MOTORISTA CAMINHAO</v>
          </cell>
          <cell r="D459" t="str">
            <v>ECOSAMPA Operação Geral</v>
          </cell>
          <cell r="E459">
            <v>43617</v>
          </cell>
          <cell r="F459">
            <v>2509.54</v>
          </cell>
          <cell r="G459" t="str">
            <v>Demitido em Meses Anteriores</v>
          </cell>
          <cell r="H459">
            <v>44361</v>
          </cell>
          <cell r="I459">
            <v>29036</v>
          </cell>
          <cell r="J459" t="str">
            <v>042.444.036-98</v>
          </cell>
          <cell r="K459" t="str">
            <v>128.03621.81.0</v>
          </cell>
          <cell r="L459" t="str">
            <v>Salário Mensal</v>
          </cell>
          <cell r="M459" t="str">
            <v>Empregado (CLT)</v>
          </cell>
          <cell r="N459" t="str">
            <v>7825-10</v>
          </cell>
          <cell r="O459">
            <v>301</v>
          </cell>
          <cell r="P459" t="str">
            <v>SEGUNDA A SABADO - 22:00 AS 05:25 / INTERVALO DE 01 HORA</v>
          </cell>
          <cell r="Q459" t="str">
            <v>220 Horas</v>
          </cell>
          <cell r="R459" t="str">
            <v>75.01.024</v>
          </cell>
          <cell r="S459" t="str">
            <v>SCK - Coleta Manual Residuos - Compactador</v>
          </cell>
          <cell r="T459">
            <v>2</v>
          </cell>
          <cell r="U459" t="str">
            <v>SIND TRAB EMP DE ONIBUS RODOV INTEREST INTERM SET DIF SAO PAULO</v>
          </cell>
          <cell r="V459" t="str">
            <v>Brasileira</v>
          </cell>
          <cell r="W459" t="str">
            <v>Presidente Juscelino</v>
          </cell>
          <cell r="X459" t="str">
            <v>DEVAIR DIAS TRINDADE</v>
          </cell>
          <cell r="Y459" t="str">
            <v>PAULO MOREIRA DE SOUSA</v>
          </cell>
          <cell r="Z459" t="str">
            <v>Solteiro</v>
          </cell>
          <cell r="AA459" t="str">
            <v>Ensino Médio Completo</v>
          </cell>
          <cell r="AB459" t="str">
            <v>M</v>
          </cell>
          <cell r="AC459" t="str">
            <v>Rua</v>
          </cell>
          <cell r="AD459" t="str">
            <v xml:space="preserve">FRANCISCO MARIANI </v>
          </cell>
          <cell r="AE459" t="str">
            <v>471</v>
          </cell>
          <cell r="AG459" t="str">
            <v>05881-120</v>
          </cell>
          <cell r="AH459" t="str">
            <v>JARDIM SAO BENTO NOVO</v>
          </cell>
          <cell r="AI459" t="str">
            <v>São Paulo</v>
          </cell>
          <cell r="AJ459" t="str">
            <v>São Paulo</v>
          </cell>
          <cell r="AP459">
            <v>2921</v>
          </cell>
          <cell r="AQ459" t="str">
            <v>52752</v>
          </cell>
          <cell r="AR459" t="str">
            <v>5</v>
          </cell>
          <cell r="AS459" t="str">
            <v>37.554.528-1</v>
          </cell>
          <cell r="AT459" t="str">
            <v>129442220248</v>
          </cell>
          <cell r="AU459" t="str">
            <v>405</v>
          </cell>
          <cell r="AV459" t="str">
            <v>372</v>
          </cell>
          <cell r="AW459" t="str">
            <v>054806</v>
          </cell>
          <cell r="AX459" t="str">
            <v>81</v>
          </cell>
          <cell r="AY459">
            <v>2</v>
          </cell>
          <cell r="AZ459">
            <v>0</v>
          </cell>
          <cell r="BA459">
            <v>13</v>
          </cell>
          <cell r="BB459" t="str">
            <v>02.554.333.071</v>
          </cell>
          <cell r="BC459">
            <v>43772</v>
          </cell>
          <cell r="BE459" t="str">
            <v>E</v>
          </cell>
          <cell r="BG459">
            <v>44348</v>
          </cell>
        </row>
        <row r="460">
          <cell r="A460">
            <v>112610</v>
          </cell>
          <cell r="B460" t="str">
            <v>CLERISTON BELAU DOS SANTOS CRUZ</v>
          </cell>
          <cell r="C460" t="str">
            <v>AJUDANTE EQ SERVICOS DIVERSOS</v>
          </cell>
          <cell r="D460" t="str">
            <v>ECOSAMPA M'Boi Mirim</v>
          </cell>
          <cell r="E460">
            <v>43617</v>
          </cell>
          <cell r="F460">
            <v>1603.99</v>
          </cell>
          <cell r="G460" t="str">
            <v>Gozando Férias</v>
          </cell>
          <cell r="H460">
            <v>45180</v>
          </cell>
          <cell r="I460">
            <v>34458</v>
          </cell>
          <cell r="J460" t="str">
            <v>078.288.215-30</v>
          </cell>
          <cell r="K460" t="str">
            <v>160.58474.45.1</v>
          </cell>
          <cell r="L460" t="str">
            <v>Salário Mensal</v>
          </cell>
          <cell r="M460" t="str">
            <v>Empregado (CLT)</v>
          </cell>
          <cell r="N460" t="str">
            <v>5142-25</v>
          </cell>
          <cell r="O460">
            <v>66</v>
          </cell>
          <cell r="P460" t="str">
            <v>SEGUNDA A SABADO - 06:00 AS 14:20 / INTERVALO DE 01 HORA</v>
          </cell>
          <cell r="Q460" t="str">
            <v>220 Horas</v>
          </cell>
          <cell r="R460" t="str">
            <v>75.01.013</v>
          </cell>
          <cell r="S460" t="str">
            <v>SCK - Capinação e Roçada de Vias</v>
          </cell>
          <cell r="T460">
            <v>2</v>
          </cell>
          <cell r="U460" t="str">
            <v>SIEMACO SAO PAULO LIMP URBANA</v>
          </cell>
          <cell r="V460" t="str">
            <v>Brasileira</v>
          </cell>
          <cell r="W460" t="str">
            <v>Cansanção</v>
          </cell>
          <cell r="X460" t="str">
            <v>CELIA BELAU DOS SANTOS CRUZ</v>
          </cell>
          <cell r="Y460" t="str">
            <v>ESMAEL FERREIRA DA CRUZ</v>
          </cell>
          <cell r="Z460" t="str">
            <v>Solteiro</v>
          </cell>
          <cell r="AA460" t="str">
            <v>Ensino Fundamental Incompleto</v>
          </cell>
          <cell r="AB460" t="str">
            <v>M</v>
          </cell>
          <cell r="AC460" t="str">
            <v>Rua</v>
          </cell>
          <cell r="AD460" t="str">
            <v>CLEMENTINE BRENNE</v>
          </cell>
          <cell r="AE460" t="str">
            <v>640</v>
          </cell>
          <cell r="AG460" t="str">
            <v>05659-000</v>
          </cell>
          <cell r="AH460" t="str">
            <v>PARAISOPOLIS</v>
          </cell>
          <cell r="AI460" t="str">
            <v>São Paulo</v>
          </cell>
          <cell r="AJ460" t="str">
            <v>São Paulo</v>
          </cell>
          <cell r="AP460">
            <v>9106</v>
          </cell>
          <cell r="AQ460" t="str">
            <v>33404</v>
          </cell>
          <cell r="AR460" t="str">
            <v>9</v>
          </cell>
          <cell r="AS460" t="str">
            <v>20.886.416.45</v>
          </cell>
          <cell r="AT460" t="str">
            <v>146455040558</v>
          </cell>
          <cell r="AU460" t="str">
            <v>223</v>
          </cell>
          <cell r="AV460" t="str">
            <v>50</v>
          </cell>
          <cell r="AW460" t="str">
            <v>057001</v>
          </cell>
          <cell r="AX460" t="str">
            <v>414</v>
          </cell>
          <cell r="AY460">
            <v>4</v>
          </cell>
          <cell r="AZ460">
            <v>3</v>
          </cell>
          <cell r="BA460">
            <v>0</v>
          </cell>
        </row>
        <row r="461">
          <cell r="A461">
            <v>112613</v>
          </cell>
          <cell r="B461" t="str">
            <v>CLEYTON DIAS MACHADO</v>
          </cell>
          <cell r="C461" t="str">
            <v>AJUDANTE EQ SERVICOS DIVERSOS</v>
          </cell>
          <cell r="D461" t="str">
            <v>ECOSAMPA Capela do Socorro</v>
          </cell>
          <cell r="E461">
            <v>43617</v>
          </cell>
          <cell r="F461">
            <v>1603.99</v>
          </cell>
          <cell r="G461" t="str">
            <v>Em Atividade Normal</v>
          </cell>
          <cell r="H461">
            <v>45056</v>
          </cell>
          <cell r="I461">
            <v>34091</v>
          </cell>
          <cell r="J461" t="str">
            <v>419.490.028-61</v>
          </cell>
          <cell r="K461" t="str">
            <v>164.16136.60.1</v>
          </cell>
          <cell r="L461" t="str">
            <v>Salário Mensal</v>
          </cell>
          <cell r="M461" t="str">
            <v>Empregado (CLT)</v>
          </cell>
          <cell r="N461" t="str">
            <v>5142-25</v>
          </cell>
          <cell r="O461">
            <v>66</v>
          </cell>
          <cell r="P461" t="str">
            <v>SEGUNDA A SABADO - 06:00 AS 14:20 / INTERVALO DE 01 HORA</v>
          </cell>
          <cell r="Q461" t="str">
            <v>220 Horas</v>
          </cell>
          <cell r="R461" t="str">
            <v>75.01.013</v>
          </cell>
          <cell r="S461" t="str">
            <v>SCK - Capinação e Roçada de Vias</v>
          </cell>
          <cell r="T461">
            <v>2</v>
          </cell>
          <cell r="U461" t="str">
            <v>SIEMACO SAO PAULO LIMP URBANA</v>
          </cell>
          <cell r="V461" t="str">
            <v>Brasileira</v>
          </cell>
          <cell r="W461" t="str">
            <v>São Paulo</v>
          </cell>
          <cell r="X461" t="str">
            <v>SILVANDIRA DIAS MACHADO</v>
          </cell>
          <cell r="Z461" t="str">
            <v>Solteiro</v>
          </cell>
          <cell r="AA461" t="str">
            <v>Ensino Fundamental Incompleto</v>
          </cell>
          <cell r="AB461" t="str">
            <v>M</v>
          </cell>
          <cell r="AC461" t="str">
            <v>Rua</v>
          </cell>
          <cell r="AD461" t="str">
            <v>FELICIO ROSCITO</v>
          </cell>
          <cell r="AE461" t="str">
            <v>123</v>
          </cell>
          <cell r="AG461" t="str">
            <v>04466-030</v>
          </cell>
          <cell r="AH461" t="str">
            <v>JARDIM ITAPURA</v>
          </cell>
          <cell r="AI461" t="str">
            <v>São Paulo</v>
          </cell>
          <cell r="AJ461" t="str">
            <v>São Paulo</v>
          </cell>
          <cell r="AP461">
            <v>78</v>
          </cell>
          <cell r="AQ461" t="str">
            <v>38404</v>
          </cell>
          <cell r="AR461" t="str">
            <v>7</v>
          </cell>
          <cell r="AS461" t="str">
            <v>49.531.254-X</v>
          </cell>
          <cell r="AT461" t="str">
            <v>384043840141</v>
          </cell>
          <cell r="AU461" t="str">
            <v>118</v>
          </cell>
          <cell r="AV461" t="str">
            <v>95</v>
          </cell>
          <cell r="AW461" t="str">
            <v>047682</v>
          </cell>
          <cell r="AX461" t="str">
            <v>0396</v>
          </cell>
          <cell r="AY461">
            <v>4</v>
          </cell>
          <cell r="AZ461">
            <v>3</v>
          </cell>
          <cell r="BA461">
            <v>0</v>
          </cell>
        </row>
        <row r="462">
          <cell r="A462">
            <v>112620</v>
          </cell>
          <cell r="B462" t="str">
            <v>CLOVES TAVARES DIAS</v>
          </cell>
          <cell r="C462" t="str">
            <v>AJUDANTE EQ SERVICOS DIVERSOS</v>
          </cell>
          <cell r="D462" t="str">
            <v>ECOSAMPA Campo Limpo</v>
          </cell>
          <cell r="E462">
            <v>43617</v>
          </cell>
          <cell r="F462">
            <v>1603.99</v>
          </cell>
          <cell r="G462" t="str">
            <v>Em Atividade Normal</v>
          </cell>
          <cell r="H462">
            <v>45149</v>
          </cell>
          <cell r="I462">
            <v>18688</v>
          </cell>
          <cell r="J462" t="str">
            <v>661.265.338-87</v>
          </cell>
          <cell r="K462" t="str">
            <v>103.94140.17.3</v>
          </cell>
          <cell r="L462" t="str">
            <v>Salário Mensal</v>
          </cell>
          <cell r="M462" t="str">
            <v>Empregado (CLT)</v>
          </cell>
          <cell r="N462" t="str">
            <v>5142-25</v>
          </cell>
          <cell r="O462">
            <v>233</v>
          </cell>
          <cell r="P462" t="str">
            <v>SEGUNDA A SABADO - 09:00 AS 17:20 / INTERVALO DE 01 HORA</v>
          </cell>
          <cell r="Q462" t="str">
            <v>220 Horas</v>
          </cell>
          <cell r="R462" t="str">
            <v>75.01.019</v>
          </cell>
          <cell r="S462" t="str">
            <v>SCK - Operação dos Ecopontos</v>
          </cell>
          <cell r="T462">
            <v>2</v>
          </cell>
          <cell r="U462" t="str">
            <v>SIEMACO SAO PAULO LIMP URBANA</v>
          </cell>
          <cell r="V462" t="str">
            <v>Brasileira</v>
          </cell>
          <cell r="W462" t="str">
            <v>Paulistas</v>
          </cell>
          <cell r="X462" t="str">
            <v>ANGELINA DIONISIA DA SILVA</v>
          </cell>
          <cell r="Y462" t="str">
            <v>JOAQUIM TAVARES DIAS</v>
          </cell>
          <cell r="Z462" t="str">
            <v>Casado</v>
          </cell>
          <cell r="AA462" t="str">
            <v>Ensino Médio Completo</v>
          </cell>
          <cell r="AB462" t="str">
            <v>M</v>
          </cell>
          <cell r="AC462" t="str">
            <v>Rua</v>
          </cell>
          <cell r="AD462" t="str">
            <v>CAPANNORI</v>
          </cell>
          <cell r="AE462" t="str">
            <v>128</v>
          </cell>
          <cell r="AG462" t="str">
            <v>05879-390</v>
          </cell>
          <cell r="AH462" t="str">
            <v xml:space="preserve">CHACARA SANTA MARIA </v>
          </cell>
          <cell r="AI462" t="str">
            <v>São Paulo</v>
          </cell>
          <cell r="AJ462" t="str">
            <v>São Paulo</v>
          </cell>
          <cell r="AP462">
            <v>6429</v>
          </cell>
          <cell r="AQ462" t="str">
            <v>21416</v>
          </cell>
          <cell r="AR462" t="str">
            <v>3</v>
          </cell>
          <cell r="AS462" t="str">
            <v>63.259.54-0</v>
          </cell>
          <cell r="AT462" t="str">
            <v>115154500175</v>
          </cell>
          <cell r="AU462" t="str">
            <v>225</v>
          </cell>
          <cell r="AV462" t="str">
            <v>20</v>
          </cell>
          <cell r="AW462" t="str">
            <v>079177</v>
          </cell>
          <cell r="AX462" t="str">
            <v>0286</v>
          </cell>
          <cell r="AY462">
            <v>4</v>
          </cell>
          <cell r="AZ462">
            <v>3</v>
          </cell>
          <cell r="BA462">
            <v>0</v>
          </cell>
        </row>
        <row r="463">
          <cell r="A463">
            <v>112634</v>
          </cell>
          <cell r="B463" t="str">
            <v>COSMA LIBERATO DE OLIVEIRA</v>
          </cell>
          <cell r="C463" t="str">
            <v>VARREDOR</v>
          </cell>
          <cell r="D463" t="str">
            <v>ECOSAMPA Santo Amaro</v>
          </cell>
          <cell r="E463">
            <v>43617</v>
          </cell>
          <cell r="F463">
            <v>1603.99</v>
          </cell>
          <cell r="G463" t="str">
            <v>Em Atividade Normal</v>
          </cell>
          <cell r="H463">
            <v>45169</v>
          </cell>
          <cell r="I463">
            <v>24781</v>
          </cell>
          <cell r="J463" t="str">
            <v>344.558.068-57</v>
          </cell>
          <cell r="K463" t="str">
            <v>136.98150.81.5</v>
          </cell>
          <cell r="L463" t="str">
            <v>Salário Mensal</v>
          </cell>
          <cell r="M463" t="str">
            <v>Empregado (CLT)</v>
          </cell>
          <cell r="N463" t="str">
            <v>5142-15</v>
          </cell>
          <cell r="O463">
            <v>167</v>
          </cell>
          <cell r="P463" t="str">
            <v>SEGUNDA A SABADO - 13:40 AS 22:00 / INTERVALO DE 01 HORA</v>
          </cell>
          <cell r="Q463" t="str">
            <v>220 Horas</v>
          </cell>
          <cell r="R463" t="str">
            <v>75.01.008</v>
          </cell>
          <cell r="S463" t="str">
            <v>SCK - Varrição de Calçadões</v>
          </cell>
          <cell r="T463">
            <v>2</v>
          </cell>
          <cell r="U463" t="str">
            <v>SIEMACO SAO PAULO LIMP URBANA</v>
          </cell>
          <cell r="V463" t="str">
            <v>Brasileira</v>
          </cell>
          <cell r="W463" t="str">
            <v>Carnaubal</v>
          </cell>
          <cell r="X463" t="str">
            <v>FRANCISCA MARIA DA CONCEICAO BEZERRA</v>
          </cell>
          <cell r="Y463" t="str">
            <v>FRANCISCO LIBERATO BEZERRA</v>
          </cell>
          <cell r="Z463" t="str">
            <v>Solteiro</v>
          </cell>
          <cell r="AA463" t="str">
            <v>Ensino Fundamental Completo</v>
          </cell>
          <cell r="AB463" t="str">
            <v>F</v>
          </cell>
          <cell r="AC463" t="str">
            <v>Rua</v>
          </cell>
          <cell r="AD463" t="str">
            <v>LEANDRO TEIXEIRA</v>
          </cell>
          <cell r="AE463" t="str">
            <v>96</v>
          </cell>
          <cell r="AG463" t="str">
            <v>05662-060</v>
          </cell>
          <cell r="AH463" t="str">
            <v>PARAISOPOLIS</v>
          </cell>
          <cell r="AI463" t="str">
            <v>São Paulo</v>
          </cell>
          <cell r="AJ463" t="str">
            <v>São Paulo</v>
          </cell>
          <cell r="AP463">
            <v>9104</v>
          </cell>
          <cell r="AQ463" t="str">
            <v>20671</v>
          </cell>
          <cell r="AR463" t="str">
            <v>0</v>
          </cell>
          <cell r="AS463" t="str">
            <v>37.699.527-0</v>
          </cell>
          <cell r="AT463" t="str">
            <v>380150440116</v>
          </cell>
          <cell r="AU463" t="str">
            <v>542</v>
          </cell>
          <cell r="AV463" t="str">
            <v>346</v>
          </cell>
          <cell r="AW463" t="str">
            <v>017800</v>
          </cell>
          <cell r="AX463" t="str">
            <v>0365</v>
          </cell>
          <cell r="AY463">
            <v>4</v>
          </cell>
          <cell r="AZ463">
            <v>3</v>
          </cell>
          <cell r="BA463">
            <v>0</v>
          </cell>
        </row>
        <row r="464">
          <cell r="A464">
            <v>116712</v>
          </cell>
          <cell r="B464" t="str">
            <v>COSME COSTA FERREIRA DA SILVA</v>
          </cell>
          <cell r="C464" t="str">
            <v>AJUDANTE EQ SERVICOS DIVERSOS</v>
          </cell>
          <cell r="D464" t="str">
            <v>ECOSAMPA Campo Limpo</v>
          </cell>
          <cell r="E464">
            <v>44368</v>
          </cell>
          <cell r="F464">
            <v>1603.99</v>
          </cell>
          <cell r="G464" t="str">
            <v>Em Atividade Normal</v>
          </cell>
          <cell r="H464">
            <v>44989</v>
          </cell>
          <cell r="I464">
            <v>29724</v>
          </cell>
          <cell r="J464" t="str">
            <v>303.416.798-95</v>
          </cell>
          <cell r="K464" t="str">
            <v>129.59411.77.5</v>
          </cell>
          <cell r="L464" t="str">
            <v>Salário Mensal</v>
          </cell>
          <cell r="M464" t="str">
            <v>Empregado (CLT)</v>
          </cell>
          <cell r="N464" t="str">
            <v>5142-25</v>
          </cell>
          <cell r="O464">
            <v>167</v>
          </cell>
          <cell r="P464" t="str">
            <v>SEGUNDA A SABADO - 13:40 AS 22:00 / INTERVALO DE 01 HORA</v>
          </cell>
          <cell r="Q464" t="str">
            <v>220 Horas</v>
          </cell>
          <cell r="R464" t="str">
            <v>75.01.016</v>
          </cell>
          <cell r="S464" t="str">
            <v>SCK - Coleta - Catabagulho e Entulho</v>
          </cell>
          <cell r="T464">
            <v>2</v>
          </cell>
          <cell r="U464" t="str">
            <v>SIEMACO SAO PAULO LIMP URBANA</v>
          </cell>
          <cell r="V464" t="str">
            <v>Brasileira</v>
          </cell>
          <cell r="W464" t="str">
            <v>São Paulo</v>
          </cell>
          <cell r="X464" t="str">
            <v>MARIA ISABEL DA COSTA</v>
          </cell>
          <cell r="Y464" t="str">
            <v>DAMIAO FERREIRA DA SILVA</v>
          </cell>
          <cell r="Z464" t="str">
            <v>Casado</v>
          </cell>
          <cell r="AA464" t="str">
            <v>Ensino Fundamental Completo</v>
          </cell>
          <cell r="AB464" t="str">
            <v>M</v>
          </cell>
          <cell r="AC464" t="str">
            <v>Estrada</v>
          </cell>
          <cell r="AD464" t="str">
            <v>ESTRADA DA CUMBICA</v>
          </cell>
          <cell r="AE464" t="str">
            <v>89</v>
          </cell>
          <cell r="AG464" t="str">
            <v>04947-000</v>
          </cell>
          <cell r="AH464" t="str">
            <v>VILA BELA VISTA</v>
          </cell>
          <cell r="AI464" t="str">
            <v>São Paulo</v>
          </cell>
          <cell r="AJ464" t="str">
            <v>São Paulo</v>
          </cell>
          <cell r="AK464" t="str">
            <v>11</v>
          </cell>
          <cell r="AL464" t="str">
            <v>93028.4125</v>
          </cell>
          <cell r="AM464" t="str">
            <v>11</v>
          </cell>
          <cell r="AN464" t="str">
            <v>93298.5743</v>
          </cell>
          <cell r="AP464">
            <v>7245</v>
          </cell>
          <cell r="AQ464" t="str">
            <v>07358</v>
          </cell>
          <cell r="AR464" t="str">
            <v>5</v>
          </cell>
          <cell r="AS464" t="str">
            <v>348508992</v>
          </cell>
          <cell r="AT464" t="str">
            <v>288575500141</v>
          </cell>
          <cell r="AU464" t="str">
            <v>0552</v>
          </cell>
          <cell r="AV464" t="str">
            <v>372</v>
          </cell>
          <cell r="AW464" t="str">
            <v>30341678</v>
          </cell>
          <cell r="AX464" t="str">
            <v>895</v>
          </cell>
          <cell r="AY464">
            <v>2</v>
          </cell>
          <cell r="AZ464">
            <v>2</v>
          </cell>
          <cell r="BA464">
            <v>10</v>
          </cell>
        </row>
        <row r="465">
          <cell r="A465">
            <v>116973</v>
          </cell>
          <cell r="B465" t="str">
            <v>COSME COSTA PEREIRA DOS SANTOS</v>
          </cell>
          <cell r="C465" t="str">
            <v>AJUDANTE EQ SERVICOS DIVERSOS</v>
          </cell>
          <cell r="D465" t="str">
            <v>ECOSAMPA Santo Amaro</v>
          </cell>
          <cell r="E465">
            <v>44419</v>
          </cell>
          <cell r="F465">
            <v>1603.99</v>
          </cell>
          <cell r="G465" t="str">
            <v>Em Atividade Normal</v>
          </cell>
          <cell r="H465">
            <v>45086</v>
          </cell>
          <cell r="I465">
            <v>36974</v>
          </cell>
          <cell r="J465" t="str">
            <v>515.082.998-62</v>
          </cell>
          <cell r="K465" t="str">
            <v>165.13476.27.6</v>
          </cell>
          <cell r="L465" t="str">
            <v>Salário Mensal</v>
          </cell>
          <cell r="M465" t="str">
            <v>Empregado (CLT)</v>
          </cell>
          <cell r="N465" t="str">
            <v>5142-25</v>
          </cell>
          <cell r="O465">
            <v>66</v>
          </cell>
          <cell r="P465" t="str">
            <v>SEGUNDA A SABADO - 06:00 AS 14:20 / INTERVALO DE 01 HORA</v>
          </cell>
          <cell r="Q465" t="str">
            <v>220 Horas</v>
          </cell>
          <cell r="R465" t="str">
            <v>75.01.013</v>
          </cell>
          <cell r="S465" t="str">
            <v>SCK - Capinação e Roçada de Vias</v>
          </cell>
          <cell r="T465">
            <v>2</v>
          </cell>
          <cell r="U465" t="str">
            <v>SIEMACO SAO PAULO LIMP URBANA</v>
          </cell>
          <cell r="V465" t="str">
            <v>Brasileira</v>
          </cell>
          <cell r="W465" t="str">
            <v>São Paulo</v>
          </cell>
          <cell r="X465" t="str">
            <v>ALICE REGINA DA COSTA</v>
          </cell>
          <cell r="Y465" t="str">
            <v>VALDEIR PEREIRA DOS SANTOS</v>
          </cell>
          <cell r="Z465" t="str">
            <v>Solteiro</v>
          </cell>
          <cell r="AA465" t="str">
            <v>Ensino Médio Completo</v>
          </cell>
          <cell r="AB465" t="str">
            <v>M</v>
          </cell>
          <cell r="AC465" t="str">
            <v>Rua</v>
          </cell>
          <cell r="AD465" t="str">
            <v>RUA ANDREAS ROMBERG</v>
          </cell>
          <cell r="AE465" t="str">
            <v>102</v>
          </cell>
          <cell r="AG465" t="str">
            <v>04892-090</v>
          </cell>
          <cell r="AH465" t="str">
            <v>JARDIM SILVEIRA</v>
          </cell>
          <cell r="AI465" t="str">
            <v>São Paulo</v>
          </cell>
          <cell r="AJ465" t="str">
            <v>São Paulo</v>
          </cell>
          <cell r="AK465" t="str">
            <v>11</v>
          </cell>
          <cell r="AL465" t="str">
            <v>91859.2919</v>
          </cell>
          <cell r="AM465" t="str">
            <v>11</v>
          </cell>
          <cell r="AN465" t="str">
            <v>97420.0640</v>
          </cell>
          <cell r="AP465">
            <v>6733</v>
          </cell>
          <cell r="AQ465" t="str">
            <v>43578</v>
          </cell>
          <cell r="AR465" t="str">
            <v>5</v>
          </cell>
          <cell r="AS465" t="str">
            <v>576841912</v>
          </cell>
          <cell r="AT465" t="str">
            <v>456914640116</v>
          </cell>
          <cell r="AU465" t="str">
            <v>0635</v>
          </cell>
          <cell r="AV465" t="str">
            <v>381</v>
          </cell>
          <cell r="AW465" t="str">
            <v>51508299</v>
          </cell>
          <cell r="AX465" t="str">
            <v>862</v>
          </cell>
          <cell r="AY465">
            <v>2</v>
          </cell>
          <cell r="AZ465">
            <v>0</v>
          </cell>
          <cell r="BA465">
            <v>20</v>
          </cell>
        </row>
        <row r="466">
          <cell r="A466">
            <v>112797</v>
          </cell>
          <cell r="B466" t="str">
            <v>COSME GALDINO DA SILVA</v>
          </cell>
          <cell r="C466" t="str">
            <v>VARREDOR</v>
          </cell>
          <cell r="D466" t="str">
            <v>ECOSAMPA Santo Amaro</v>
          </cell>
          <cell r="E466">
            <v>43617</v>
          </cell>
          <cell r="F466">
            <v>1603.99</v>
          </cell>
          <cell r="G466" t="str">
            <v>Gozando Férias</v>
          </cell>
          <cell r="H466">
            <v>45180</v>
          </cell>
          <cell r="I466">
            <v>27156</v>
          </cell>
          <cell r="J466" t="str">
            <v>844.241.924-15</v>
          </cell>
          <cell r="K466" t="str">
            <v>125.00785.22.1</v>
          </cell>
          <cell r="L466" t="str">
            <v>Salário Mensal</v>
          </cell>
          <cell r="M466" t="str">
            <v>Empregado (CLT)</v>
          </cell>
          <cell r="N466" t="str">
            <v>5142-15</v>
          </cell>
          <cell r="O466">
            <v>66</v>
          </cell>
          <cell r="P466" t="str">
            <v>SEGUNDA A SABADO - 06:00 AS 14:20 / INTERVALO DE 01 HORA</v>
          </cell>
          <cell r="Q466" t="str">
            <v>220 Horas</v>
          </cell>
          <cell r="R466" t="str">
            <v>75.01.008</v>
          </cell>
          <cell r="S466" t="str">
            <v>SCK - Varrição de Calçadões</v>
          </cell>
          <cell r="T466">
            <v>2</v>
          </cell>
          <cell r="U466" t="str">
            <v>SIEMACO SAO PAULO LIMP URBANA</v>
          </cell>
          <cell r="V466" t="str">
            <v>Brasileira</v>
          </cell>
          <cell r="W466" t="str">
            <v>Flores</v>
          </cell>
          <cell r="X466" t="str">
            <v>CARMELINDA ALVES VIEIRA</v>
          </cell>
          <cell r="Y466" t="str">
            <v>MANOEL GALDINO DA SILVA</v>
          </cell>
          <cell r="Z466" t="str">
            <v>Solteiro</v>
          </cell>
          <cell r="AA466" t="str">
            <v>Ensino Fundamental Incompleto</v>
          </cell>
          <cell r="AB466" t="str">
            <v>M</v>
          </cell>
          <cell r="AC466" t="str">
            <v>Rua</v>
          </cell>
          <cell r="AD466" t="str">
            <v xml:space="preserve">MACEDO </v>
          </cell>
          <cell r="AE466" t="str">
            <v>69</v>
          </cell>
          <cell r="AG466" t="str">
            <v>06867-681</v>
          </cell>
          <cell r="AH466" t="str">
            <v>CHACARA MACEDO</v>
          </cell>
          <cell r="AI466" t="str">
            <v>Itapecerica da Serra</v>
          </cell>
          <cell r="AJ466" t="str">
            <v>São Paulo</v>
          </cell>
          <cell r="AP466">
            <v>1681</v>
          </cell>
          <cell r="AQ466" t="str">
            <v>21109</v>
          </cell>
          <cell r="AR466" t="str">
            <v>8</v>
          </cell>
          <cell r="AS466" t="str">
            <v>35.729.044-6</v>
          </cell>
          <cell r="AT466" t="str">
            <v>288293460116</v>
          </cell>
          <cell r="AU466" t="str">
            <v>363</v>
          </cell>
          <cell r="AV466" t="str">
            <v>201</v>
          </cell>
          <cell r="AW466" t="str">
            <v>096214</v>
          </cell>
          <cell r="AX466" t="str">
            <v>00200</v>
          </cell>
          <cell r="AY466">
            <v>4</v>
          </cell>
          <cell r="AZ466">
            <v>3</v>
          </cell>
          <cell r="BA466">
            <v>0</v>
          </cell>
        </row>
        <row r="467">
          <cell r="A467">
            <v>121521</v>
          </cell>
          <cell r="B467" t="str">
            <v>COSME OLIVEIRA SANTOS</v>
          </cell>
          <cell r="C467" t="str">
            <v>AJUDANTE EQ SERVICOS DIVERSOS</v>
          </cell>
          <cell r="D467" t="str">
            <v>ECOSAMPA Operação Geral</v>
          </cell>
          <cell r="E467">
            <v>44972</v>
          </cell>
          <cell r="F467">
            <v>1603.99</v>
          </cell>
          <cell r="G467" t="str">
            <v>Demitido em Meses Anteriores</v>
          </cell>
          <cell r="H467">
            <v>44986</v>
          </cell>
          <cell r="I467">
            <v>28656</v>
          </cell>
          <cell r="J467" t="str">
            <v>274.277.508-02</v>
          </cell>
          <cell r="K467" t="str">
            <v>128.83968.77.4</v>
          </cell>
          <cell r="L467" t="str">
            <v>Salário Mensal</v>
          </cell>
          <cell r="M467" t="str">
            <v>Empregado (CLT)</v>
          </cell>
          <cell r="N467" t="str">
            <v>5142-25</v>
          </cell>
          <cell r="O467">
            <v>339</v>
          </cell>
          <cell r="P467" t="str">
            <v>SEGUNDA A SABADO - 13:20 AS 21:40 / INTERVALO DE 01 HORA</v>
          </cell>
          <cell r="Q467" t="str">
            <v>220 Horas</v>
          </cell>
          <cell r="R467" t="str">
            <v>75.01.011</v>
          </cell>
          <cell r="S467" t="str">
            <v>SCK - Lavagem - Feiras, Vias e Logradouros</v>
          </cell>
          <cell r="T467">
            <v>2</v>
          </cell>
          <cell r="U467" t="str">
            <v>SIEMACO SAO PAULO LIMP URBANA</v>
          </cell>
          <cell r="V467" t="str">
            <v>Brasileira</v>
          </cell>
          <cell r="W467" t="str">
            <v>CONCEICAO DO COITE</v>
          </cell>
          <cell r="X467" t="str">
            <v>JOSEFA FRANCA DE OLIVEIRA</v>
          </cell>
          <cell r="Y467" t="str">
            <v>JOAO BATISTA DOS SANTOS</v>
          </cell>
          <cell r="Z467" t="str">
            <v>Casado</v>
          </cell>
          <cell r="AA467" t="str">
            <v>Ensino Fundamental Completo</v>
          </cell>
          <cell r="AB467" t="str">
            <v>M</v>
          </cell>
          <cell r="AC467" t="str">
            <v>Avenida</v>
          </cell>
          <cell r="AD467" t="str">
            <v>dos Funcionarios Publicos</v>
          </cell>
          <cell r="AE467" t="str">
            <v>138</v>
          </cell>
          <cell r="AG467" t="str">
            <v>04962-000</v>
          </cell>
          <cell r="AH467" t="str">
            <v>Vila do Sol</v>
          </cell>
          <cell r="AI467" t="str">
            <v>São Paulo</v>
          </cell>
          <cell r="AJ467" t="str">
            <v>São Paulo</v>
          </cell>
          <cell r="AM467" t="str">
            <v>11</v>
          </cell>
          <cell r="AN467" t="str">
            <v>96691-8512</v>
          </cell>
          <cell r="AP467">
            <v>6328</v>
          </cell>
          <cell r="AQ467" t="str">
            <v>06734</v>
          </cell>
          <cell r="AR467" t="str">
            <v>0</v>
          </cell>
          <cell r="AS467" t="str">
            <v>346206273</v>
          </cell>
          <cell r="AT467" t="str">
            <v>280389450116</v>
          </cell>
          <cell r="AU467" t="str">
            <v>0582</v>
          </cell>
          <cell r="AV467" t="str">
            <v>372</v>
          </cell>
          <cell r="AW467" t="str">
            <v>27427750</v>
          </cell>
          <cell r="AX467" t="str">
            <v>802</v>
          </cell>
          <cell r="AY467">
            <v>0</v>
          </cell>
          <cell r="AZ467">
            <v>0</v>
          </cell>
          <cell r="BA467">
            <v>16</v>
          </cell>
        </row>
        <row r="468">
          <cell r="A468">
            <v>112851</v>
          </cell>
          <cell r="B468" t="str">
            <v>COSMO DOMINGOS DE SOUSA</v>
          </cell>
          <cell r="C468" t="str">
            <v>AJUDANTE EQ SERVICOS DIVERSOS</v>
          </cell>
          <cell r="D468" t="str">
            <v>ECOSAMPA Capela do Socorro</v>
          </cell>
          <cell r="E468">
            <v>43617</v>
          </cell>
          <cell r="F468">
            <v>1603.99</v>
          </cell>
          <cell r="G468" t="str">
            <v>Em Atividade Normal</v>
          </cell>
          <cell r="H468">
            <v>44867</v>
          </cell>
          <cell r="I468">
            <v>25437</v>
          </cell>
          <cell r="J468" t="str">
            <v>152.597.188-36</v>
          </cell>
          <cell r="K468" t="str">
            <v>124.02942.41.1</v>
          </cell>
          <cell r="L468" t="str">
            <v>Salário Mensal</v>
          </cell>
          <cell r="M468" t="str">
            <v>Empregado (CLT)</v>
          </cell>
          <cell r="N468" t="str">
            <v>5142-25</v>
          </cell>
          <cell r="O468">
            <v>66</v>
          </cell>
          <cell r="P468" t="str">
            <v>SEGUNDA A SABADO - 06:00 AS 14:20 / INTERVALO DE 01 HORA</v>
          </cell>
          <cell r="Q468" t="str">
            <v>220 Horas</v>
          </cell>
          <cell r="R468" t="str">
            <v>75.01.013</v>
          </cell>
          <cell r="S468" t="str">
            <v>SCK - Capinação e Roçada de Vias</v>
          </cell>
          <cell r="T468">
            <v>2</v>
          </cell>
          <cell r="U468" t="str">
            <v>SIEMACO SAO PAULO LIMP URBANA</v>
          </cell>
          <cell r="V468" t="str">
            <v>Brasileira</v>
          </cell>
          <cell r="W468" t="str">
            <v>Itatira</v>
          </cell>
          <cell r="X468" t="str">
            <v>MARIA INACIO DE SOUZA</v>
          </cell>
          <cell r="Y468" t="str">
            <v>BENICIO RAIMUNDO DA SILVA</v>
          </cell>
          <cell r="Z468" t="str">
            <v>Solteiro</v>
          </cell>
          <cell r="AA468" t="str">
            <v>Ensino Fundamental Incompleto</v>
          </cell>
          <cell r="AB468" t="str">
            <v>M</v>
          </cell>
          <cell r="AC468" t="str">
            <v>Travessa</v>
          </cell>
          <cell r="AD468" t="str">
            <v xml:space="preserve">JAIME EUSTAQUIO PACHECO </v>
          </cell>
          <cell r="AE468" t="str">
            <v>50</v>
          </cell>
          <cell r="AG468" t="str">
            <v>04880-055</v>
          </cell>
          <cell r="AH468" t="str">
            <v xml:space="preserve">RECANTO CAMPO BELO </v>
          </cell>
          <cell r="AI468" t="str">
            <v>São Paulo</v>
          </cell>
          <cell r="AJ468" t="str">
            <v>São Paulo</v>
          </cell>
          <cell r="AP468">
            <v>7660</v>
          </cell>
          <cell r="AQ468" t="str">
            <v>28100</v>
          </cell>
          <cell r="AR468" t="str">
            <v>2</v>
          </cell>
          <cell r="AS468" t="str">
            <v>54.338.200-X</v>
          </cell>
          <cell r="AT468" t="str">
            <v>371455960116</v>
          </cell>
          <cell r="AU468" t="str">
            <v>367</v>
          </cell>
          <cell r="AV468" t="str">
            <v>381</v>
          </cell>
          <cell r="AW468" t="str">
            <v>071810</v>
          </cell>
          <cell r="AX468" t="str">
            <v>0128</v>
          </cell>
          <cell r="AY468">
            <v>4</v>
          </cell>
          <cell r="AZ468">
            <v>3</v>
          </cell>
          <cell r="BA468">
            <v>0</v>
          </cell>
        </row>
        <row r="469">
          <cell r="A469">
            <v>112855</v>
          </cell>
          <cell r="B469" t="str">
            <v>COSMO FERNANDES PEREIRA</v>
          </cell>
          <cell r="C469" t="str">
            <v>AJUDANTE EQ SERVICOS DIVERSOS</v>
          </cell>
          <cell r="D469" t="str">
            <v>ECOSAMPA Santo Amaro</v>
          </cell>
          <cell r="E469">
            <v>43617</v>
          </cell>
          <cell r="F469">
            <v>1603.99</v>
          </cell>
          <cell r="G469" t="str">
            <v>Em Atividade Normal</v>
          </cell>
          <cell r="H469">
            <v>45023</v>
          </cell>
          <cell r="I469">
            <v>23437</v>
          </cell>
          <cell r="J469" t="str">
            <v>082.991.978-30</v>
          </cell>
          <cell r="K469" t="str">
            <v>108.60272.75.0</v>
          </cell>
          <cell r="L469" t="str">
            <v>Salário Mensal</v>
          </cell>
          <cell r="M469" t="str">
            <v>Empregado (CLT)</v>
          </cell>
          <cell r="N469" t="str">
            <v>5142-25</v>
          </cell>
          <cell r="O469">
            <v>300</v>
          </cell>
          <cell r="P469" t="str">
            <v>SEGUNDA A SABADO - 21:00 AS 04:33 / INTERVALO DE 01 HORA</v>
          </cell>
          <cell r="Q469" t="str">
            <v>220 Horas</v>
          </cell>
          <cell r="R469" t="str">
            <v>75.01.013</v>
          </cell>
          <cell r="S469" t="str">
            <v>SCK - Capinação e Roçada de Vias</v>
          </cell>
          <cell r="T469">
            <v>2</v>
          </cell>
          <cell r="U469" t="str">
            <v>SIEMACO SAO PAULO LIMP URBANA</v>
          </cell>
          <cell r="V469" t="str">
            <v>Brasileira</v>
          </cell>
          <cell r="W469" t="str">
            <v>Iepê</v>
          </cell>
          <cell r="X469" t="str">
            <v>VALDICE RODRIGUES DE AMORIM</v>
          </cell>
          <cell r="Y469" t="str">
            <v>JOSE FERNANDES PEREIRA</v>
          </cell>
          <cell r="Z469" t="str">
            <v>Solteiro</v>
          </cell>
          <cell r="AA469" t="str">
            <v>Ensino Fundamental Incompleto</v>
          </cell>
          <cell r="AB469" t="str">
            <v>M</v>
          </cell>
          <cell r="AC469" t="str">
            <v>Avenida</v>
          </cell>
          <cell r="AD469" t="str">
            <v>DOS FUNCIONARIOS PUBLICOS</v>
          </cell>
          <cell r="AE469" t="str">
            <v>54</v>
          </cell>
          <cell r="AF469" t="str">
            <v>TV LUAN LOPES</v>
          </cell>
          <cell r="AG469" t="str">
            <v>04962-000</v>
          </cell>
          <cell r="AH469" t="str">
            <v xml:space="preserve">VILA DO SOL </v>
          </cell>
          <cell r="AI469" t="str">
            <v>São Paulo</v>
          </cell>
          <cell r="AJ469" t="str">
            <v>São Paulo</v>
          </cell>
          <cell r="AP469">
            <v>7867</v>
          </cell>
          <cell r="AQ469" t="str">
            <v>27334</v>
          </cell>
          <cell r="AR469" t="str">
            <v>9</v>
          </cell>
          <cell r="AS469" t="str">
            <v>17.937.506-4</v>
          </cell>
          <cell r="AT469" t="str">
            <v>115154840116</v>
          </cell>
          <cell r="AU469" t="str">
            <v>49</v>
          </cell>
          <cell r="AV469" t="str">
            <v>372</v>
          </cell>
          <cell r="AW469" t="str">
            <v>027220</v>
          </cell>
          <cell r="AX469" t="str">
            <v>0576</v>
          </cell>
          <cell r="AY469">
            <v>4</v>
          </cell>
          <cell r="AZ469">
            <v>3</v>
          </cell>
          <cell r="BA469">
            <v>0</v>
          </cell>
        </row>
        <row r="470">
          <cell r="A470">
            <v>112860</v>
          </cell>
          <cell r="B470" t="str">
            <v>COSMO JOSE DE OLIVEIRA</v>
          </cell>
          <cell r="C470" t="str">
            <v>AJUDANTE EQ SERVICOS DIVERSOS</v>
          </cell>
          <cell r="D470" t="str">
            <v>ECOSAMPA Operação Geral</v>
          </cell>
          <cell r="E470">
            <v>43617</v>
          </cell>
          <cell r="F470">
            <v>1603.99</v>
          </cell>
          <cell r="G470" t="str">
            <v>Em Atividade Normal</v>
          </cell>
          <cell r="H470">
            <v>44835</v>
          </cell>
          <cell r="I470">
            <v>23748</v>
          </cell>
          <cell r="J470" t="str">
            <v>517.574.194-20</v>
          </cell>
          <cell r="K470" t="str">
            <v>122.98460.99.1</v>
          </cell>
          <cell r="L470" t="str">
            <v>Salário Mensal</v>
          </cell>
          <cell r="M470" t="str">
            <v>Empregado (CLT)</v>
          </cell>
          <cell r="N470" t="str">
            <v>5142-25</v>
          </cell>
          <cell r="O470">
            <v>339</v>
          </cell>
          <cell r="P470" t="str">
            <v>SEGUNDA A SABADO - 13:20 AS 21:40 / INTERVALO DE 01 HORA</v>
          </cell>
          <cell r="Q470" t="str">
            <v>220 Horas</v>
          </cell>
          <cell r="R470" t="str">
            <v>75.01.011</v>
          </cell>
          <cell r="S470" t="str">
            <v>SCK - Lavagem - Feiras, Vias e Logradouros</v>
          </cell>
          <cell r="T470">
            <v>2</v>
          </cell>
          <cell r="U470" t="str">
            <v>SIEMACO SAO PAULO LIMP URBANA</v>
          </cell>
          <cell r="V470" t="str">
            <v>Brasileira</v>
          </cell>
          <cell r="W470" t="str">
            <v>Maragogi</v>
          </cell>
          <cell r="X470" t="str">
            <v>LUZIA SENHORINHA DE OLIVEIRA</v>
          </cell>
          <cell r="Y470" t="str">
            <v>JOSE PEDRO DE OLIVEIRA</v>
          </cell>
          <cell r="Z470" t="str">
            <v>Casado</v>
          </cell>
          <cell r="AA470" t="str">
            <v>Ensino Fundamental Incompleto</v>
          </cell>
          <cell r="AB470" t="str">
            <v>M</v>
          </cell>
          <cell r="AC470" t="str">
            <v>Rua</v>
          </cell>
          <cell r="AD470" t="str">
            <v xml:space="preserve">AGAMENON PEREIRA DA SILVA </v>
          </cell>
          <cell r="AE470" t="str">
            <v>59</v>
          </cell>
          <cell r="AG470" t="str">
            <v>04942-020</v>
          </cell>
          <cell r="AH470" t="str">
            <v xml:space="preserve">JARDIM NAKAMURA </v>
          </cell>
          <cell r="AI470" t="str">
            <v>São Paulo</v>
          </cell>
          <cell r="AJ470" t="str">
            <v>São Paulo</v>
          </cell>
          <cell r="AP470">
            <v>2921</v>
          </cell>
          <cell r="AQ470" t="str">
            <v>52739</v>
          </cell>
          <cell r="AR470" t="str">
            <v>2</v>
          </cell>
          <cell r="AS470" t="str">
            <v>36.134.828-9</v>
          </cell>
          <cell r="AT470" t="str">
            <v>186053200175</v>
          </cell>
          <cell r="AU470" t="str">
            <v>122</v>
          </cell>
          <cell r="AV470" t="str">
            <v>372</v>
          </cell>
          <cell r="AW470" t="str">
            <v>070340</v>
          </cell>
          <cell r="AX470" t="str">
            <v>003</v>
          </cell>
          <cell r="AY470">
            <v>4</v>
          </cell>
          <cell r="AZ470">
            <v>3</v>
          </cell>
          <cell r="BA470">
            <v>0</v>
          </cell>
        </row>
        <row r="471">
          <cell r="A471">
            <v>114113</v>
          </cell>
          <cell r="B471" t="str">
            <v>CRISTIANA PAPAIANI DE CARVALHO</v>
          </cell>
          <cell r="C471" t="str">
            <v>AJUDANTE EQ SERVICOS DIVERSOS</v>
          </cell>
          <cell r="D471" t="str">
            <v>ECOSAMPA Santo Amaro</v>
          </cell>
          <cell r="E471">
            <v>43728</v>
          </cell>
          <cell r="F471">
            <v>1319.67</v>
          </cell>
          <cell r="G471" t="str">
            <v>Demitido em Meses Anteriores</v>
          </cell>
          <cell r="H471">
            <v>44306</v>
          </cell>
          <cell r="I471">
            <v>28557</v>
          </cell>
          <cell r="J471" t="str">
            <v>035.164.249-82</v>
          </cell>
          <cell r="K471" t="str">
            <v>164.74104.21.0</v>
          </cell>
          <cell r="L471" t="str">
            <v>Salário Mensal</v>
          </cell>
          <cell r="M471" t="str">
            <v>Empregado (CLT)</v>
          </cell>
          <cell r="N471" t="str">
            <v>5142-25</v>
          </cell>
          <cell r="O471">
            <v>66</v>
          </cell>
          <cell r="P471" t="str">
            <v>SEGUNDA A SABADO - 06:00 AS 14:20 / INTERVALO DE 01 HORA</v>
          </cell>
          <cell r="Q471" t="str">
            <v>220 Horas</v>
          </cell>
          <cell r="R471" t="str">
            <v>75.01.017</v>
          </cell>
          <cell r="S471" t="str">
            <v>SCK - Coleta Manual - Entulho e Materiais Diversos</v>
          </cell>
          <cell r="T471">
            <v>2</v>
          </cell>
          <cell r="U471" t="str">
            <v>SIEMACO SAO PAULO LIMP URBANA</v>
          </cell>
          <cell r="V471" t="str">
            <v>Brasileira</v>
          </cell>
          <cell r="W471" t="str">
            <v>Colorado</v>
          </cell>
          <cell r="X471" t="str">
            <v>CLEIDE PAPAIANI DE CARVALHO</v>
          </cell>
          <cell r="Y471" t="str">
            <v>CICERO JOSE DE CARVALHO</v>
          </cell>
          <cell r="Z471" t="str">
            <v>Solteiro</v>
          </cell>
          <cell r="AA471" t="str">
            <v>Ensino Fundamental Incompleto</v>
          </cell>
          <cell r="AB471" t="str">
            <v>F</v>
          </cell>
          <cell r="AC471" t="str">
            <v>Rua</v>
          </cell>
          <cell r="AD471" t="str">
            <v>JOSE FERREIRA DANTAS</v>
          </cell>
          <cell r="AE471" t="str">
            <v>20</v>
          </cell>
          <cell r="AG471" t="str">
            <v>05831-090</v>
          </cell>
          <cell r="AH471" t="str">
            <v>Jardim Boa Vista (Zona Sul)</v>
          </cell>
          <cell r="AI471" t="str">
            <v>São Paulo</v>
          </cell>
          <cell r="AJ471" t="str">
            <v>São Paulo</v>
          </cell>
          <cell r="AK471" t="str">
            <v>11</v>
          </cell>
          <cell r="AL471" t="str">
            <v>98412.3602</v>
          </cell>
          <cell r="AM471" t="str">
            <v>11</v>
          </cell>
          <cell r="AN471" t="str">
            <v>98138.0133</v>
          </cell>
          <cell r="AP471">
            <v>7245</v>
          </cell>
          <cell r="AQ471" t="str">
            <v>02586</v>
          </cell>
          <cell r="AR471" t="str">
            <v>6</v>
          </cell>
          <cell r="AS471" t="str">
            <v>308641450</v>
          </cell>
          <cell r="AT471" t="str">
            <v>063433120655</v>
          </cell>
          <cell r="AU471" t="str">
            <v>188</v>
          </cell>
          <cell r="AV471" t="str">
            <v>372</v>
          </cell>
          <cell r="AW471" t="str">
            <v>76336</v>
          </cell>
          <cell r="AX471" t="str">
            <v>328</v>
          </cell>
          <cell r="AY471">
            <v>1</v>
          </cell>
          <cell r="AZ471">
            <v>7</v>
          </cell>
          <cell r="BA471">
            <v>0</v>
          </cell>
        </row>
        <row r="472">
          <cell r="A472">
            <v>112865</v>
          </cell>
          <cell r="B472" t="str">
            <v>CRISTIANE BARBOSA DA SILVA</v>
          </cell>
          <cell r="C472" t="str">
            <v>VARREDOR</v>
          </cell>
          <cell r="D472" t="str">
            <v>ECOSAMPA M'Boi Mirim</v>
          </cell>
          <cell r="E472">
            <v>43617</v>
          </cell>
          <cell r="F472">
            <v>1603.99</v>
          </cell>
          <cell r="G472" t="str">
            <v>Em Atividade Normal</v>
          </cell>
          <cell r="H472">
            <v>44867</v>
          </cell>
          <cell r="I472">
            <v>29655</v>
          </cell>
          <cell r="J472" t="str">
            <v>324.861.968-62</v>
          </cell>
          <cell r="K472" t="str">
            <v>136.83297.93.9</v>
          </cell>
          <cell r="L472" t="str">
            <v>Salário Mensal</v>
          </cell>
          <cell r="M472" t="str">
            <v>Empregado (CLT)</v>
          </cell>
          <cell r="N472" t="str">
            <v>5142-15</v>
          </cell>
          <cell r="O472">
            <v>66</v>
          </cell>
          <cell r="P472" t="str">
            <v>SEGUNDA A SABADO - 06:00 AS 14:20 / INTERVALO DE 01 HORA</v>
          </cell>
          <cell r="Q472" t="str">
            <v>220 Horas</v>
          </cell>
          <cell r="R472" t="str">
            <v>75.01.006</v>
          </cell>
          <cell r="S472" t="str">
            <v>SCK - Varrição de Vias e Logradouros</v>
          </cell>
          <cell r="T472">
            <v>2</v>
          </cell>
          <cell r="U472" t="str">
            <v>SIEMACO SAO PAULO LIMP URBANA</v>
          </cell>
          <cell r="V472" t="str">
            <v>Brasileira</v>
          </cell>
          <cell r="W472" t="str">
            <v>São Paulo</v>
          </cell>
          <cell r="X472" t="str">
            <v>CIRLETE BARBOSA SANT ANA</v>
          </cell>
          <cell r="Y472" t="str">
            <v>ANTONIO GOMES DA SILVA</v>
          </cell>
          <cell r="Z472" t="str">
            <v>Solteiro</v>
          </cell>
          <cell r="AA472" t="str">
            <v>Analfabeto</v>
          </cell>
          <cell r="AB472" t="str">
            <v>F</v>
          </cell>
          <cell r="AC472" t="str">
            <v>Rua</v>
          </cell>
          <cell r="AD472" t="str">
            <v xml:space="preserve">DAS GOIABEIRAS </v>
          </cell>
          <cell r="AE472" t="str">
            <v>5</v>
          </cell>
          <cell r="AF472" t="str">
            <v>CASA 3</v>
          </cell>
          <cell r="AG472" t="str">
            <v>05661-040</v>
          </cell>
          <cell r="AH472" t="str">
            <v>PARAISOPOLIS</v>
          </cell>
          <cell r="AI472" t="str">
            <v>São Paulo</v>
          </cell>
          <cell r="AJ472" t="str">
            <v>São Paulo</v>
          </cell>
          <cell r="AP472">
            <v>390</v>
          </cell>
          <cell r="AQ472" t="str">
            <v>12590</v>
          </cell>
          <cell r="AR472" t="str">
            <v>4</v>
          </cell>
          <cell r="AS472" t="str">
            <v>32.748.500-0</v>
          </cell>
          <cell r="AT472" t="str">
            <v>303849400116</v>
          </cell>
          <cell r="AU472" t="str">
            <v>377</v>
          </cell>
          <cell r="AV472" t="str">
            <v>346</v>
          </cell>
          <cell r="AW472" t="str">
            <v>081411</v>
          </cell>
          <cell r="AX472" t="str">
            <v>0284</v>
          </cell>
          <cell r="AY472">
            <v>4</v>
          </cell>
          <cell r="AZ472">
            <v>3</v>
          </cell>
          <cell r="BA472">
            <v>0</v>
          </cell>
        </row>
        <row r="473">
          <cell r="A473">
            <v>112868</v>
          </cell>
          <cell r="B473" t="str">
            <v>CRISTIANO APARECIDO DA CRUZ</v>
          </cell>
          <cell r="C473" t="str">
            <v>AJUDANTE EQ SERVICOS DIVERSOS</v>
          </cell>
          <cell r="D473" t="str">
            <v>ECOSAMPA M'Boi Mirim</v>
          </cell>
          <cell r="E473">
            <v>43617</v>
          </cell>
          <cell r="F473">
            <v>1464.83</v>
          </cell>
          <cell r="G473" t="str">
            <v>Demitido em Meses Anteriores</v>
          </cell>
          <cell r="H473">
            <v>44776</v>
          </cell>
          <cell r="I473">
            <v>32720</v>
          </cell>
          <cell r="J473" t="str">
            <v>395.360.108-36</v>
          </cell>
          <cell r="K473" t="str">
            <v>207.26263.50.2</v>
          </cell>
          <cell r="L473" t="str">
            <v>Salário Mensal</v>
          </cell>
          <cell r="M473" t="str">
            <v>Empregado (CLT)</v>
          </cell>
          <cell r="N473" t="str">
            <v>5142-25</v>
          </cell>
          <cell r="O473">
            <v>66</v>
          </cell>
          <cell r="P473" t="str">
            <v>SEGUNDA A SABADO - 06:00 AS 14:20 / INTERVALO DE 01 HORA</v>
          </cell>
          <cell r="Q473" t="str">
            <v>220 Horas</v>
          </cell>
          <cell r="R473" t="str">
            <v>75.01.022</v>
          </cell>
          <cell r="S473" t="str">
            <v>SCK - Limpeza Habitacional - Dificil Acesso</v>
          </cell>
          <cell r="T473">
            <v>2</v>
          </cell>
          <cell r="U473" t="str">
            <v>SIEMACO SAO PAULO LIMP URBANA</v>
          </cell>
          <cell r="V473" t="str">
            <v>Brasileira</v>
          </cell>
          <cell r="W473" t="str">
            <v>São Paulo</v>
          </cell>
          <cell r="X473" t="str">
            <v>NEUSA MARIA DA CRUZ BRANCO</v>
          </cell>
          <cell r="Z473" t="str">
            <v>Solteiro</v>
          </cell>
          <cell r="AA473" t="str">
            <v>Ensino Fundamental Incompleto</v>
          </cell>
          <cell r="AB473" t="str">
            <v>M</v>
          </cell>
          <cell r="AC473" t="str">
            <v>Rua</v>
          </cell>
          <cell r="AD473" t="str">
            <v xml:space="preserve">ERCILIA VELARDO LUONGO </v>
          </cell>
          <cell r="AE473" t="str">
            <v>61</v>
          </cell>
          <cell r="AG473" t="str">
            <v>05878-030</v>
          </cell>
          <cell r="AH473" t="str">
            <v xml:space="preserve">PARQUE INDEPENDENCIA </v>
          </cell>
          <cell r="AI473" t="str">
            <v>São Paulo</v>
          </cell>
          <cell r="AJ473" t="str">
            <v>São Paulo</v>
          </cell>
          <cell r="AP473">
            <v>8485</v>
          </cell>
          <cell r="AQ473" t="str">
            <v>17995</v>
          </cell>
          <cell r="AR473" t="str">
            <v>9</v>
          </cell>
          <cell r="AS473" t="str">
            <v>46.649.741-6</v>
          </cell>
          <cell r="AT473" t="str">
            <v>370831810116</v>
          </cell>
          <cell r="AU473" t="str">
            <v>77</v>
          </cell>
          <cell r="AV473" t="str">
            <v>20</v>
          </cell>
          <cell r="AW473" t="str">
            <v>081645</v>
          </cell>
          <cell r="AX473" t="str">
            <v>0341</v>
          </cell>
          <cell r="AY473">
            <v>3</v>
          </cell>
          <cell r="AZ473">
            <v>2</v>
          </cell>
          <cell r="BA473">
            <v>2</v>
          </cell>
        </row>
        <row r="474">
          <cell r="A474">
            <v>113769</v>
          </cell>
          <cell r="B474" t="str">
            <v>CRISTIANO APARECIDO VIEIRA LUZ</v>
          </cell>
          <cell r="C474" t="str">
            <v>ASSISTENTE DE ALMOXARIFADO</v>
          </cell>
          <cell r="D474" t="str">
            <v>ECOSAMPA Operação Geral</v>
          </cell>
          <cell r="E474">
            <v>43622</v>
          </cell>
          <cell r="F474">
            <v>3190.71</v>
          </cell>
          <cell r="G474" t="str">
            <v>Em Atividade Normal</v>
          </cell>
          <cell r="H474">
            <v>45041</v>
          </cell>
          <cell r="I474">
            <v>34067</v>
          </cell>
          <cell r="J474" t="str">
            <v>413.109.388-06</v>
          </cell>
          <cell r="K474" t="str">
            <v>137.45073.89.3</v>
          </cell>
          <cell r="L474" t="str">
            <v>Salário Mensal</v>
          </cell>
          <cell r="M474" t="str">
            <v>Empregado (CLT)</v>
          </cell>
          <cell r="N474" t="str">
            <v>4141-05</v>
          </cell>
          <cell r="O474">
            <v>194</v>
          </cell>
          <cell r="P474" t="str">
            <v>SEGUNDA A SABADO - 08:40 AS 17:00 / INTERVALO DE 01 HORA</v>
          </cell>
          <cell r="Q474" t="str">
            <v>220 Horas</v>
          </cell>
          <cell r="R474" t="str">
            <v>75.02.001</v>
          </cell>
          <cell r="S474" t="str">
            <v>Apoio Op C.Indireto</v>
          </cell>
          <cell r="T474">
            <v>3</v>
          </cell>
          <cell r="U474" t="str">
            <v>SIEMACO SAO PAULO LIMP URBANA</v>
          </cell>
          <cell r="V474" t="str">
            <v>Brasileira</v>
          </cell>
          <cell r="W474" t="str">
            <v>São Paulo</v>
          </cell>
          <cell r="X474" t="str">
            <v>RITA DE CASSIA NUNES VIEIRA LUZ</v>
          </cell>
          <cell r="Y474" t="str">
            <v>MANOEL DA CONCEICAO ALVES DA LUZ</v>
          </cell>
          <cell r="Z474" t="str">
            <v>União Est/Marit</v>
          </cell>
          <cell r="AA474" t="str">
            <v>Ensino Médio Completo</v>
          </cell>
          <cell r="AB474" t="str">
            <v>M</v>
          </cell>
          <cell r="AC474" t="str">
            <v>Rua</v>
          </cell>
          <cell r="AD474" t="str">
            <v>MANUEL DE TEFFE</v>
          </cell>
          <cell r="AE474" t="str">
            <v>411</v>
          </cell>
          <cell r="AF474" t="str">
            <v>CASA 1</v>
          </cell>
          <cell r="AG474" t="str">
            <v>04815-300</v>
          </cell>
          <cell r="AH474" t="str">
            <v>JD SATELITE</v>
          </cell>
          <cell r="AI474" t="str">
            <v>São Paulo</v>
          </cell>
          <cell r="AJ474" t="str">
            <v>São Paulo</v>
          </cell>
          <cell r="AP474">
            <v>6429</v>
          </cell>
          <cell r="AQ474" t="str">
            <v>21313</v>
          </cell>
          <cell r="AR474" t="str">
            <v>2</v>
          </cell>
          <cell r="AS474" t="str">
            <v>494096196</v>
          </cell>
          <cell r="AT474" t="str">
            <v>394009250183</v>
          </cell>
          <cell r="AU474" t="str">
            <v>0821</v>
          </cell>
          <cell r="AV474" t="str">
            <v>280</v>
          </cell>
          <cell r="AW474" t="str">
            <v>046932</v>
          </cell>
          <cell r="AX474" t="str">
            <v>00341</v>
          </cell>
          <cell r="AY474">
            <v>4</v>
          </cell>
          <cell r="AZ474">
            <v>2</v>
          </cell>
          <cell r="BA474">
            <v>25</v>
          </cell>
        </row>
        <row r="475">
          <cell r="A475">
            <v>114988</v>
          </cell>
          <cell r="B475" t="str">
            <v>CRISTIANO BASTOS DE OLIVEIRA</v>
          </cell>
          <cell r="C475" t="str">
            <v>MOTORISTA CAMINHAO</v>
          </cell>
          <cell r="D475" t="str">
            <v>ECOSAMPA Operação Geral</v>
          </cell>
          <cell r="E475">
            <v>43918</v>
          </cell>
          <cell r="F475">
            <v>3050.22</v>
          </cell>
          <cell r="G475" t="str">
            <v>Em Atividade Normal</v>
          </cell>
          <cell r="H475">
            <v>45056</v>
          </cell>
          <cell r="I475">
            <v>28734</v>
          </cell>
          <cell r="J475" t="str">
            <v>245.669.908-42</v>
          </cell>
          <cell r="K475" t="str">
            <v>124.98887.22.0</v>
          </cell>
          <cell r="L475" t="str">
            <v>Salário Mensal</v>
          </cell>
          <cell r="M475" t="str">
            <v>Empregado (CLT)</v>
          </cell>
          <cell r="N475" t="str">
            <v>7825-10</v>
          </cell>
          <cell r="O475">
            <v>301</v>
          </cell>
          <cell r="P475" t="str">
            <v>SEGUNDA A SABADO - 22:00 AS 05:25 / INTERVALO DE 01 HORA</v>
          </cell>
          <cell r="Q475" t="str">
            <v>220 Horas</v>
          </cell>
          <cell r="R475" t="str">
            <v>75.01.001</v>
          </cell>
          <cell r="S475" t="str">
            <v>SCK - Lavagem Especial Equip.</v>
          </cell>
          <cell r="T475">
            <v>2</v>
          </cell>
          <cell r="U475" t="str">
            <v>SIND TRAB EMP DE ONIBUS RODOV INTEREST INTERM SET DIF SAO PAULO</v>
          </cell>
          <cell r="V475" t="str">
            <v>Brasileira</v>
          </cell>
          <cell r="W475" t="str">
            <v>Itaeté</v>
          </cell>
          <cell r="X475" t="str">
            <v>ROSALINA BASTOS DE OLIVEIRA</v>
          </cell>
          <cell r="Y475" t="str">
            <v>JOSE GONCALVES DE OLIVEIRA</v>
          </cell>
          <cell r="Z475" t="str">
            <v>Casado</v>
          </cell>
          <cell r="AA475" t="str">
            <v>Ensino Médio Incompleto</v>
          </cell>
          <cell r="AB475" t="str">
            <v>M</v>
          </cell>
          <cell r="AC475" t="str">
            <v>Rua</v>
          </cell>
          <cell r="AD475" t="str">
            <v>ARIBUGU</v>
          </cell>
          <cell r="AE475" t="str">
            <v>550</v>
          </cell>
          <cell r="AF475" t="str">
            <v>AP 32 BL 16</v>
          </cell>
          <cell r="AG475" t="str">
            <v>05844-020</v>
          </cell>
          <cell r="AH475" t="str">
            <v>PARQUE SAID MURAD</v>
          </cell>
          <cell r="AI475" t="str">
            <v>São Paulo</v>
          </cell>
          <cell r="AJ475" t="str">
            <v>São Paulo</v>
          </cell>
          <cell r="AK475" t="str">
            <v>11</v>
          </cell>
          <cell r="AL475" t="str">
            <v>98023.1961</v>
          </cell>
          <cell r="AM475" t="str">
            <v>11</v>
          </cell>
          <cell r="AN475" t="str">
            <v>98422.7757</v>
          </cell>
          <cell r="AP475">
            <v>1667</v>
          </cell>
          <cell r="AQ475" t="str">
            <v>56123</v>
          </cell>
          <cell r="AR475" t="str">
            <v>5</v>
          </cell>
          <cell r="AS475" t="str">
            <v>300859314</v>
          </cell>
          <cell r="AW475" t="str">
            <v>2456690</v>
          </cell>
          <cell r="AX475" t="str">
            <v>842</v>
          </cell>
          <cell r="AY475">
            <v>3</v>
          </cell>
          <cell r="AZ475">
            <v>5</v>
          </cell>
          <cell r="BA475">
            <v>3</v>
          </cell>
          <cell r="BB475" t="str">
            <v>00.855.165.338</v>
          </cell>
          <cell r="BC475">
            <v>44738</v>
          </cell>
          <cell r="BD475">
            <v>43073</v>
          </cell>
          <cell r="BE475" t="str">
            <v>A</v>
          </cell>
          <cell r="BF475" t="str">
            <v>D</v>
          </cell>
          <cell r="BG475">
            <v>43965</v>
          </cell>
        </row>
        <row r="476">
          <cell r="A476">
            <v>122367</v>
          </cell>
          <cell r="B476" t="str">
            <v>CRISTIANO BUENO DE CAMARGO</v>
          </cell>
          <cell r="C476" t="str">
            <v>PENSIONISTAS</v>
          </cell>
          <cell r="D476" t="str">
            <v>ECOSAMPA Pensionistas</v>
          </cell>
          <cell r="E476">
            <v>45103</v>
          </cell>
          <cell r="F476">
            <v>0.01</v>
          </cell>
          <cell r="G476" t="str">
            <v>Em Atividade Normal</v>
          </cell>
          <cell r="H476">
            <v>45103</v>
          </cell>
          <cell r="J476" t="str">
            <v>298.681.108-66</v>
          </cell>
          <cell r="L476" t="str">
            <v>Nenhuma</v>
          </cell>
          <cell r="M476" t="str">
            <v>Pensionista</v>
          </cell>
          <cell r="N476" t="str">
            <v>1415-20</v>
          </cell>
          <cell r="O476">
            <v>0</v>
          </cell>
          <cell r="P476" t="str">
            <v>Nenhum</v>
          </cell>
          <cell r="Q476" t="str">
            <v>Nenhuma</v>
          </cell>
          <cell r="R476" t="str">
            <v>00.00.000</v>
          </cell>
          <cell r="S476" t="str">
            <v>Pensionistas</v>
          </cell>
          <cell r="T476">
            <v>2</v>
          </cell>
          <cell r="U476" t="str">
            <v>Nenhum</v>
          </cell>
          <cell r="V476" t="str">
            <v>Brasileira</v>
          </cell>
          <cell r="W476" t="str">
            <v>Nenhum</v>
          </cell>
          <cell r="Z476" t="str">
            <v>Outros</v>
          </cell>
          <cell r="AA476" t="str">
            <v>Nenhum</v>
          </cell>
          <cell r="AB476" t="str">
            <v>M</v>
          </cell>
          <cell r="AC476" t="str">
            <v>Nenhum</v>
          </cell>
          <cell r="AJ476" t="str">
            <v>São Paulo</v>
          </cell>
          <cell r="AP476">
            <v>1</v>
          </cell>
          <cell r="AQ476" t="str">
            <v>15528626</v>
          </cell>
          <cell r="AR476" t="str">
            <v>3</v>
          </cell>
          <cell r="AY476">
            <v>0</v>
          </cell>
          <cell r="AZ476">
            <v>2</v>
          </cell>
          <cell r="BA476">
            <v>5</v>
          </cell>
        </row>
        <row r="477">
          <cell r="A477">
            <v>112875</v>
          </cell>
          <cell r="B477" t="str">
            <v>CRISTIANO DA SILVA GOMES</v>
          </cell>
          <cell r="C477" t="str">
            <v>MOTORISTA CAMINHAO</v>
          </cell>
          <cell r="D477" t="str">
            <v>ECOSAMPA Operação Geral</v>
          </cell>
          <cell r="E477">
            <v>43620</v>
          </cell>
          <cell r="F477">
            <v>3050.22</v>
          </cell>
          <cell r="G477" t="str">
            <v>Em Atividade Normal</v>
          </cell>
          <cell r="H477">
            <v>44898</v>
          </cell>
          <cell r="I477">
            <v>29674</v>
          </cell>
          <cell r="J477" t="str">
            <v>325.435.748-59</v>
          </cell>
          <cell r="K477" t="str">
            <v>206.87433.60.0</v>
          </cell>
          <cell r="L477" t="str">
            <v>Salário Mensal</v>
          </cell>
          <cell r="M477" t="str">
            <v>Empregado (CLT)</v>
          </cell>
          <cell r="N477" t="str">
            <v>7825-10</v>
          </cell>
          <cell r="O477">
            <v>297</v>
          </cell>
          <cell r="P477" t="str">
            <v>SEGUNDA A SABADO - 05:40 AS 14:00 / INTERVALO DE 01 HORA</v>
          </cell>
          <cell r="Q477" t="str">
            <v>220 Horas</v>
          </cell>
          <cell r="R477" t="str">
            <v>75.01.013</v>
          </cell>
          <cell r="S477" t="str">
            <v>SCK - Capinação e Roçada de Vias</v>
          </cell>
          <cell r="T477">
            <v>2</v>
          </cell>
          <cell r="U477" t="str">
            <v>SIND TRAB EMP DE ONIBUS RODOV INTEREST INTERM SET DIF SAO PAULO</v>
          </cell>
          <cell r="V477" t="str">
            <v>Brasileira</v>
          </cell>
          <cell r="W477" t="str">
            <v>São Paulo</v>
          </cell>
          <cell r="X477" t="str">
            <v>JULIANA MARIA DA SILVA GOMES</v>
          </cell>
          <cell r="Y477" t="str">
            <v>SEVERINO HENRIQUE GOMES</v>
          </cell>
          <cell r="Z477" t="str">
            <v>Outros</v>
          </cell>
          <cell r="AA477" t="str">
            <v>Ensino Fundamental Incompleto</v>
          </cell>
          <cell r="AB477" t="str">
            <v>M</v>
          </cell>
          <cell r="AC477" t="str">
            <v>Rua</v>
          </cell>
          <cell r="AD477" t="str">
            <v xml:space="preserve">MANGUALDE </v>
          </cell>
          <cell r="AE477" t="str">
            <v>445</v>
          </cell>
          <cell r="AF477" t="str">
            <v>APARTAMENTO 21 BLOCO 1</v>
          </cell>
          <cell r="AG477" t="str">
            <v>05851-260</v>
          </cell>
          <cell r="AH477" t="str">
            <v xml:space="preserve">PARQUE SANTO ANTONIO </v>
          </cell>
          <cell r="AI477" t="str">
            <v>São Paulo</v>
          </cell>
          <cell r="AJ477" t="str">
            <v>São Paulo</v>
          </cell>
          <cell r="AP477">
            <v>390</v>
          </cell>
          <cell r="AQ477" t="str">
            <v>10915</v>
          </cell>
          <cell r="AR477" t="str">
            <v>5</v>
          </cell>
          <cell r="AS477" t="str">
            <v>33.248.002-1</v>
          </cell>
          <cell r="AT477" t="str">
            <v>312878810183</v>
          </cell>
          <cell r="AU477" t="str">
            <v>403</v>
          </cell>
          <cell r="AV477" t="str">
            <v>373</v>
          </cell>
          <cell r="AW477" t="str">
            <v>041206</v>
          </cell>
          <cell r="AX477" t="str">
            <v>0214</v>
          </cell>
          <cell r="AY477">
            <v>4</v>
          </cell>
          <cell r="AZ477">
            <v>2</v>
          </cell>
          <cell r="BA477">
            <v>27</v>
          </cell>
          <cell r="BB477" t="str">
            <v>04.365.108.359</v>
          </cell>
          <cell r="BC477">
            <v>45917</v>
          </cell>
          <cell r="BE477" t="str">
            <v>A</v>
          </cell>
          <cell r="BF477" t="str">
            <v>D</v>
          </cell>
          <cell r="BG477">
            <v>43608</v>
          </cell>
        </row>
        <row r="478">
          <cell r="A478">
            <v>113766</v>
          </cell>
          <cell r="B478" t="str">
            <v>CRISTIANO DA SILVA OLIVEIRA</v>
          </cell>
          <cell r="C478" t="str">
            <v>TECNICO EM SEGURANCA DO TRABALHO PLENO</v>
          </cell>
          <cell r="D478" t="str">
            <v>ECOSAMPA Operação Geral</v>
          </cell>
          <cell r="E478">
            <v>43622</v>
          </cell>
          <cell r="F478">
            <v>5277.68</v>
          </cell>
          <cell r="G478" t="str">
            <v>Em Atividade Normal</v>
          </cell>
          <cell r="H478">
            <v>45056</v>
          </cell>
          <cell r="I478">
            <v>30875</v>
          </cell>
          <cell r="J478" t="str">
            <v>339.776.858-64</v>
          </cell>
          <cell r="K478" t="str">
            <v>127.53891.26.7</v>
          </cell>
          <cell r="L478" t="str">
            <v>Salário Mensal</v>
          </cell>
          <cell r="M478" t="str">
            <v>Empregado (CLT)</v>
          </cell>
          <cell r="N478" t="str">
            <v>3516-05</v>
          </cell>
          <cell r="O478">
            <v>66</v>
          </cell>
          <cell r="P478" t="str">
            <v>SEGUNDA A SABADO - 06:00 AS 14:20 / INTERVALO DE 01 HORA</v>
          </cell>
          <cell r="Q478" t="str">
            <v>220 Horas</v>
          </cell>
          <cell r="R478" t="str">
            <v>75.02.001</v>
          </cell>
          <cell r="S478" t="str">
            <v>Apoio Op C.Indireto</v>
          </cell>
          <cell r="T478">
            <v>3</v>
          </cell>
          <cell r="U478" t="str">
            <v>SIEMACO SAO PAULO LIMP URBANA</v>
          </cell>
          <cell r="V478" t="str">
            <v>Brasileira</v>
          </cell>
          <cell r="W478" t="str">
            <v>São Paulo</v>
          </cell>
          <cell r="X478" t="str">
            <v>ALICE DA SILVA</v>
          </cell>
          <cell r="Y478" t="str">
            <v>EDINALDO BISPO DE OLIVEIRA</v>
          </cell>
          <cell r="Z478" t="str">
            <v>Casado</v>
          </cell>
          <cell r="AA478" t="str">
            <v>Ensino Médio Completo</v>
          </cell>
          <cell r="AB478" t="str">
            <v>M</v>
          </cell>
          <cell r="AC478" t="str">
            <v>Rua</v>
          </cell>
          <cell r="AD478" t="str">
            <v>OLIMPIA MONTANI</v>
          </cell>
          <cell r="AE478" t="str">
            <v>140</v>
          </cell>
          <cell r="AF478" t="str">
            <v>AP 32 C</v>
          </cell>
          <cell r="AG478" t="str">
            <v>08475-320</v>
          </cell>
          <cell r="AH478" t="str">
            <v>TIRADENTES</v>
          </cell>
          <cell r="AI478" t="str">
            <v>São Paulo</v>
          </cell>
          <cell r="AJ478" t="str">
            <v>São Paulo</v>
          </cell>
          <cell r="AP478">
            <v>6870</v>
          </cell>
          <cell r="AQ478" t="str">
            <v>34137</v>
          </cell>
          <cell r="AR478" t="str">
            <v>4</v>
          </cell>
          <cell r="AS478" t="str">
            <v>493118251</v>
          </cell>
          <cell r="AT478" t="str">
            <v>327027820175</v>
          </cell>
          <cell r="AU478" t="str">
            <v>0428</v>
          </cell>
          <cell r="AV478" t="str">
            <v>404</v>
          </cell>
          <cell r="AW478" t="str">
            <v>91652</v>
          </cell>
          <cell r="AX478" t="str">
            <v>00271</v>
          </cell>
          <cell r="AY478">
            <v>4</v>
          </cell>
          <cell r="AZ478">
            <v>2</v>
          </cell>
          <cell r="BA478">
            <v>25</v>
          </cell>
        </row>
        <row r="479">
          <cell r="A479">
            <v>112883</v>
          </cell>
          <cell r="B479" t="str">
            <v>CRISTIANO SENA SILVA</v>
          </cell>
          <cell r="C479" t="str">
            <v>AJUDANTE EQ SERVICOS DIVERSOS</v>
          </cell>
          <cell r="D479" t="str">
            <v>ECOSAMPA Santo Amaro</v>
          </cell>
          <cell r="E479">
            <v>43617</v>
          </cell>
          <cell r="F479">
            <v>1603.99</v>
          </cell>
          <cell r="G479" t="str">
            <v>Em Atividade Normal</v>
          </cell>
          <cell r="H479">
            <v>44806</v>
          </cell>
          <cell r="I479">
            <v>28242</v>
          </cell>
          <cell r="J479" t="str">
            <v>781.065.165-04</v>
          </cell>
          <cell r="K479" t="str">
            <v>130.42403.07.5</v>
          </cell>
          <cell r="L479" t="str">
            <v>Salário Mensal</v>
          </cell>
          <cell r="M479" t="str">
            <v>Empregado (CLT)</v>
          </cell>
          <cell r="N479" t="str">
            <v>5142-25</v>
          </cell>
          <cell r="O479">
            <v>66</v>
          </cell>
          <cell r="P479" t="str">
            <v>SEGUNDA A SABADO - 06:00 AS 14:20 / INTERVALO DE 01 HORA</v>
          </cell>
          <cell r="Q479" t="str">
            <v>220 Horas</v>
          </cell>
          <cell r="R479" t="str">
            <v>75.01.001</v>
          </cell>
          <cell r="S479" t="str">
            <v>SCK - Lavagem Especial Equip.</v>
          </cell>
          <cell r="T479">
            <v>2</v>
          </cell>
          <cell r="U479" t="str">
            <v>SIEMACO SAO PAULO LIMP URBANA</v>
          </cell>
          <cell r="V479" t="str">
            <v>Brasileira</v>
          </cell>
          <cell r="W479" t="str">
            <v>Salvador</v>
          </cell>
          <cell r="X479" t="str">
            <v>TANIA JOAQUINA CARVALHAL SENA</v>
          </cell>
          <cell r="Y479" t="str">
            <v>ALOISIO DOS SANTOS SILVA</v>
          </cell>
          <cell r="Z479" t="str">
            <v>Solteiro</v>
          </cell>
          <cell r="AA479" t="str">
            <v>Ensino Fundamental Completo</v>
          </cell>
          <cell r="AB479" t="str">
            <v>M</v>
          </cell>
          <cell r="AC479" t="str">
            <v>Rua</v>
          </cell>
          <cell r="AD479" t="str">
            <v xml:space="preserve">MINISTRO JOSE HUGO CASTELO BRANCO </v>
          </cell>
          <cell r="AE479" t="str">
            <v>198</v>
          </cell>
          <cell r="AG479" t="str">
            <v>04849-100</v>
          </cell>
          <cell r="AH479" t="str">
            <v>PARQUE RESIDENCIAL COCAIA</v>
          </cell>
          <cell r="AI479" t="str">
            <v>São Paulo</v>
          </cell>
          <cell r="AJ479" t="str">
            <v>São Paulo</v>
          </cell>
          <cell r="AP479">
            <v>9106</v>
          </cell>
          <cell r="AQ479" t="str">
            <v>33687</v>
          </cell>
          <cell r="AR479" t="str">
            <v>9</v>
          </cell>
          <cell r="AS479" t="str">
            <v>56.434.703-6</v>
          </cell>
          <cell r="AT479" t="str">
            <v>80756090531</v>
          </cell>
          <cell r="AU479" t="str">
            <v>143</v>
          </cell>
          <cell r="AV479" t="str">
            <v>5</v>
          </cell>
          <cell r="AW479" t="str">
            <v>067621</v>
          </cell>
          <cell r="AX479" t="str">
            <v>030</v>
          </cell>
          <cell r="AY479">
            <v>4</v>
          </cell>
          <cell r="AZ479">
            <v>3</v>
          </cell>
          <cell r="BA479">
            <v>0</v>
          </cell>
        </row>
        <row r="480">
          <cell r="A480">
            <v>112891</v>
          </cell>
          <cell r="B480" t="str">
            <v>CRISTIANO SILVA BEZERRA</v>
          </cell>
          <cell r="C480" t="str">
            <v>VARREDOR</v>
          </cell>
          <cell r="D480" t="str">
            <v>ECOSAMPA M'Boi Mirim</v>
          </cell>
          <cell r="E480">
            <v>43617</v>
          </cell>
          <cell r="F480">
            <v>1603.99</v>
          </cell>
          <cell r="G480" t="str">
            <v>Em Atividade Normal</v>
          </cell>
          <cell r="H480">
            <v>45177</v>
          </cell>
          <cell r="I480">
            <v>28055</v>
          </cell>
          <cell r="J480" t="str">
            <v>280.083.078-62</v>
          </cell>
          <cell r="K480" t="str">
            <v>127.73900.81.4</v>
          </cell>
          <cell r="L480" t="str">
            <v>Salário Mensal</v>
          </cell>
          <cell r="M480" t="str">
            <v>Empregado (CLT)</v>
          </cell>
          <cell r="N480" t="str">
            <v>5142-15</v>
          </cell>
          <cell r="O480">
            <v>242</v>
          </cell>
          <cell r="P480" t="str">
            <v>SEGUNDA A SABADO - 13:00 AS 21:20 / INTERVALO DE 01 HORA</v>
          </cell>
          <cell r="Q480" t="str">
            <v>220 Horas</v>
          </cell>
          <cell r="R480" t="str">
            <v>75.01.007</v>
          </cell>
          <cell r="S480" t="str">
            <v>SCK - Varrição de Sarjetas e Calçadas</v>
          </cell>
          <cell r="T480">
            <v>2</v>
          </cell>
          <cell r="U480" t="str">
            <v>SIEMACO SAO PAULO LIMP URBANA</v>
          </cell>
          <cell r="V480" t="str">
            <v>Brasileira</v>
          </cell>
          <cell r="W480" t="str">
            <v>Itapetinga</v>
          </cell>
          <cell r="X480" t="str">
            <v>NOEMI SILVA</v>
          </cell>
          <cell r="Y480" t="str">
            <v>ELIZIO MENDES BEZERRA</v>
          </cell>
          <cell r="Z480" t="str">
            <v>Solteiro</v>
          </cell>
          <cell r="AA480" t="str">
            <v>Ensino Fundamental Incompleto</v>
          </cell>
          <cell r="AB480" t="str">
            <v>M</v>
          </cell>
          <cell r="AC480" t="str">
            <v>Rua</v>
          </cell>
          <cell r="AD480" t="str">
            <v xml:space="preserve">LOUIS BOULOGNE </v>
          </cell>
          <cell r="AE480" t="str">
            <v>715</v>
          </cell>
          <cell r="AG480" t="str">
            <v>05894-350</v>
          </cell>
          <cell r="AH480" t="str">
            <v xml:space="preserve">JARDIM MACEDONIA </v>
          </cell>
          <cell r="AI480" t="str">
            <v>São Paulo</v>
          </cell>
          <cell r="AJ480" t="str">
            <v>São Paulo</v>
          </cell>
          <cell r="AP480">
            <v>390</v>
          </cell>
          <cell r="AQ480" t="str">
            <v>12682</v>
          </cell>
          <cell r="AR480" t="str">
            <v>9</v>
          </cell>
          <cell r="AS480" t="str">
            <v>35.480.935-0</v>
          </cell>
          <cell r="AT480" t="str">
            <v>318180060159</v>
          </cell>
          <cell r="AU480" t="str">
            <v>591</v>
          </cell>
          <cell r="AV480" t="str">
            <v>328</v>
          </cell>
          <cell r="AW480" t="str">
            <v>021446</v>
          </cell>
          <cell r="AX480" t="str">
            <v>0294</v>
          </cell>
          <cell r="AY480">
            <v>4</v>
          </cell>
          <cell r="AZ480">
            <v>3</v>
          </cell>
          <cell r="BA480">
            <v>0</v>
          </cell>
        </row>
        <row r="481">
          <cell r="A481">
            <v>112900</v>
          </cell>
          <cell r="B481" t="str">
            <v>CRISTIANO TEIXEIRA DA SILVA</v>
          </cell>
          <cell r="C481" t="str">
            <v>AJUDANTE EQ SERVICOS DIVERSOS</v>
          </cell>
          <cell r="D481" t="str">
            <v>ECOSAMPA Campo Limpo</v>
          </cell>
          <cell r="E481">
            <v>43617</v>
          </cell>
          <cell r="F481">
            <v>1603.99</v>
          </cell>
          <cell r="G481" t="str">
            <v>Em Atividade Normal</v>
          </cell>
          <cell r="H481">
            <v>45056</v>
          </cell>
          <cell r="I481">
            <v>31581</v>
          </cell>
          <cell r="J481" t="str">
            <v>402.947.718-67</v>
          </cell>
          <cell r="K481" t="str">
            <v>201.15351.21.8</v>
          </cell>
          <cell r="L481" t="str">
            <v>Salário Mensal</v>
          </cell>
          <cell r="M481" t="str">
            <v>Empregado (CLT)</v>
          </cell>
          <cell r="N481" t="str">
            <v>5142-25</v>
          </cell>
          <cell r="O481">
            <v>167</v>
          </cell>
          <cell r="P481" t="str">
            <v>SEGUNDA A SABADO - 13:40 AS 22:00 / INTERVALO DE 01 HORA</v>
          </cell>
          <cell r="Q481" t="str">
            <v>220 Horas</v>
          </cell>
          <cell r="R481" t="str">
            <v>75.01.016</v>
          </cell>
          <cell r="S481" t="str">
            <v>SCK - Coleta - Catabagulho e Entulho</v>
          </cell>
          <cell r="T481">
            <v>2</v>
          </cell>
          <cell r="U481" t="str">
            <v>SIEMACO SAO PAULO LIMP URBANA</v>
          </cell>
          <cell r="V481" t="str">
            <v>Brasileira</v>
          </cell>
          <cell r="W481" t="str">
            <v>São Paulo</v>
          </cell>
          <cell r="X481" t="str">
            <v>MARIA TEIXEIRA DA SILVA</v>
          </cell>
          <cell r="Z481" t="str">
            <v>Solteiro</v>
          </cell>
          <cell r="AA481" t="str">
            <v>Ensino Fundamental Incompleto</v>
          </cell>
          <cell r="AB481" t="str">
            <v>M</v>
          </cell>
          <cell r="AC481" t="str">
            <v>Rua</v>
          </cell>
          <cell r="AD481" t="str">
            <v xml:space="preserve">GUTEMBERG JOSE FERREIRA </v>
          </cell>
          <cell r="AE481" t="str">
            <v>17</v>
          </cell>
          <cell r="AG481" t="str">
            <v>05860-070</v>
          </cell>
          <cell r="AH481" t="str">
            <v>JARDIM SANDRA</v>
          </cell>
          <cell r="AI481" t="str">
            <v>São Paulo</v>
          </cell>
          <cell r="AJ481" t="str">
            <v>São Paulo</v>
          </cell>
          <cell r="AP481">
            <v>5917</v>
          </cell>
          <cell r="AQ481" t="str">
            <v>04757</v>
          </cell>
          <cell r="AR481" t="str">
            <v>2</v>
          </cell>
          <cell r="AS481" t="str">
            <v>45.084.923-5</v>
          </cell>
          <cell r="AT481" t="str">
            <v>374050730124</v>
          </cell>
          <cell r="AU481" t="str">
            <v>557</v>
          </cell>
          <cell r="AV481" t="str">
            <v>373</v>
          </cell>
          <cell r="AW481" t="str">
            <v>034138</v>
          </cell>
          <cell r="AX481" t="str">
            <v>0341</v>
          </cell>
          <cell r="AY481">
            <v>4</v>
          </cell>
          <cell r="AZ481">
            <v>3</v>
          </cell>
          <cell r="BA481">
            <v>0</v>
          </cell>
        </row>
        <row r="482">
          <cell r="A482">
            <v>112910</v>
          </cell>
          <cell r="B482" t="str">
            <v>CRISTINA PEREIRA DA CRUZ</v>
          </cell>
          <cell r="C482" t="str">
            <v>AJUDANTE EQ SERVICOS DIVERSOS</v>
          </cell>
          <cell r="D482" t="str">
            <v>ECOSAMPA Campo Limpo</v>
          </cell>
          <cell r="E482">
            <v>43617</v>
          </cell>
          <cell r="F482">
            <v>1319.67</v>
          </cell>
          <cell r="G482" t="str">
            <v>Demitido em Meses Anteriores</v>
          </cell>
          <cell r="H482">
            <v>44111</v>
          </cell>
          <cell r="I482">
            <v>27707</v>
          </cell>
          <cell r="J482" t="str">
            <v>276.867.258-04</v>
          </cell>
          <cell r="K482" t="str">
            <v>165.19809.39.0</v>
          </cell>
          <cell r="L482" t="str">
            <v>Salário Mensal</v>
          </cell>
          <cell r="M482" t="str">
            <v>Empregado (CLT)</v>
          </cell>
          <cell r="N482" t="str">
            <v>5142-25</v>
          </cell>
          <cell r="O482">
            <v>167</v>
          </cell>
          <cell r="P482" t="str">
            <v>SEGUNDA A SABADO - 13:40 AS 22:00 / INTERVALO DE 01 HORA</v>
          </cell>
          <cell r="Q482" t="str">
            <v>220 Horas</v>
          </cell>
          <cell r="R482" t="str">
            <v>75.01.014</v>
          </cell>
          <cell r="S482" t="str">
            <v>SCK - Pintura de Meio-Fio e Remoção Faixas e Propagandas</v>
          </cell>
          <cell r="T482">
            <v>2</v>
          </cell>
          <cell r="U482" t="str">
            <v>SIEMACO SAO PAULO LIMP URBANA</v>
          </cell>
          <cell r="V482" t="str">
            <v>Brasileira</v>
          </cell>
          <cell r="W482" t="str">
            <v>Osasco</v>
          </cell>
          <cell r="X482" t="str">
            <v>GESSIONITA PEREIRA DA CRUZ</v>
          </cell>
          <cell r="Z482" t="str">
            <v>Solteiro</v>
          </cell>
          <cell r="AA482" t="str">
            <v>Ensino Fundamental Incompleto</v>
          </cell>
          <cell r="AB482" t="str">
            <v>F</v>
          </cell>
          <cell r="AC482" t="str">
            <v>Avenida</v>
          </cell>
          <cell r="AD482" t="str">
            <v>WILHELM FRIEDRICH LADWIG</v>
          </cell>
          <cell r="AE482" t="str">
            <v>564</v>
          </cell>
          <cell r="AG482" t="str">
            <v>05866-170</v>
          </cell>
          <cell r="AH482" t="str">
            <v xml:space="preserve">JARDIM CLARICE </v>
          </cell>
          <cell r="AI482" t="str">
            <v>São Paulo</v>
          </cell>
          <cell r="AJ482" t="str">
            <v>São Paulo</v>
          </cell>
          <cell r="AP482">
            <v>390</v>
          </cell>
          <cell r="AQ482" t="str">
            <v>10859</v>
          </cell>
          <cell r="AR482" t="str">
            <v>5</v>
          </cell>
          <cell r="AS482" t="str">
            <v>39.795.065-2</v>
          </cell>
          <cell r="AT482" t="str">
            <v>217228480183</v>
          </cell>
          <cell r="AU482" t="str">
            <v>482</v>
          </cell>
          <cell r="AV482" t="str">
            <v>346</v>
          </cell>
          <cell r="AW482" t="str">
            <v>043607</v>
          </cell>
          <cell r="AX482" t="str">
            <v>0350</v>
          </cell>
          <cell r="AY482">
            <v>1</v>
          </cell>
          <cell r="AZ482">
            <v>4</v>
          </cell>
          <cell r="BA482">
            <v>6</v>
          </cell>
        </row>
        <row r="483">
          <cell r="A483">
            <v>112916</v>
          </cell>
          <cell r="B483" t="str">
            <v>CRISTOVAO DE SOUSA</v>
          </cell>
          <cell r="C483" t="str">
            <v>VARREDOR</v>
          </cell>
          <cell r="D483" t="str">
            <v>ECOSAMPA M'Boi Mirim</v>
          </cell>
          <cell r="E483">
            <v>43617</v>
          </cell>
          <cell r="F483">
            <v>1603.99</v>
          </cell>
          <cell r="G483" t="str">
            <v>Em Atividade Normal</v>
          </cell>
          <cell r="H483">
            <v>45177</v>
          </cell>
          <cell r="I483">
            <v>25422</v>
          </cell>
          <cell r="J483" t="str">
            <v>117.721.528-46</v>
          </cell>
          <cell r="K483" t="str">
            <v>123.02718.78.1</v>
          </cell>
          <cell r="L483" t="str">
            <v>Salário Mensal</v>
          </cell>
          <cell r="M483" t="str">
            <v>Empregado (CLT)</v>
          </cell>
          <cell r="N483" t="str">
            <v>5142-15</v>
          </cell>
          <cell r="O483">
            <v>242</v>
          </cell>
          <cell r="P483" t="str">
            <v>SEGUNDA A SABADO - 13:00 AS 21:20 / INTERVALO DE 01 HORA</v>
          </cell>
          <cell r="Q483" t="str">
            <v>220 Horas</v>
          </cell>
          <cell r="R483" t="str">
            <v>75.01.006</v>
          </cell>
          <cell r="S483" t="str">
            <v>SCK - Varrição de Vias e Logradouros</v>
          </cell>
          <cell r="T483">
            <v>2</v>
          </cell>
          <cell r="U483" t="str">
            <v>SIEMACO SAO PAULO LIMP URBANA</v>
          </cell>
          <cell r="V483" t="str">
            <v>Brasileira</v>
          </cell>
          <cell r="W483" t="str">
            <v>Crato</v>
          </cell>
          <cell r="X483" t="str">
            <v>MARIA DE JESUS SOUSA</v>
          </cell>
          <cell r="Y483" t="str">
            <v>JOSE HELENO DE SOUSA</v>
          </cell>
          <cell r="Z483" t="str">
            <v>Casado</v>
          </cell>
          <cell r="AA483" t="str">
            <v>Ensino Fundamental Incompleto</v>
          </cell>
          <cell r="AB483" t="str">
            <v>M</v>
          </cell>
          <cell r="AC483" t="str">
            <v>Rua</v>
          </cell>
          <cell r="AD483" t="str">
            <v>ACHAIRA</v>
          </cell>
          <cell r="AE483" t="str">
            <v>786</v>
          </cell>
          <cell r="AG483" t="str">
            <v>05876-010</v>
          </cell>
          <cell r="AH483" t="str">
            <v>JARDIM GUARUJA</v>
          </cell>
          <cell r="AI483" t="str">
            <v>São Paulo</v>
          </cell>
          <cell r="AJ483" t="str">
            <v>São Paulo</v>
          </cell>
          <cell r="AP483">
            <v>6429</v>
          </cell>
          <cell r="AQ483" t="str">
            <v>21388</v>
          </cell>
          <cell r="AR483" t="str">
            <v>4</v>
          </cell>
          <cell r="AS483" t="str">
            <v>22.740.576-6</v>
          </cell>
          <cell r="AT483" t="str">
            <v>209371070124</v>
          </cell>
          <cell r="AU483" t="str">
            <v>419</v>
          </cell>
          <cell r="AV483" t="str">
            <v>346</v>
          </cell>
          <cell r="AW483" t="str">
            <v>039491</v>
          </cell>
          <cell r="AX483" t="str">
            <v>0267</v>
          </cell>
          <cell r="AY483">
            <v>4</v>
          </cell>
          <cell r="AZ483">
            <v>3</v>
          </cell>
          <cell r="BA483">
            <v>0</v>
          </cell>
        </row>
        <row r="484">
          <cell r="A484">
            <v>112919</v>
          </cell>
          <cell r="B484" t="str">
            <v>CUSTODIO DOS SANTOS FLORENCO</v>
          </cell>
          <cell r="C484" t="str">
            <v>VARREDOR</v>
          </cell>
          <cell r="D484" t="str">
            <v>ECOSAMPA Santo Amaro</v>
          </cell>
          <cell r="E484">
            <v>43617</v>
          </cell>
          <cell r="F484">
            <v>1281.23</v>
          </cell>
          <cell r="G484" t="str">
            <v>Demitido em Meses Anteriores</v>
          </cell>
          <cell r="H484">
            <v>43808</v>
          </cell>
          <cell r="I484">
            <v>27688</v>
          </cell>
          <cell r="J484" t="str">
            <v>277.175.638-27</v>
          </cell>
          <cell r="K484" t="str">
            <v>130.55120.85.9</v>
          </cell>
          <cell r="L484" t="str">
            <v>Salário Mensal</v>
          </cell>
          <cell r="M484" t="str">
            <v>Empregado (CLT)</v>
          </cell>
          <cell r="N484" t="str">
            <v>5142-15</v>
          </cell>
          <cell r="O484">
            <v>167</v>
          </cell>
          <cell r="P484" t="str">
            <v>SEGUNDA A SABADO - 13:40 AS 22:00 / INTERVALO DE 01 HORA</v>
          </cell>
          <cell r="Q484" t="str">
            <v>220 Horas</v>
          </cell>
          <cell r="R484" t="str">
            <v>75.01.008</v>
          </cell>
          <cell r="S484" t="str">
            <v>SCK - Varrição de Calçadões</v>
          </cell>
          <cell r="T484">
            <v>2</v>
          </cell>
          <cell r="U484" t="str">
            <v>SIEMACO SAO PAULO LIMP URBANA</v>
          </cell>
          <cell r="V484" t="str">
            <v>Brasileira</v>
          </cell>
          <cell r="W484" t="str">
            <v>São Paulo</v>
          </cell>
          <cell r="X484" t="str">
            <v>MARIA DE LOURDES FLORENCO</v>
          </cell>
          <cell r="Y484" t="str">
            <v>VALDOMIRO DOS SANTOS FLORENCO</v>
          </cell>
          <cell r="Z484" t="str">
            <v>Casado</v>
          </cell>
          <cell r="AA484" t="str">
            <v>Ensino Fundamental Incompleto</v>
          </cell>
          <cell r="AB484" t="str">
            <v>M</v>
          </cell>
          <cell r="AC484" t="str">
            <v>Rua</v>
          </cell>
          <cell r="AD484" t="str">
            <v xml:space="preserve">DURVAL GUERRA DE AZEVEDO </v>
          </cell>
          <cell r="AE484" t="str">
            <v>370</v>
          </cell>
          <cell r="AF484" t="str">
            <v>CASA 2</v>
          </cell>
          <cell r="AG484" t="str">
            <v>05852-440</v>
          </cell>
          <cell r="AH484" t="str">
            <v xml:space="preserve">PARQUE SANTO ANTONIO </v>
          </cell>
          <cell r="AI484" t="str">
            <v>São Paulo</v>
          </cell>
          <cell r="AJ484" t="str">
            <v>São Paulo</v>
          </cell>
          <cell r="AP484">
            <v>9104</v>
          </cell>
          <cell r="AQ484" t="str">
            <v>21804</v>
          </cell>
          <cell r="AR484" t="str">
            <v>6</v>
          </cell>
          <cell r="AS484" t="str">
            <v>34.817.563-2</v>
          </cell>
          <cell r="AT484" t="str">
            <v>280560180141</v>
          </cell>
          <cell r="AU484" t="str">
            <v>138</v>
          </cell>
          <cell r="AV484" t="str">
            <v>373</v>
          </cell>
          <cell r="AW484" t="str">
            <v>040236</v>
          </cell>
          <cell r="AX484" t="str">
            <v>0252</v>
          </cell>
          <cell r="AY484">
            <v>0</v>
          </cell>
          <cell r="AZ484">
            <v>6</v>
          </cell>
          <cell r="BA484">
            <v>8</v>
          </cell>
        </row>
        <row r="485">
          <cell r="A485">
            <v>113844</v>
          </cell>
          <cell r="B485" t="str">
            <v>DAISY GONCALVES DE AZEVEDO</v>
          </cell>
          <cell r="C485" t="str">
            <v>PENSIONISTAS</v>
          </cell>
          <cell r="D485" t="str">
            <v>ECOSAMPA Pensionistas</v>
          </cell>
          <cell r="E485">
            <v>43628</v>
          </cell>
          <cell r="F485">
            <v>0.01</v>
          </cell>
          <cell r="G485" t="str">
            <v>Demitido em Meses Anteriores</v>
          </cell>
          <cell r="H485">
            <v>43703</v>
          </cell>
          <cell r="J485" t="str">
            <v>317.551.808-70</v>
          </cell>
          <cell r="L485" t="str">
            <v>Nenhuma</v>
          </cell>
          <cell r="M485" t="str">
            <v>Pensionista</v>
          </cell>
          <cell r="N485" t="str">
            <v>1415-20</v>
          </cell>
          <cell r="O485">
            <v>46</v>
          </cell>
          <cell r="P485" t="str">
            <v>SEGUNDA A SEXTA - 08:30 ÀS 18:18 / INTERVALO DE 01 HORA</v>
          </cell>
          <cell r="Q485" t="str">
            <v>220 Horas</v>
          </cell>
          <cell r="R485" t="str">
            <v>00.00.000</v>
          </cell>
          <cell r="S485" t="str">
            <v>Pensionistas</v>
          </cell>
          <cell r="T485">
            <v>2</v>
          </cell>
          <cell r="U485" t="str">
            <v>Nenhum</v>
          </cell>
          <cell r="V485" t="str">
            <v>Brasileira</v>
          </cell>
          <cell r="W485" t="str">
            <v>Nenhum</v>
          </cell>
          <cell r="Z485" t="str">
            <v>Solteiro</v>
          </cell>
          <cell r="AA485" t="str">
            <v>Educação Básica Incompleta</v>
          </cell>
          <cell r="AB485" t="str">
            <v>-</v>
          </cell>
          <cell r="AC485" t="str">
            <v>Nenhum</v>
          </cell>
          <cell r="AI485" t="str">
            <v>São Paulo</v>
          </cell>
          <cell r="AJ485" t="str">
            <v>São Paulo</v>
          </cell>
          <cell r="AP485">
            <v>745</v>
          </cell>
          <cell r="AQ485" t="str">
            <v>56650</v>
          </cell>
          <cell r="AR485" t="str">
            <v>5</v>
          </cell>
          <cell r="AY485">
            <v>0</v>
          </cell>
          <cell r="AZ485">
            <v>2</v>
          </cell>
          <cell r="BA485">
            <v>14</v>
          </cell>
        </row>
        <row r="486">
          <cell r="A486">
            <v>121466</v>
          </cell>
          <cell r="B486" t="str">
            <v>DAMIANA DA CONCEICAO DOS SANTOS</v>
          </cell>
          <cell r="C486" t="str">
            <v>AJUDANTE EQ SERVICOS DIVERSOS</v>
          </cell>
          <cell r="D486" t="str">
            <v>ECOSAMPA Operação Geral</v>
          </cell>
          <cell r="E486">
            <v>44967</v>
          </cell>
          <cell r="F486">
            <v>1603.99</v>
          </cell>
          <cell r="G486" t="str">
            <v>Demitido em Meses Anteriores</v>
          </cell>
          <cell r="H486">
            <v>44981</v>
          </cell>
          <cell r="I486">
            <v>28496</v>
          </cell>
          <cell r="J486" t="str">
            <v>280.217.138-01</v>
          </cell>
          <cell r="K486" t="str">
            <v>212.09407.25.8</v>
          </cell>
          <cell r="L486" t="str">
            <v>Salário Mensal</v>
          </cell>
          <cell r="M486" t="str">
            <v>Empregado (CLT)</v>
          </cell>
          <cell r="N486" t="str">
            <v>5142-25</v>
          </cell>
          <cell r="O486">
            <v>242</v>
          </cell>
          <cell r="P486" t="str">
            <v>SEGUNDA A SABADO - 13:00 AS 21:20 / INTERVALO DE 01 HORA</v>
          </cell>
          <cell r="Q486" t="str">
            <v>220 Horas</v>
          </cell>
          <cell r="R486" t="str">
            <v>75.01.011</v>
          </cell>
          <cell r="S486" t="str">
            <v>SCK - Lavagem - Feiras, Vias e Logradouros</v>
          </cell>
          <cell r="T486">
            <v>2</v>
          </cell>
          <cell r="U486" t="str">
            <v>SIEMACO SAO PAULO LIMP URBANA</v>
          </cell>
          <cell r="V486" t="str">
            <v>Brasileira</v>
          </cell>
          <cell r="W486" t="str">
            <v>Entre Rios</v>
          </cell>
          <cell r="X486" t="str">
            <v>CANDIDA MARIA DA CONCEICAO</v>
          </cell>
          <cell r="Y486" t="str">
            <v>JOSE BATISTA DOS SANTOS</v>
          </cell>
          <cell r="Z486" t="str">
            <v>Solteiro</v>
          </cell>
          <cell r="AA486" t="str">
            <v>Ensino Fundamental Incompleto</v>
          </cell>
          <cell r="AB486" t="str">
            <v>F</v>
          </cell>
          <cell r="AC486" t="str">
            <v>Rua</v>
          </cell>
          <cell r="AD486" t="str">
            <v>IRENE PEDROSO CASLTADO</v>
          </cell>
          <cell r="AE486" t="str">
            <v>241</v>
          </cell>
          <cell r="AF486" t="str">
            <v>B</v>
          </cell>
          <cell r="AG486" t="str">
            <v>04880-110</v>
          </cell>
          <cell r="AH486" t="str">
            <v>RECANTO CAMPO BELO</v>
          </cell>
          <cell r="AI486" t="str">
            <v>São Paulo</v>
          </cell>
          <cell r="AJ486" t="str">
            <v>São Paulo</v>
          </cell>
          <cell r="AM486" t="str">
            <v>11</v>
          </cell>
          <cell r="AN486" t="str">
            <v>97182-8543</v>
          </cell>
          <cell r="AP486">
            <v>7660</v>
          </cell>
          <cell r="AQ486" t="str">
            <v>36322</v>
          </cell>
          <cell r="AR486" t="str">
            <v>2</v>
          </cell>
          <cell r="AS486" t="str">
            <v>35538713X</v>
          </cell>
          <cell r="AT486" t="str">
            <v>075042620523</v>
          </cell>
          <cell r="AU486" t="str">
            <v>0122</v>
          </cell>
          <cell r="AV486" t="str">
            <v>381</v>
          </cell>
          <cell r="AW486" t="str">
            <v>280217138</v>
          </cell>
          <cell r="AX486" t="str">
            <v>01</v>
          </cell>
          <cell r="AY486">
            <v>0</v>
          </cell>
          <cell r="AZ486">
            <v>0</v>
          </cell>
          <cell r="BA486">
            <v>14</v>
          </cell>
        </row>
        <row r="487">
          <cell r="A487">
            <v>112534</v>
          </cell>
          <cell r="B487" t="str">
            <v>DAMIAO BEZERRA DE OLIVEIRA</v>
          </cell>
          <cell r="C487" t="str">
            <v>AJUDANTE EQ SERVICOS DIVERSOS</v>
          </cell>
          <cell r="D487" t="str">
            <v>ECOSAMPA Operação Geral</v>
          </cell>
          <cell r="E487">
            <v>43617</v>
          </cell>
          <cell r="F487">
            <v>1603.99</v>
          </cell>
          <cell r="G487" t="str">
            <v>Em Atividade Normal</v>
          </cell>
          <cell r="H487">
            <v>45119</v>
          </cell>
          <cell r="I487">
            <v>23301</v>
          </cell>
          <cell r="J487" t="str">
            <v>748.355.724-91</v>
          </cell>
          <cell r="K487" t="str">
            <v>123.99830.20.4</v>
          </cell>
          <cell r="L487" t="str">
            <v>Salário Mensal</v>
          </cell>
          <cell r="M487" t="str">
            <v>Empregado (CLT)</v>
          </cell>
          <cell r="N487" t="str">
            <v>5142-25</v>
          </cell>
          <cell r="O487">
            <v>301</v>
          </cell>
          <cell r="P487" t="str">
            <v>SEGUNDA A SABADO - 22:00 AS 05:25 / INTERVALO DE 01 HORA</v>
          </cell>
          <cell r="Q487" t="str">
            <v>220 Horas</v>
          </cell>
          <cell r="R487" t="str">
            <v>75.01.004</v>
          </cell>
          <cell r="S487" t="str">
            <v>SCK - Papeleiras Higienização</v>
          </cell>
          <cell r="T487">
            <v>2</v>
          </cell>
          <cell r="U487" t="str">
            <v>SIEMACO SAO PAULO LIMP URBANA</v>
          </cell>
          <cell r="V487" t="str">
            <v>Brasileira</v>
          </cell>
          <cell r="W487" t="str">
            <v>Tupanatinga</v>
          </cell>
          <cell r="X487" t="str">
            <v>BEATRIZ BEZERRA DE OLIVEIRA</v>
          </cell>
          <cell r="Y487" t="str">
            <v>JOSE INACIO DE OLIVEIRA</v>
          </cell>
          <cell r="Z487" t="str">
            <v>Casado</v>
          </cell>
          <cell r="AA487" t="str">
            <v>Ensino Fundamental Incompleto</v>
          </cell>
          <cell r="AB487" t="str">
            <v>M</v>
          </cell>
          <cell r="AC487" t="str">
            <v>Rua</v>
          </cell>
          <cell r="AD487" t="str">
            <v>GONCALVES DIAS</v>
          </cell>
          <cell r="AE487" t="str">
            <v>375</v>
          </cell>
          <cell r="AG487" t="str">
            <v>06786-270</v>
          </cell>
          <cell r="AH487" t="str">
            <v>JARDIM DAS MARGARIDAS</v>
          </cell>
          <cell r="AI487" t="str">
            <v>Taboão da Serra</v>
          </cell>
          <cell r="AJ487" t="str">
            <v>São Paulo</v>
          </cell>
          <cell r="AP487">
            <v>572</v>
          </cell>
          <cell r="AQ487" t="str">
            <v>26330</v>
          </cell>
          <cell r="AR487" t="str">
            <v>9</v>
          </cell>
          <cell r="AS487" t="str">
            <v>25.270.931-7</v>
          </cell>
          <cell r="AT487" t="str">
            <v>17969400892</v>
          </cell>
          <cell r="AU487" t="str">
            <v>141</v>
          </cell>
          <cell r="AV487" t="str">
            <v>416</v>
          </cell>
          <cell r="AW487" t="str">
            <v>9612</v>
          </cell>
          <cell r="AX487" t="str">
            <v>214</v>
          </cell>
          <cell r="AY487">
            <v>4</v>
          </cell>
          <cell r="AZ487">
            <v>3</v>
          </cell>
          <cell r="BA487">
            <v>0</v>
          </cell>
        </row>
        <row r="488">
          <cell r="A488">
            <v>114913</v>
          </cell>
          <cell r="B488" t="str">
            <v>DAMIAO COSTA PEREIRA DOS SANTOS</v>
          </cell>
          <cell r="C488" t="str">
            <v>AUXILIAR DE CHECK LIST</v>
          </cell>
          <cell r="D488" t="str">
            <v>ECOSAMPA Operação Geral</v>
          </cell>
          <cell r="E488">
            <v>43916</v>
          </cell>
          <cell r="F488">
            <v>1952.99</v>
          </cell>
          <cell r="G488" t="str">
            <v>Em Atividade Normal</v>
          </cell>
          <cell r="H488">
            <v>45149</v>
          </cell>
          <cell r="I488">
            <v>36974</v>
          </cell>
          <cell r="J488" t="str">
            <v>515.083.418-18</v>
          </cell>
          <cell r="K488" t="str">
            <v>212.09407.57.6</v>
          </cell>
          <cell r="L488" t="str">
            <v>Salário Mensal</v>
          </cell>
          <cell r="M488" t="str">
            <v>Empregado (CLT)</v>
          </cell>
          <cell r="N488" t="str">
            <v>4142-10</v>
          </cell>
          <cell r="O488">
            <v>297</v>
          </cell>
          <cell r="P488" t="str">
            <v>SEGUNDA A SABADO - 05:40 AS 14:00 / INTERVALO DE 01 HORA</v>
          </cell>
          <cell r="Q488" t="str">
            <v>220 Horas</v>
          </cell>
          <cell r="R488" t="str">
            <v>75.02.003</v>
          </cell>
          <cell r="S488" t="str">
            <v>Apoio Op C.Direto</v>
          </cell>
          <cell r="T488">
            <v>2</v>
          </cell>
          <cell r="U488" t="str">
            <v>SIEMACO SAO PAULO LIMP URBANA</v>
          </cell>
          <cell r="V488" t="str">
            <v>Brasileira</v>
          </cell>
          <cell r="W488" t="str">
            <v>São Paulo</v>
          </cell>
          <cell r="X488" t="str">
            <v>MARIA LIEGE FEITOSA DE LIMA</v>
          </cell>
          <cell r="Y488" t="str">
            <v>SILVIO SILVA DE SOUZA</v>
          </cell>
          <cell r="Z488" t="str">
            <v>Solteiro</v>
          </cell>
          <cell r="AA488" t="str">
            <v>Ensino Médio Completo</v>
          </cell>
          <cell r="AB488" t="str">
            <v>M</v>
          </cell>
          <cell r="AC488" t="str">
            <v>Rua</v>
          </cell>
          <cell r="AD488" t="str">
            <v>ADREAS ROMBERG</v>
          </cell>
          <cell r="AE488" t="str">
            <v>102</v>
          </cell>
          <cell r="AG488" t="str">
            <v>04892-090</v>
          </cell>
          <cell r="AH488" t="str">
            <v>JARDIM SILVEIRA</v>
          </cell>
          <cell r="AI488" t="str">
            <v>São Paulo</v>
          </cell>
          <cell r="AJ488" t="str">
            <v>São Paulo</v>
          </cell>
          <cell r="AK488" t="str">
            <v>11</v>
          </cell>
          <cell r="AL488" t="str">
            <v>97420.0640</v>
          </cell>
          <cell r="AM488" t="str">
            <v>11</v>
          </cell>
          <cell r="AN488" t="str">
            <v>95143.8885</v>
          </cell>
          <cell r="AP488">
            <v>7245</v>
          </cell>
          <cell r="AQ488" t="str">
            <v>15549</v>
          </cell>
          <cell r="AR488" t="str">
            <v>9</v>
          </cell>
          <cell r="AS488" t="str">
            <v>576842552</v>
          </cell>
          <cell r="AT488" t="str">
            <v>456914630132</v>
          </cell>
          <cell r="AU488" t="str">
            <v>635</v>
          </cell>
          <cell r="AV488" t="str">
            <v>381</v>
          </cell>
          <cell r="AW488" t="str">
            <v>51508341</v>
          </cell>
          <cell r="AX488" t="str">
            <v>818</v>
          </cell>
          <cell r="AY488">
            <v>3</v>
          </cell>
          <cell r="AZ488">
            <v>5</v>
          </cell>
          <cell r="BA488">
            <v>5</v>
          </cell>
        </row>
        <row r="489">
          <cell r="A489">
            <v>112536</v>
          </cell>
          <cell r="B489" t="str">
            <v>DAMIAO DO NASCIMENTO SANTANA</v>
          </cell>
          <cell r="C489" t="str">
            <v>COLETOR</v>
          </cell>
          <cell r="D489" t="str">
            <v>ECOSAMPA Operação Geral</v>
          </cell>
          <cell r="E489">
            <v>43620</v>
          </cell>
          <cell r="F489">
            <v>1523.89</v>
          </cell>
          <cell r="G489" t="str">
            <v>Demitido em Meses Anteriores</v>
          </cell>
          <cell r="H489">
            <v>43991</v>
          </cell>
          <cell r="I489">
            <v>31169</v>
          </cell>
          <cell r="J489" t="str">
            <v>039.268.865-44</v>
          </cell>
          <cell r="K489" t="str">
            <v>203.84632.49.6</v>
          </cell>
          <cell r="L489" t="str">
            <v>Salário Mensal</v>
          </cell>
          <cell r="M489" t="str">
            <v>Empregado (CLT)</v>
          </cell>
          <cell r="N489" t="str">
            <v>5142-05</v>
          </cell>
          <cell r="O489">
            <v>167</v>
          </cell>
          <cell r="P489" t="str">
            <v>SEGUNDA A SABADO - 13:40 AS 22:00 / INTERVALO DE 01 HORA</v>
          </cell>
          <cell r="Q489" t="str">
            <v>220 Horas</v>
          </cell>
          <cell r="R489" t="str">
            <v>75.01.017</v>
          </cell>
          <cell r="S489" t="str">
            <v>SCK - Coleta Manual - Entulho e Materiais Diversos</v>
          </cell>
          <cell r="T489">
            <v>2</v>
          </cell>
          <cell r="U489" t="str">
            <v>SIEMACO SAO PAULO LIMP URBANA</v>
          </cell>
          <cell r="V489" t="str">
            <v>Brasileira</v>
          </cell>
          <cell r="W489" t="str">
            <v>Cruz das Almas</v>
          </cell>
          <cell r="X489" t="str">
            <v>CLEUZA DO NASCIMENTO SANTANA</v>
          </cell>
          <cell r="Y489" t="str">
            <v>ARLINDO ANUNCIACAO SANTANA</v>
          </cell>
          <cell r="Z489" t="str">
            <v>Solteiro</v>
          </cell>
          <cell r="AA489" t="str">
            <v>Ensino Fundamental Incompleto</v>
          </cell>
          <cell r="AB489" t="str">
            <v>M</v>
          </cell>
          <cell r="AC489" t="str">
            <v>Rua</v>
          </cell>
          <cell r="AD489" t="str">
            <v>CATARINA MAUAD</v>
          </cell>
          <cell r="AE489" t="str">
            <v>380</v>
          </cell>
          <cell r="AG489" t="str">
            <v>05883-020</v>
          </cell>
          <cell r="AH489" t="str">
            <v>JARDIM DAS PALMEIRAS</v>
          </cell>
          <cell r="AI489" t="str">
            <v>São Paulo</v>
          </cell>
          <cell r="AJ489" t="str">
            <v>São Paulo</v>
          </cell>
          <cell r="AP489">
            <v>8485</v>
          </cell>
          <cell r="AQ489" t="str">
            <v>20403</v>
          </cell>
          <cell r="AR489" t="str">
            <v>9</v>
          </cell>
          <cell r="AS489" t="str">
            <v>1324083689</v>
          </cell>
          <cell r="AT489" t="str">
            <v>126862630507</v>
          </cell>
          <cell r="AU489" t="str">
            <v>74</v>
          </cell>
          <cell r="AV489" t="str">
            <v>20</v>
          </cell>
          <cell r="AW489" t="str">
            <v>3534260</v>
          </cell>
          <cell r="AX489" t="str">
            <v>010</v>
          </cell>
          <cell r="AY489">
            <v>1</v>
          </cell>
          <cell r="AZ489">
            <v>0</v>
          </cell>
          <cell r="BA489">
            <v>5</v>
          </cell>
        </row>
        <row r="490">
          <cell r="A490">
            <v>112537</v>
          </cell>
          <cell r="B490" t="str">
            <v>DAMIAO JOSE DA SILVA</v>
          </cell>
          <cell r="C490" t="str">
            <v>AJUDANTE EQ SERVICOS DIVERSOS</v>
          </cell>
          <cell r="D490" t="str">
            <v>ECOSAMPA Campo Limpo</v>
          </cell>
          <cell r="E490">
            <v>43617</v>
          </cell>
          <cell r="F490">
            <v>1603.99</v>
          </cell>
          <cell r="G490" t="str">
            <v>Gozando Férias</v>
          </cell>
          <cell r="H490">
            <v>45180</v>
          </cell>
          <cell r="I490">
            <v>28266</v>
          </cell>
          <cell r="J490" t="str">
            <v>828.708.103-34</v>
          </cell>
          <cell r="K490" t="str">
            <v>129.01237.77.2</v>
          </cell>
          <cell r="L490" t="str">
            <v>Salário Mensal</v>
          </cell>
          <cell r="M490" t="str">
            <v>Empregado (CLT)</v>
          </cell>
          <cell r="N490" t="str">
            <v>5142-25</v>
          </cell>
          <cell r="O490">
            <v>66</v>
          </cell>
          <cell r="P490" t="str">
            <v>SEGUNDA A SABADO - 06:00 AS 14:20 / INTERVALO DE 01 HORA</v>
          </cell>
          <cell r="Q490" t="str">
            <v>220 Horas</v>
          </cell>
          <cell r="R490" t="str">
            <v>75.01.022</v>
          </cell>
          <cell r="S490" t="str">
            <v>SCK - Limpeza Habitacional - Dificil Acesso</v>
          </cell>
          <cell r="T490">
            <v>2</v>
          </cell>
          <cell r="U490" t="str">
            <v>SIEMACO SAO PAULO LIMP URBANA</v>
          </cell>
          <cell r="V490" t="str">
            <v>Brasileira</v>
          </cell>
          <cell r="W490" t="str">
            <v>São Paulo</v>
          </cell>
          <cell r="X490" t="str">
            <v>MARIA ISABEL RIBEIRO</v>
          </cell>
          <cell r="Y490" t="str">
            <v>JOSE MARIANO DA SILVA</v>
          </cell>
          <cell r="Z490" t="str">
            <v>Solteiro</v>
          </cell>
          <cell r="AA490" t="str">
            <v>Ensino Médio Completo</v>
          </cell>
          <cell r="AB490" t="str">
            <v>M</v>
          </cell>
          <cell r="AC490" t="str">
            <v>Rua</v>
          </cell>
          <cell r="AD490" t="str">
            <v>LIGURIA</v>
          </cell>
          <cell r="AE490" t="str">
            <v>301</v>
          </cell>
          <cell r="AG490" t="str">
            <v>05796-100</v>
          </cell>
          <cell r="AH490" t="str">
            <v>JD VALE DAS VIRTUDES</v>
          </cell>
          <cell r="AI490" t="str">
            <v>São Paulo</v>
          </cell>
          <cell r="AJ490" t="str">
            <v>São Paulo</v>
          </cell>
          <cell r="AP490">
            <v>390</v>
          </cell>
          <cell r="AQ490" t="str">
            <v>12603</v>
          </cell>
          <cell r="AR490" t="str">
            <v>5</v>
          </cell>
          <cell r="AS490" t="str">
            <v>39.113.120-5</v>
          </cell>
          <cell r="AT490" t="str">
            <v>315998590183</v>
          </cell>
          <cell r="AU490" t="str">
            <v>214</v>
          </cell>
          <cell r="AV490" t="str">
            <v>20</v>
          </cell>
          <cell r="AW490" t="str">
            <v>72641</v>
          </cell>
          <cell r="AX490" t="str">
            <v>16</v>
          </cell>
          <cell r="AY490">
            <v>4</v>
          </cell>
          <cell r="AZ490">
            <v>3</v>
          </cell>
          <cell r="BA490">
            <v>0</v>
          </cell>
        </row>
        <row r="491">
          <cell r="A491">
            <v>112539</v>
          </cell>
          <cell r="B491" t="str">
            <v>DAMIAO LIMA BISPO</v>
          </cell>
          <cell r="C491" t="str">
            <v>VARREDOR</v>
          </cell>
          <cell r="D491" t="str">
            <v>ECOSAMPA Santo Amaro</v>
          </cell>
          <cell r="E491">
            <v>43617</v>
          </cell>
          <cell r="F491">
            <v>1603.99</v>
          </cell>
          <cell r="G491" t="str">
            <v>Gozando Férias</v>
          </cell>
          <cell r="H491">
            <v>45180</v>
          </cell>
          <cell r="I491">
            <v>32529</v>
          </cell>
          <cell r="J491" t="str">
            <v>398.772.258-40</v>
          </cell>
          <cell r="K491" t="str">
            <v>201.53601.63.3</v>
          </cell>
          <cell r="L491" t="str">
            <v>Salário Mensal</v>
          </cell>
          <cell r="M491" t="str">
            <v>Empregado (CLT)</v>
          </cell>
          <cell r="N491" t="str">
            <v>5142-15</v>
          </cell>
          <cell r="O491">
            <v>66</v>
          </cell>
          <cell r="P491" t="str">
            <v>SEGUNDA A SABADO - 06:00 AS 14:20 / INTERVALO DE 01 HORA</v>
          </cell>
          <cell r="Q491" t="str">
            <v>220 Horas</v>
          </cell>
          <cell r="R491" t="str">
            <v>75.01.006</v>
          </cell>
          <cell r="S491" t="str">
            <v>SCK - Varrição de Vias e Logradouros</v>
          </cell>
          <cell r="T491">
            <v>2</v>
          </cell>
          <cell r="U491" t="str">
            <v>SIEMACO SAO PAULO LIMP URBANA</v>
          </cell>
          <cell r="V491" t="str">
            <v>Brasileira</v>
          </cell>
          <cell r="W491" t="str">
            <v>Itamari</v>
          </cell>
          <cell r="X491" t="str">
            <v>ADNOLIA LIMA BISPO</v>
          </cell>
          <cell r="Y491" t="str">
            <v>SALVADOR NUNES BISPO</v>
          </cell>
          <cell r="Z491" t="str">
            <v>Solteiro</v>
          </cell>
          <cell r="AA491" t="str">
            <v>Ensino Fundamental Incompleto</v>
          </cell>
          <cell r="AB491" t="str">
            <v>M</v>
          </cell>
          <cell r="AC491" t="str">
            <v>Rua</v>
          </cell>
          <cell r="AD491" t="str">
            <v>FRANCIS RUSSEL</v>
          </cell>
          <cell r="AE491" t="str">
            <v>22</v>
          </cell>
          <cell r="AG491" t="str">
            <v>04963-100</v>
          </cell>
          <cell r="AH491" t="str">
            <v>CHACARA DA ENSEADA</v>
          </cell>
          <cell r="AI491" t="str">
            <v>São Paulo</v>
          </cell>
          <cell r="AJ491" t="str">
            <v>São Paulo</v>
          </cell>
          <cell r="AP491">
            <v>9104</v>
          </cell>
          <cell r="AQ491" t="str">
            <v>20363</v>
          </cell>
          <cell r="AR491" t="str">
            <v>4</v>
          </cell>
          <cell r="AS491" t="str">
            <v>34.423.311-X</v>
          </cell>
          <cell r="AT491" t="str">
            <v>374094360159</v>
          </cell>
          <cell r="AU491" t="str">
            <v>479</v>
          </cell>
          <cell r="AV491" t="str">
            <v>372</v>
          </cell>
          <cell r="AW491" t="str">
            <v>40987</v>
          </cell>
          <cell r="AX491" t="str">
            <v>343</v>
          </cell>
          <cell r="AY491">
            <v>4</v>
          </cell>
          <cell r="AZ491">
            <v>3</v>
          </cell>
          <cell r="BA491">
            <v>0</v>
          </cell>
        </row>
        <row r="492">
          <cell r="A492">
            <v>112540</v>
          </cell>
          <cell r="B492" t="str">
            <v>DAMIAO RODRIGUES PITA</v>
          </cell>
          <cell r="C492" t="str">
            <v>AJUDANTE EQ SERVICOS DIVERSOS</v>
          </cell>
          <cell r="D492" t="str">
            <v>ECOSAMPA Santo Amaro</v>
          </cell>
          <cell r="E492">
            <v>43617</v>
          </cell>
          <cell r="F492">
            <v>1603.99</v>
          </cell>
          <cell r="G492" t="str">
            <v>Em Atividade Normal</v>
          </cell>
          <cell r="H492">
            <v>45119</v>
          </cell>
          <cell r="I492">
            <v>22275</v>
          </cell>
          <cell r="J492" t="str">
            <v>022.303.438-07</v>
          </cell>
          <cell r="K492" t="str">
            <v>120.71896.55.8</v>
          </cell>
          <cell r="L492" t="str">
            <v>Salário Mensal</v>
          </cell>
          <cell r="M492" t="str">
            <v>Empregado (CLT)</v>
          </cell>
          <cell r="N492" t="str">
            <v>5142-25</v>
          </cell>
          <cell r="O492">
            <v>66</v>
          </cell>
          <cell r="P492" t="str">
            <v>SEGUNDA A SABADO - 06:00 AS 14:20 / INTERVALO DE 01 HORA</v>
          </cell>
          <cell r="Q492" t="str">
            <v>220 Horas</v>
          </cell>
          <cell r="R492" t="str">
            <v>75.01.022</v>
          </cell>
          <cell r="S492" t="str">
            <v>SCK - Limpeza Habitacional - Dificil Acesso</v>
          </cell>
          <cell r="T492">
            <v>2</v>
          </cell>
          <cell r="U492" t="str">
            <v>SIEMACO SAO PAULO LIMP URBANA</v>
          </cell>
          <cell r="V492" t="str">
            <v>Brasileira</v>
          </cell>
          <cell r="W492" t="str">
            <v>Itaporanga</v>
          </cell>
          <cell r="X492" t="str">
            <v>MARIA RODRIGUES SOBRINHA</v>
          </cell>
          <cell r="Y492" t="str">
            <v>MANOEL RODRIGUES PITA</v>
          </cell>
          <cell r="Z492" t="str">
            <v>Casado</v>
          </cell>
          <cell r="AA492" t="str">
            <v>Ensino Fundamental Incompleto</v>
          </cell>
          <cell r="AB492" t="str">
            <v>M</v>
          </cell>
          <cell r="AC492" t="str">
            <v>Rua</v>
          </cell>
          <cell r="AD492" t="str">
            <v>CACHOEIRA ACARA</v>
          </cell>
          <cell r="AE492" t="str">
            <v>118</v>
          </cell>
          <cell r="AG492" t="str">
            <v>05868-000</v>
          </cell>
          <cell r="AH492" t="str">
            <v>COHAB ADVENTISTA</v>
          </cell>
          <cell r="AI492" t="str">
            <v>São Paulo</v>
          </cell>
          <cell r="AJ492" t="str">
            <v>São Paulo</v>
          </cell>
          <cell r="AP492">
            <v>9106</v>
          </cell>
          <cell r="AQ492" t="str">
            <v>33874</v>
          </cell>
          <cell r="AR492" t="str">
            <v>3</v>
          </cell>
          <cell r="AS492" t="str">
            <v>16.204.810-5</v>
          </cell>
          <cell r="AT492" t="str">
            <v>156011020187</v>
          </cell>
          <cell r="AU492" t="str">
            <v>342</v>
          </cell>
          <cell r="AV492" t="str">
            <v>20</v>
          </cell>
          <cell r="AW492" t="str">
            <v>82538</v>
          </cell>
          <cell r="AX492" t="str">
            <v>060</v>
          </cell>
          <cell r="AY492">
            <v>4</v>
          </cell>
          <cell r="AZ492">
            <v>3</v>
          </cell>
          <cell r="BA492">
            <v>0</v>
          </cell>
        </row>
        <row r="493">
          <cell r="A493">
            <v>113775</v>
          </cell>
          <cell r="B493" t="str">
            <v>DANIEL ALEXANDRE DA COSTA MARQUES</v>
          </cell>
          <cell r="C493" t="str">
            <v>MECANICO III</v>
          </cell>
          <cell r="D493" t="str">
            <v>ECOSAMPA Operação Geral</v>
          </cell>
          <cell r="E493">
            <v>43623</v>
          </cell>
          <cell r="F493">
            <v>4947.5600000000004</v>
          </cell>
          <cell r="G493" t="str">
            <v>Em Atividade Normal</v>
          </cell>
          <cell r="H493">
            <v>45119</v>
          </cell>
          <cell r="I493">
            <v>27841</v>
          </cell>
          <cell r="J493" t="str">
            <v>951.191.164-34</v>
          </cell>
          <cell r="K493" t="str">
            <v>125.38861.79.0</v>
          </cell>
          <cell r="L493" t="str">
            <v>Salário Mensal</v>
          </cell>
          <cell r="M493" t="str">
            <v>Empregado (CLT)</v>
          </cell>
          <cell r="N493" t="str">
            <v>9144-05</v>
          </cell>
          <cell r="O493">
            <v>301</v>
          </cell>
          <cell r="P493" t="str">
            <v>SEGUNDA A SABADO - 22:00 AS 05:25 / INTERVALO DE 01 HORA</v>
          </cell>
          <cell r="Q493" t="str">
            <v>220 Horas</v>
          </cell>
          <cell r="R493" t="str">
            <v>75.02.003</v>
          </cell>
          <cell r="S493" t="str">
            <v>Apoio Op C.Direto</v>
          </cell>
          <cell r="T493">
            <v>2</v>
          </cell>
          <cell r="U493" t="str">
            <v>SIEMACO SAO PAULO LIMP URBANA</v>
          </cell>
          <cell r="V493" t="str">
            <v>Brasileira</v>
          </cell>
          <cell r="W493" t="str">
            <v>Jandira</v>
          </cell>
          <cell r="X493" t="str">
            <v>MARIA DA PENHA LIRA DA COSTA</v>
          </cell>
          <cell r="Y493" t="str">
            <v>DAVID COSTA</v>
          </cell>
          <cell r="Z493" t="str">
            <v>Casado</v>
          </cell>
          <cell r="AA493" t="str">
            <v>Ensino Médio Completo</v>
          </cell>
          <cell r="AB493" t="str">
            <v>M</v>
          </cell>
          <cell r="AC493" t="str">
            <v>Rua</v>
          </cell>
          <cell r="AD493" t="str">
            <v>LOURENCO HUSS</v>
          </cell>
          <cell r="AE493" t="str">
            <v>43</v>
          </cell>
          <cell r="AF493" t="str">
            <v>CASA 1</v>
          </cell>
          <cell r="AG493" t="str">
            <v>06626-210</v>
          </cell>
          <cell r="AH493" t="str">
            <v>VILA SANTO ANTONIO</v>
          </cell>
          <cell r="AI493" t="str">
            <v>Jandira</v>
          </cell>
          <cell r="AJ493" t="str">
            <v>São Paulo</v>
          </cell>
          <cell r="AP493">
            <v>1456</v>
          </cell>
          <cell r="AQ493" t="str">
            <v>20838</v>
          </cell>
          <cell r="AR493" t="str">
            <v>6</v>
          </cell>
          <cell r="AS493" t="str">
            <v>524978906</v>
          </cell>
          <cell r="AT493" t="str">
            <v>224350430191</v>
          </cell>
          <cell r="AU493" t="str">
            <v>0037</v>
          </cell>
          <cell r="AV493" t="str">
            <v>304</v>
          </cell>
          <cell r="AW493" t="str">
            <v>014256</v>
          </cell>
          <cell r="AX493" t="str">
            <v>015</v>
          </cell>
          <cell r="AY493">
            <v>4</v>
          </cell>
          <cell r="AZ493">
            <v>2</v>
          </cell>
          <cell r="BA493">
            <v>24</v>
          </cell>
        </row>
        <row r="494">
          <cell r="A494">
            <v>122573</v>
          </cell>
          <cell r="B494" t="str">
            <v>DANIEL ALVES DANTAS PEIXINHO</v>
          </cell>
          <cell r="C494" t="str">
            <v>MOTORISTA CAMINHAO</v>
          </cell>
          <cell r="D494" t="str">
            <v>ECOSAMPA Operação Geral</v>
          </cell>
          <cell r="E494">
            <v>45131</v>
          </cell>
          <cell r="F494">
            <v>3050.22</v>
          </cell>
          <cell r="G494" t="str">
            <v>Em Atividade Normal</v>
          </cell>
          <cell r="H494">
            <v>45131</v>
          </cell>
          <cell r="I494">
            <v>25577</v>
          </cell>
          <cell r="J494" t="str">
            <v>569.678.295-72</v>
          </cell>
          <cell r="K494" t="str">
            <v>122.71997.67.6</v>
          </cell>
          <cell r="L494" t="str">
            <v>Salário Mensal</v>
          </cell>
          <cell r="M494" t="str">
            <v>Empregado (CLT)</v>
          </cell>
          <cell r="N494" t="str">
            <v>7825-10</v>
          </cell>
          <cell r="O494">
            <v>301</v>
          </cell>
          <cell r="P494" t="str">
            <v>SEGUNDA A SABADO - 22:00 AS 05:25 / INTERVALO DE 01 HORA</v>
          </cell>
          <cell r="Q494" t="str">
            <v>220 Horas</v>
          </cell>
          <cell r="R494" t="str">
            <v>75.01.017</v>
          </cell>
          <cell r="S494" t="str">
            <v>SCK - Coleta Manual - Entulho e Materiais Diversos</v>
          </cell>
          <cell r="T494">
            <v>2</v>
          </cell>
          <cell r="U494" t="str">
            <v>SIND TRAB EMP DE ONIBUS RODOV INTEREST INTERM SET DIF SAO PAULO</v>
          </cell>
          <cell r="V494" t="str">
            <v>Brasileira</v>
          </cell>
          <cell r="W494" t="str">
            <v>Monte Santo</v>
          </cell>
          <cell r="X494" t="str">
            <v>ELISIA DANTAS PEIXINHO</v>
          </cell>
          <cell r="Y494" t="str">
            <v>AMBROSIO ALVES PEIXINHO</v>
          </cell>
          <cell r="Z494" t="str">
            <v>Casado</v>
          </cell>
          <cell r="AA494" t="str">
            <v>Ensino Médio Completo</v>
          </cell>
          <cell r="AB494" t="str">
            <v>M</v>
          </cell>
          <cell r="AC494" t="str">
            <v>Avenida</v>
          </cell>
          <cell r="AD494" t="str">
            <v>CARLOS CALDEIRA FILHO</v>
          </cell>
          <cell r="AE494" t="str">
            <v>4182</v>
          </cell>
          <cell r="AG494" t="str">
            <v>05798-350</v>
          </cell>
          <cell r="AH494" t="str">
            <v>JARDIM AVENIDA</v>
          </cell>
          <cell r="AI494" t="str">
            <v>São Paulo</v>
          </cell>
          <cell r="AJ494" t="str">
            <v>São Paulo</v>
          </cell>
          <cell r="AM494" t="str">
            <v>11</v>
          </cell>
          <cell r="AN494" t="str">
            <v>97956-9225</v>
          </cell>
          <cell r="AP494">
            <v>8485</v>
          </cell>
          <cell r="AQ494" t="str">
            <v>32717</v>
          </cell>
          <cell r="AR494" t="str">
            <v>8</v>
          </cell>
          <cell r="AS494" t="str">
            <v>232473018</v>
          </cell>
          <cell r="AT494" t="str">
            <v>170789000141</v>
          </cell>
          <cell r="AU494" t="str">
            <v>0187</v>
          </cell>
          <cell r="AV494" t="str">
            <v>408</v>
          </cell>
          <cell r="AW494" t="str">
            <v>56967829</v>
          </cell>
          <cell r="AX494" t="str">
            <v>572</v>
          </cell>
          <cell r="AY494">
            <v>0</v>
          </cell>
          <cell r="AZ494">
            <v>1</v>
          </cell>
          <cell r="BA494">
            <v>7</v>
          </cell>
          <cell r="BB494" t="str">
            <v>01.061.834.109</v>
          </cell>
          <cell r="BC494">
            <v>45646</v>
          </cell>
          <cell r="BD494">
            <v>43876</v>
          </cell>
          <cell r="BE494" t="str">
            <v>D</v>
          </cell>
          <cell r="BG494">
            <v>45114</v>
          </cell>
        </row>
        <row r="495">
          <cell r="A495">
            <v>112821</v>
          </cell>
          <cell r="B495" t="str">
            <v>DANIEL BONIFACIO</v>
          </cell>
          <cell r="C495" t="str">
            <v>MOTORISTA CAMINHAO</v>
          </cell>
          <cell r="D495" t="str">
            <v>ECOSAMPA Operação Geral</v>
          </cell>
          <cell r="E495">
            <v>43617</v>
          </cell>
          <cell r="F495">
            <v>3050.22</v>
          </cell>
          <cell r="G495" t="str">
            <v>Em Atividade Normal</v>
          </cell>
          <cell r="H495">
            <v>44806</v>
          </cell>
          <cell r="I495">
            <v>30113</v>
          </cell>
          <cell r="J495" t="str">
            <v>294.223.908-50</v>
          </cell>
          <cell r="K495" t="str">
            <v>209.79528.49.0</v>
          </cell>
          <cell r="L495" t="str">
            <v>Salário Mensal</v>
          </cell>
          <cell r="M495" t="str">
            <v>Empregado (CLT)</v>
          </cell>
          <cell r="N495" t="str">
            <v>7825-10</v>
          </cell>
          <cell r="O495">
            <v>242</v>
          </cell>
          <cell r="P495" t="str">
            <v>SEGUNDA A SABADO - 13:00 AS 21:20 / INTERVALO DE 01 HORA</v>
          </cell>
          <cell r="Q495" t="str">
            <v>220 Horas</v>
          </cell>
          <cell r="R495" t="str">
            <v>75.01.017</v>
          </cell>
          <cell r="S495" t="str">
            <v>SCK - Coleta Manual - Entulho e Materiais Diversos</v>
          </cell>
          <cell r="T495">
            <v>2</v>
          </cell>
          <cell r="U495" t="str">
            <v>SIND TRAB EMP DE ONIBUS RODOV INTEREST INTERM SET DIF SAO PAULO</v>
          </cell>
          <cell r="V495" t="str">
            <v>Brasileira</v>
          </cell>
          <cell r="W495" t="str">
            <v>São Paulo</v>
          </cell>
          <cell r="X495" t="str">
            <v>CELIA MARIA BONIFACIO</v>
          </cell>
          <cell r="Y495" t="str">
            <v>ANTONIO JOSE BONIFACIO</v>
          </cell>
          <cell r="Z495" t="str">
            <v>Casado</v>
          </cell>
          <cell r="AA495" t="str">
            <v>Ensino Médio Completo</v>
          </cell>
          <cell r="AB495" t="str">
            <v>M</v>
          </cell>
          <cell r="AC495" t="str">
            <v>Rua</v>
          </cell>
          <cell r="AD495" t="str">
            <v>CHARLES MERYON</v>
          </cell>
          <cell r="AE495" t="str">
            <v>123</v>
          </cell>
          <cell r="AG495" t="str">
            <v>05859-030</v>
          </cell>
          <cell r="AH495" t="str">
            <v xml:space="preserve">CAPAO REDONDO </v>
          </cell>
          <cell r="AI495" t="str">
            <v>São Paulo</v>
          </cell>
          <cell r="AJ495" t="str">
            <v>São Paulo</v>
          </cell>
          <cell r="AP495">
            <v>8485</v>
          </cell>
          <cell r="AQ495" t="str">
            <v>20486</v>
          </cell>
          <cell r="AR495" t="str">
            <v>4</v>
          </cell>
          <cell r="AS495" t="str">
            <v>42.519.485-1</v>
          </cell>
          <cell r="AT495" t="str">
            <v>222385180191</v>
          </cell>
          <cell r="AU495" t="str">
            <v>536</v>
          </cell>
          <cell r="AV495" t="str">
            <v>373</v>
          </cell>
          <cell r="AW495" t="str">
            <v>071024</v>
          </cell>
          <cell r="AX495" t="str">
            <v>0250</v>
          </cell>
          <cell r="AY495">
            <v>4</v>
          </cell>
          <cell r="AZ495">
            <v>3</v>
          </cell>
          <cell r="BA495">
            <v>0</v>
          </cell>
          <cell r="BB495" t="str">
            <v>01.458.955.684</v>
          </cell>
          <cell r="BC495">
            <v>44886</v>
          </cell>
          <cell r="BE495" t="str">
            <v>E</v>
          </cell>
          <cell r="BG495">
            <v>43609</v>
          </cell>
        </row>
        <row r="496">
          <cell r="A496">
            <v>114907</v>
          </cell>
          <cell r="B496" t="str">
            <v>DANIEL CARDOSO DA SILVA</v>
          </cell>
          <cell r="C496" t="str">
            <v>AJUDANTE EQ SERVICOS DIVERSOS</v>
          </cell>
          <cell r="D496" t="str">
            <v>ECOSAMPA Operação Geral</v>
          </cell>
          <cell r="E496">
            <v>43916</v>
          </cell>
          <cell r="F496">
            <v>1603.99</v>
          </cell>
          <cell r="G496" t="str">
            <v>Em Atividade Normal</v>
          </cell>
          <cell r="H496">
            <v>45056</v>
          </cell>
          <cell r="I496">
            <v>36398</v>
          </cell>
          <cell r="J496" t="str">
            <v>449.818.928-02</v>
          </cell>
          <cell r="K496" t="str">
            <v>201.15351.53.6</v>
          </cell>
          <cell r="L496" t="str">
            <v>Salário Mensal</v>
          </cell>
          <cell r="M496" t="str">
            <v>Empregado (CLT)</v>
          </cell>
          <cell r="N496" t="str">
            <v>5142-25</v>
          </cell>
          <cell r="O496">
            <v>339</v>
          </cell>
          <cell r="P496" t="str">
            <v>SEGUNDA A SABADO - 13:20 AS 21:40 / INTERVALO DE 01 HORA</v>
          </cell>
          <cell r="Q496" t="str">
            <v>220 Horas</v>
          </cell>
          <cell r="R496" t="str">
            <v>75.01.014</v>
          </cell>
          <cell r="S496" t="str">
            <v>SCK - Pintura de Meio-Fio e Remoção Faixas e Propagandas</v>
          </cell>
          <cell r="T496">
            <v>2</v>
          </cell>
          <cell r="U496" t="str">
            <v>SIEMACO SAO PAULO LIMP URBANA</v>
          </cell>
          <cell r="V496" t="str">
            <v>Brasileira</v>
          </cell>
          <cell r="W496" t="str">
            <v>São Paulo</v>
          </cell>
          <cell r="X496" t="str">
            <v>LUSINETE ROSA CARDOSO</v>
          </cell>
          <cell r="Y496" t="str">
            <v>JOSE DOMINGOS DA SILVA FILHO</v>
          </cell>
          <cell r="Z496" t="str">
            <v>Solteiro</v>
          </cell>
          <cell r="AA496" t="str">
            <v>Ensino Médio Completo</v>
          </cell>
          <cell r="AB496" t="str">
            <v>M</v>
          </cell>
          <cell r="AC496" t="str">
            <v>Rua</v>
          </cell>
          <cell r="AD496" t="str">
            <v>PAULINO VITAL DE MORAES</v>
          </cell>
          <cell r="AE496" t="str">
            <v>843</v>
          </cell>
          <cell r="AG496" t="str">
            <v>05855-000</v>
          </cell>
          <cell r="AH496" t="str">
            <v>PQ. MARIA HELENA</v>
          </cell>
          <cell r="AI496" t="str">
            <v>São Paulo</v>
          </cell>
          <cell r="AJ496" t="str">
            <v>São Paulo</v>
          </cell>
          <cell r="AK496" t="str">
            <v>11</v>
          </cell>
          <cell r="AL496" t="str">
            <v>4111.9866</v>
          </cell>
          <cell r="AM496" t="str">
            <v>11</v>
          </cell>
          <cell r="AN496" t="str">
            <v>94918.5557</v>
          </cell>
          <cell r="AP496">
            <v>8485</v>
          </cell>
          <cell r="AQ496" t="str">
            <v>22451</v>
          </cell>
          <cell r="AR496" t="str">
            <v>6</v>
          </cell>
          <cell r="AS496" t="str">
            <v>560344909</v>
          </cell>
          <cell r="AT496" t="str">
            <v>454868000167</v>
          </cell>
          <cell r="AU496" t="str">
            <v>446</v>
          </cell>
          <cell r="AV496" t="str">
            <v>373</v>
          </cell>
          <cell r="AW496" t="str">
            <v>44981892</v>
          </cell>
          <cell r="AX496" t="str">
            <v>802</v>
          </cell>
          <cell r="AY496">
            <v>3</v>
          </cell>
          <cell r="AZ496">
            <v>5</v>
          </cell>
          <cell r="BA496">
            <v>5</v>
          </cell>
          <cell r="BB496" t="str">
            <v>87.654.321.000</v>
          </cell>
          <cell r="BC496">
            <v>44007</v>
          </cell>
          <cell r="BD496">
            <v>43593</v>
          </cell>
          <cell r="BE496" t="str">
            <v>A</v>
          </cell>
        </row>
        <row r="497">
          <cell r="A497">
            <v>112827</v>
          </cell>
          <cell r="B497" t="str">
            <v>DANIEL DA CUNHA PUPO</v>
          </cell>
          <cell r="C497" t="str">
            <v>COLETOR</v>
          </cell>
          <cell r="D497" t="str">
            <v>ECOSAMPA Operação Geral</v>
          </cell>
          <cell r="E497">
            <v>43617</v>
          </cell>
          <cell r="F497">
            <v>1907.79</v>
          </cell>
          <cell r="G497" t="str">
            <v>Em Atividade Normal</v>
          </cell>
          <cell r="H497">
            <v>44867</v>
          </cell>
          <cell r="I497">
            <v>29009</v>
          </cell>
          <cell r="J497" t="str">
            <v>327.335.978-17</v>
          </cell>
          <cell r="K497" t="str">
            <v>136.46126.89.1</v>
          </cell>
          <cell r="L497" t="str">
            <v>Salário Mensal</v>
          </cell>
          <cell r="M497" t="str">
            <v>Empregado (CLT)</v>
          </cell>
          <cell r="N497" t="str">
            <v>5142-05</v>
          </cell>
          <cell r="O497">
            <v>339</v>
          </cell>
          <cell r="P497" t="str">
            <v>SEGUNDA A SABADO - 13:20 AS 21:40 / INTERVALO DE 01 HORA</v>
          </cell>
          <cell r="Q497" t="str">
            <v>220 Horas</v>
          </cell>
          <cell r="R497" t="str">
            <v>75.01.023</v>
          </cell>
          <cell r="S497" t="str">
            <v>SCK - Coleta Manual Residuos - Orgânicos Feira Livre</v>
          </cell>
          <cell r="T497">
            <v>2</v>
          </cell>
          <cell r="U497" t="str">
            <v>SIEMACO SAO PAULO LIMP URBANA</v>
          </cell>
          <cell r="V497" t="str">
            <v>Brasileira</v>
          </cell>
          <cell r="W497" t="str">
            <v>São Paulo</v>
          </cell>
          <cell r="X497" t="str">
            <v>GENI DA CUNHA PUPO</v>
          </cell>
          <cell r="Y497" t="str">
            <v>DAMIAO PUPO</v>
          </cell>
          <cell r="Z497" t="str">
            <v>Solteiro</v>
          </cell>
          <cell r="AA497" t="str">
            <v>Ensino Fundamental Incompleto</v>
          </cell>
          <cell r="AB497" t="str">
            <v>M</v>
          </cell>
          <cell r="AC497" t="str">
            <v>Rua</v>
          </cell>
          <cell r="AD497" t="str">
            <v xml:space="preserve">DO JUSA </v>
          </cell>
          <cell r="AE497" t="str">
            <v>128</v>
          </cell>
          <cell r="AG497" t="str">
            <v>04889-000</v>
          </cell>
          <cell r="AH497" t="str">
            <v>PARELHEIROS</v>
          </cell>
          <cell r="AI497" t="str">
            <v>São Paulo</v>
          </cell>
          <cell r="AJ497" t="str">
            <v>São Paulo</v>
          </cell>
          <cell r="AP497">
            <v>6733</v>
          </cell>
          <cell r="AQ497" t="str">
            <v>37335</v>
          </cell>
          <cell r="AR497" t="str">
            <v>8</v>
          </cell>
          <cell r="AS497" t="str">
            <v>35.079.545-9</v>
          </cell>
          <cell r="AT497" t="str">
            <v>271614100124</v>
          </cell>
          <cell r="AU497" t="str">
            <v>160</v>
          </cell>
          <cell r="AV497" t="str">
            <v>381</v>
          </cell>
          <cell r="AW497" t="str">
            <v>0040952</v>
          </cell>
          <cell r="AX497" t="str">
            <v>0245</v>
          </cell>
          <cell r="AY497">
            <v>4</v>
          </cell>
          <cell r="AZ497">
            <v>3</v>
          </cell>
          <cell r="BA497">
            <v>0</v>
          </cell>
        </row>
        <row r="498">
          <cell r="A498">
            <v>112834</v>
          </cell>
          <cell r="B498" t="str">
            <v>DANIEL DE PAULA CUNHA</v>
          </cell>
          <cell r="C498" t="str">
            <v>VARREDOR</v>
          </cell>
          <cell r="D498" t="str">
            <v>ECOSAMPA Capela do Socorro</v>
          </cell>
          <cell r="E498">
            <v>43617</v>
          </cell>
          <cell r="F498">
            <v>1603.99</v>
          </cell>
          <cell r="G498" t="str">
            <v>Gozando Férias</v>
          </cell>
          <cell r="H498">
            <v>45180</v>
          </cell>
          <cell r="I498">
            <v>31023</v>
          </cell>
          <cell r="J498" t="str">
            <v>356.257.038-41</v>
          </cell>
          <cell r="K498" t="str">
            <v>212.09413.54.1</v>
          </cell>
          <cell r="L498" t="str">
            <v>Salário Mensal</v>
          </cell>
          <cell r="M498" t="str">
            <v>Empregado (CLT)</v>
          </cell>
          <cell r="N498" t="str">
            <v>5142-15</v>
          </cell>
          <cell r="O498">
            <v>233</v>
          </cell>
          <cell r="P498" t="str">
            <v>SEGUNDA A SABADO - 09:00 AS 17:20 / INTERVALO DE 01 HORA</v>
          </cell>
          <cell r="Q498" t="str">
            <v>220 Horas</v>
          </cell>
          <cell r="R498" t="str">
            <v>75.01.007</v>
          </cell>
          <cell r="S498" t="str">
            <v>SCK - Varrição de Sarjetas e Calçadas</v>
          </cell>
          <cell r="T498">
            <v>2</v>
          </cell>
          <cell r="U498" t="str">
            <v>SIEMACO SAO PAULO LIMP URBANA</v>
          </cell>
          <cell r="V498" t="str">
            <v>Brasileira</v>
          </cell>
          <cell r="W498" t="str">
            <v>São Paulo</v>
          </cell>
          <cell r="X498" t="str">
            <v>VERA LUCIA DE PAULA CUNHA</v>
          </cell>
          <cell r="Y498" t="str">
            <v>JOSE INACIO DA CUNHA</v>
          </cell>
          <cell r="Z498" t="str">
            <v>Solteiro</v>
          </cell>
          <cell r="AA498" t="str">
            <v>Ensino Médio Completo</v>
          </cell>
          <cell r="AB498" t="str">
            <v>M</v>
          </cell>
          <cell r="AC498" t="str">
            <v>Rua</v>
          </cell>
          <cell r="AD498" t="str">
            <v>CARLOS JORGE SCHMIDT</v>
          </cell>
          <cell r="AE498" t="str">
            <v>111</v>
          </cell>
          <cell r="AG498" t="str">
            <v>04880-040</v>
          </cell>
          <cell r="AH498" t="str">
            <v>RECANTO CAMPO BELO</v>
          </cell>
          <cell r="AI498" t="str">
            <v>São Paulo</v>
          </cell>
          <cell r="AJ498" t="str">
            <v>São Paulo</v>
          </cell>
          <cell r="AP498">
            <v>6733</v>
          </cell>
          <cell r="AQ498" t="str">
            <v>14343</v>
          </cell>
          <cell r="AR498" t="str">
            <v>9</v>
          </cell>
          <cell r="AS498" t="str">
            <v>42.401.382-4</v>
          </cell>
          <cell r="AT498" t="str">
            <v>323599910159</v>
          </cell>
          <cell r="AU498" t="str">
            <v>177</v>
          </cell>
          <cell r="AV498" t="str">
            <v>381</v>
          </cell>
          <cell r="AW498" t="str">
            <v>068278</v>
          </cell>
          <cell r="AX498" t="str">
            <v>0280</v>
          </cell>
          <cell r="AY498">
            <v>4</v>
          </cell>
          <cell r="AZ498">
            <v>3</v>
          </cell>
          <cell r="BA498">
            <v>0</v>
          </cell>
        </row>
        <row r="499">
          <cell r="A499">
            <v>112839</v>
          </cell>
          <cell r="B499" t="str">
            <v>DANIEL DE SOUZA</v>
          </cell>
          <cell r="C499" t="str">
            <v>COLETOR</v>
          </cell>
          <cell r="D499" t="str">
            <v>ECOSAMPA Operação Geral</v>
          </cell>
          <cell r="E499">
            <v>43617</v>
          </cell>
          <cell r="F499">
            <v>1465.28</v>
          </cell>
          <cell r="G499" t="str">
            <v>Demitido em Meses Anteriores</v>
          </cell>
          <cell r="H499">
            <v>43703</v>
          </cell>
          <cell r="I499">
            <v>31820</v>
          </cell>
          <cell r="J499" t="str">
            <v>370.771.498-54</v>
          </cell>
          <cell r="K499" t="str">
            <v>135.34082.81.7</v>
          </cell>
          <cell r="L499" t="str">
            <v>Salário Mensal</v>
          </cell>
          <cell r="M499" t="str">
            <v>Empregado (CLT)</v>
          </cell>
          <cell r="N499" t="str">
            <v>5142-05</v>
          </cell>
          <cell r="O499">
            <v>167</v>
          </cell>
          <cell r="P499" t="str">
            <v>SEGUNDA A SABADO - 13:40 AS 22:00 / INTERVALO DE 01 HORA</v>
          </cell>
          <cell r="Q499" t="str">
            <v>220 Horas</v>
          </cell>
          <cell r="R499" t="str">
            <v>75.01.017</v>
          </cell>
          <cell r="S499" t="str">
            <v>SCK - Coleta Manual - Entulho e Materiais Diversos</v>
          </cell>
          <cell r="T499">
            <v>2</v>
          </cell>
          <cell r="U499" t="str">
            <v>SIEMACO SAO PAULO LIMP URBANA</v>
          </cell>
          <cell r="V499" t="str">
            <v>Brasileira</v>
          </cell>
          <cell r="W499" t="str">
            <v>Itambé</v>
          </cell>
          <cell r="X499" t="str">
            <v>ANA LUCIA ROSA DE SOUSA</v>
          </cell>
          <cell r="Z499" t="str">
            <v>Solteiro</v>
          </cell>
          <cell r="AA499" t="str">
            <v>Ensino Médio Completo</v>
          </cell>
          <cell r="AB499" t="str">
            <v>M</v>
          </cell>
          <cell r="AC499" t="str">
            <v>Rua</v>
          </cell>
          <cell r="AD499" t="str">
            <v xml:space="preserve">LEANDRO TEIXEIRA </v>
          </cell>
          <cell r="AE499" t="str">
            <v>116</v>
          </cell>
          <cell r="AG499" t="str">
            <v>05662-060</v>
          </cell>
          <cell r="AH499" t="str">
            <v>PARAISOPOLIS</v>
          </cell>
          <cell r="AI499" t="str">
            <v>São Paulo</v>
          </cell>
          <cell r="AJ499" t="str">
            <v>São Paulo</v>
          </cell>
          <cell r="AP499">
            <v>265</v>
          </cell>
          <cell r="AQ499" t="str">
            <v>79002</v>
          </cell>
          <cell r="AR499" t="str">
            <v>2</v>
          </cell>
          <cell r="AS499" t="str">
            <v>44.062.885-4</v>
          </cell>
          <cell r="AT499" t="str">
            <v>312534240183</v>
          </cell>
          <cell r="AU499" t="str">
            <v>542</v>
          </cell>
          <cell r="AV499" t="str">
            <v>346</v>
          </cell>
          <cell r="AW499" t="str">
            <v>041603</v>
          </cell>
          <cell r="AX499" t="str">
            <v>0357</v>
          </cell>
          <cell r="AY499">
            <v>0</v>
          </cell>
          <cell r="AZ499">
            <v>2</v>
          </cell>
          <cell r="BA499">
            <v>25</v>
          </cell>
        </row>
        <row r="500">
          <cell r="A500">
            <v>112843</v>
          </cell>
          <cell r="B500" t="str">
            <v>DANIEL DOS REIS CARVALHO</v>
          </cell>
          <cell r="C500" t="str">
            <v>AJUDANTE EQ SERVICOS DIVERSOS</v>
          </cell>
          <cell r="D500" t="str">
            <v>ECOSAMPA Santo Amaro</v>
          </cell>
          <cell r="E500">
            <v>43617</v>
          </cell>
          <cell r="F500">
            <v>1603.99</v>
          </cell>
          <cell r="G500" t="str">
            <v>Em Atividade Normal</v>
          </cell>
          <cell r="H500">
            <v>45177</v>
          </cell>
          <cell r="I500">
            <v>32254</v>
          </cell>
          <cell r="J500" t="str">
            <v>040.009.125-93</v>
          </cell>
          <cell r="K500" t="str">
            <v>160.18953.51.0</v>
          </cell>
          <cell r="L500" t="str">
            <v>Salário Mensal</v>
          </cell>
          <cell r="M500" t="str">
            <v>Empregado (CLT)</v>
          </cell>
          <cell r="N500" t="str">
            <v>5142-25</v>
          </cell>
          <cell r="O500">
            <v>300</v>
          </cell>
          <cell r="P500" t="str">
            <v>SEGUNDA A SABADO - 21:00 AS 04:33 / INTERVALO DE 01 HORA</v>
          </cell>
          <cell r="Q500" t="str">
            <v>220 Horas</v>
          </cell>
          <cell r="R500" t="str">
            <v>75.01.013</v>
          </cell>
          <cell r="S500" t="str">
            <v>SCK - Capinação e Roçada de Vias</v>
          </cell>
          <cell r="T500">
            <v>2</v>
          </cell>
          <cell r="U500" t="str">
            <v>SIEMACO SAO PAULO LIMP URBANA</v>
          </cell>
          <cell r="V500" t="str">
            <v>Brasileira</v>
          </cell>
          <cell r="W500" t="str">
            <v>Itabuna</v>
          </cell>
          <cell r="X500" t="str">
            <v>SARA MARIA DOS REIS</v>
          </cell>
          <cell r="Y500" t="str">
            <v>FELIPE DO CARMO CARVALHO</v>
          </cell>
          <cell r="Z500" t="str">
            <v>União Est/Marit</v>
          </cell>
          <cell r="AA500" t="str">
            <v>Ensino Fundamental Incompleto</v>
          </cell>
          <cell r="AB500" t="str">
            <v>M</v>
          </cell>
          <cell r="AC500" t="str">
            <v>Rua</v>
          </cell>
          <cell r="AD500" t="str">
            <v xml:space="preserve">HERCILIA GONCALVES DOS SANTOS </v>
          </cell>
          <cell r="AE500" t="str">
            <v>1</v>
          </cell>
          <cell r="AG500" t="str">
            <v>04912-040</v>
          </cell>
          <cell r="AH500" t="str">
            <v>GUARAPIRANGA</v>
          </cell>
          <cell r="AI500" t="str">
            <v>São Paulo</v>
          </cell>
          <cell r="AJ500" t="str">
            <v>São Paulo</v>
          </cell>
          <cell r="AP500">
            <v>1667</v>
          </cell>
          <cell r="AQ500" t="str">
            <v>68174</v>
          </cell>
          <cell r="AR500" t="str">
            <v>4</v>
          </cell>
          <cell r="AS500" t="str">
            <v>39.619.171-X</v>
          </cell>
          <cell r="AT500" t="str">
            <v>333890390167</v>
          </cell>
          <cell r="AU500" t="str">
            <v>372</v>
          </cell>
          <cell r="AV500" t="str">
            <v>375</v>
          </cell>
          <cell r="AW500" t="str">
            <v>060738</v>
          </cell>
          <cell r="AX500" t="str">
            <v>00325</v>
          </cell>
          <cell r="AY500">
            <v>4</v>
          </cell>
          <cell r="AZ500">
            <v>3</v>
          </cell>
          <cell r="BA500">
            <v>0</v>
          </cell>
        </row>
        <row r="501">
          <cell r="A501">
            <v>112922</v>
          </cell>
          <cell r="B501" t="str">
            <v>DANIEL GOMES DA SILVA</v>
          </cell>
          <cell r="C501" t="str">
            <v>COLETOR</v>
          </cell>
          <cell r="D501" t="str">
            <v>ECOSAMPA Operação Geral</v>
          </cell>
          <cell r="E501">
            <v>43617</v>
          </cell>
          <cell r="F501">
            <v>1907.79</v>
          </cell>
          <cell r="G501" t="str">
            <v>Em Atividade Normal</v>
          </cell>
          <cell r="H501">
            <v>45177</v>
          </cell>
          <cell r="I501">
            <v>28046</v>
          </cell>
          <cell r="J501" t="str">
            <v>916.890.744-34</v>
          </cell>
          <cell r="K501" t="str">
            <v>125.59744.44.0</v>
          </cell>
          <cell r="L501" t="str">
            <v>Salário Mensal</v>
          </cell>
          <cell r="M501" t="str">
            <v>Empregado (CLT)</v>
          </cell>
          <cell r="N501" t="str">
            <v>5142-05</v>
          </cell>
          <cell r="O501">
            <v>339</v>
          </cell>
          <cell r="P501" t="str">
            <v>SEGUNDA A SABADO - 13:20 AS 21:40 / INTERVALO DE 01 HORA</v>
          </cell>
          <cell r="Q501" t="str">
            <v>220 Horas</v>
          </cell>
          <cell r="R501" t="str">
            <v>75.01.023</v>
          </cell>
          <cell r="S501" t="str">
            <v>SCK - Coleta Manual Residuos - Orgânicos Feira Livre</v>
          </cell>
          <cell r="T501">
            <v>2</v>
          </cell>
          <cell r="U501" t="str">
            <v>SIEMACO SAO PAULO LIMP URBANA</v>
          </cell>
          <cell r="V501" t="str">
            <v>Brasileira</v>
          </cell>
          <cell r="W501" t="str">
            <v>Mamanguape</v>
          </cell>
          <cell r="X501" t="str">
            <v>MARIA ANA DA CONCEICAO</v>
          </cell>
          <cell r="Y501" t="str">
            <v>PLACIDO GOMES DA SILVA</v>
          </cell>
          <cell r="Z501" t="str">
            <v>Solteiro</v>
          </cell>
          <cell r="AA501" t="str">
            <v>Ensino Fundamental Incompleto</v>
          </cell>
          <cell r="AB501" t="str">
            <v>M</v>
          </cell>
          <cell r="AC501" t="str">
            <v>Rua</v>
          </cell>
          <cell r="AD501" t="str">
            <v>PURUBA</v>
          </cell>
          <cell r="AE501" t="str">
            <v>31</v>
          </cell>
          <cell r="AF501" t="str">
            <v>VIELA 1009</v>
          </cell>
          <cell r="AG501" t="str">
            <v>04950-090</v>
          </cell>
          <cell r="AH501" t="str">
            <v xml:space="preserve">CIDADE IPAVA </v>
          </cell>
          <cell r="AI501" t="str">
            <v>São Paulo</v>
          </cell>
          <cell r="AJ501" t="str">
            <v>São Paulo</v>
          </cell>
          <cell r="AP501">
            <v>1667</v>
          </cell>
          <cell r="AQ501" t="str">
            <v>71392</v>
          </cell>
          <cell r="AR501" t="str">
            <v>7</v>
          </cell>
          <cell r="AS501" t="str">
            <v>63.991.718-5</v>
          </cell>
          <cell r="AT501" t="str">
            <v>22588261244</v>
          </cell>
          <cell r="AU501" t="str">
            <v>146</v>
          </cell>
          <cell r="AV501" t="str">
            <v>7</v>
          </cell>
          <cell r="AW501" t="str">
            <v>025115</v>
          </cell>
          <cell r="AX501" t="str">
            <v>013</v>
          </cell>
          <cell r="AY501">
            <v>4</v>
          </cell>
          <cell r="AZ501">
            <v>3</v>
          </cell>
          <cell r="BA501">
            <v>0</v>
          </cell>
        </row>
        <row r="502">
          <cell r="A502">
            <v>112930</v>
          </cell>
          <cell r="B502" t="str">
            <v>DANIEL JACINTO DA SILVA</v>
          </cell>
          <cell r="C502" t="str">
            <v>AJUDANTE EQ SERVICOS DIVERSOS</v>
          </cell>
          <cell r="D502" t="str">
            <v>ECOSAMPA Campo Limpo</v>
          </cell>
          <cell r="E502">
            <v>43617</v>
          </cell>
          <cell r="F502">
            <v>1603.99</v>
          </cell>
          <cell r="G502" t="str">
            <v>Em Atividade Normal</v>
          </cell>
          <cell r="H502">
            <v>45184</v>
          </cell>
          <cell r="I502">
            <v>23297</v>
          </cell>
          <cell r="J502" t="str">
            <v>109.175.888-35</v>
          </cell>
          <cell r="K502" t="str">
            <v>123.53011.56.1</v>
          </cell>
          <cell r="L502" t="str">
            <v>Salário Mensal</v>
          </cell>
          <cell r="M502" t="str">
            <v>Empregado (CLT)</v>
          </cell>
          <cell r="N502" t="str">
            <v>5142-25</v>
          </cell>
          <cell r="O502">
            <v>66</v>
          </cell>
          <cell r="P502" t="str">
            <v>SEGUNDA A SABADO - 06:00 AS 14:20 / INTERVALO DE 01 HORA</v>
          </cell>
          <cell r="Q502" t="str">
            <v>220 Horas</v>
          </cell>
          <cell r="R502" t="str">
            <v>75.01.013</v>
          </cell>
          <cell r="S502" t="str">
            <v>SCK - Capinação e Roçada de Vias</v>
          </cell>
          <cell r="T502">
            <v>2</v>
          </cell>
          <cell r="U502" t="str">
            <v>SIEMACO SAO PAULO LIMP URBANA</v>
          </cell>
          <cell r="V502" t="str">
            <v>Brasileira</v>
          </cell>
          <cell r="W502" t="str">
            <v>Panelas</v>
          </cell>
          <cell r="X502" t="str">
            <v>MARIA DAS DORES DA SILVA</v>
          </cell>
          <cell r="Y502" t="str">
            <v>JACINTO PEDRO DA SILVA</v>
          </cell>
          <cell r="Z502" t="str">
            <v>Outros</v>
          </cell>
          <cell r="AA502" t="str">
            <v>Ensino Fundamental Incompleto</v>
          </cell>
          <cell r="AB502" t="str">
            <v>M</v>
          </cell>
          <cell r="AC502" t="str">
            <v>Avenida</v>
          </cell>
          <cell r="AD502" t="str">
            <v xml:space="preserve">DOS FUNCIONARIOS PUBLICOS </v>
          </cell>
          <cell r="AE502" t="str">
            <v>1025</v>
          </cell>
          <cell r="AG502" t="str">
            <v>04962-000</v>
          </cell>
          <cell r="AH502" t="str">
            <v>VILA DO SOL</v>
          </cell>
          <cell r="AI502" t="str">
            <v>São Paulo</v>
          </cell>
          <cell r="AJ502" t="str">
            <v>São Paulo</v>
          </cell>
          <cell r="AP502">
            <v>390</v>
          </cell>
          <cell r="AQ502" t="str">
            <v>13148</v>
          </cell>
          <cell r="AR502" t="str">
            <v>0</v>
          </cell>
          <cell r="AS502" t="str">
            <v>22.255.643-2</v>
          </cell>
          <cell r="AT502" t="str">
            <v>15957520876</v>
          </cell>
          <cell r="AU502" t="str">
            <v>646</v>
          </cell>
          <cell r="AV502" t="str">
            <v>372</v>
          </cell>
          <cell r="AW502" t="str">
            <v>18930</v>
          </cell>
          <cell r="AX502" t="str">
            <v>025</v>
          </cell>
          <cell r="AY502">
            <v>4</v>
          </cell>
          <cell r="AZ502">
            <v>3</v>
          </cell>
          <cell r="BA502">
            <v>0</v>
          </cell>
        </row>
        <row r="503">
          <cell r="A503">
            <v>114109</v>
          </cell>
          <cell r="B503" t="str">
            <v>DANIEL JOSE DA SILVA</v>
          </cell>
          <cell r="C503" t="str">
            <v>AJUDANTE EQ SERVICOS DIVERSOS</v>
          </cell>
          <cell r="D503" t="str">
            <v>ECOSAMPA Capela do Socorro</v>
          </cell>
          <cell r="E503">
            <v>43728</v>
          </cell>
          <cell r="F503">
            <v>1603.99</v>
          </cell>
          <cell r="G503" t="str">
            <v>Demitido em Meses Anteriores</v>
          </cell>
          <cell r="H503">
            <v>45012</v>
          </cell>
          <cell r="I503">
            <v>34227</v>
          </cell>
          <cell r="J503" t="str">
            <v>426.589.788-63</v>
          </cell>
          <cell r="K503" t="str">
            <v>138.98538.93.0</v>
          </cell>
          <cell r="L503" t="str">
            <v>Salário Mensal</v>
          </cell>
          <cell r="M503" t="str">
            <v>Empregado (CLT)</v>
          </cell>
          <cell r="N503" t="str">
            <v>5142-25</v>
          </cell>
          <cell r="O503">
            <v>167</v>
          </cell>
          <cell r="P503" t="str">
            <v>SEGUNDA A SABADO - 13:40 AS 22:00 / INTERVALO DE 01 HORA</v>
          </cell>
          <cell r="Q503" t="str">
            <v>220 Horas</v>
          </cell>
          <cell r="R503" t="str">
            <v>75.01.013</v>
          </cell>
          <cell r="S503" t="str">
            <v>SCK - Capinação e Roçada de Vias</v>
          </cell>
          <cell r="T503">
            <v>2</v>
          </cell>
          <cell r="U503" t="str">
            <v>SIEMACO SAO PAULO LIMP URBANA</v>
          </cell>
          <cell r="V503" t="str">
            <v>Brasileira</v>
          </cell>
          <cell r="W503" t="str">
            <v>São Paulo</v>
          </cell>
          <cell r="X503" t="str">
            <v>IRANI ROSA DOS SANTOS SILVA</v>
          </cell>
          <cell r="Y503" t="str">
            <v>GRACINDO JOSE DA SILVA</v>
          </cell>
          <cell r="Z503" t="str">
            <v>Solteiro</v>
          </cell>
          <cell r="AA503" t="str">
            <v>Ensino Fundamental Incompleto</v>
          </cell>
          <cell r="AB503" t="str">
            <v>M</v>
          </cell>
          <cell r="AC503" t="str">
            <v>Rua</v>
          </cell>
          <cell r="AD503" t="str">
            <v>TRES CORACOES</v>
          </cell>
          <cell r="AE503" t="str">
            <v>38</v>
          </cell>
          <cell r="AG503" t="str">
            <v>04853-040</v>
          </cell>
          <cell r="AH503" t="str">
            <v>JARDIM NORONHA</v>
          </cell>
          <cell r="AI503" t="str">
            <v>São Paulo</v>
          </cell>
          <cell r="AJ503" t="str">
            <v>São Paulo</v>
          </cell>
          <cell r="AM503" t="str">
            <v>11</v>
          </cell>
          <cell r="AN503" t="str">
            <v>98155.3874</v>
          </cell>
          <cell r="AP503">
            <v>6677</v>
          </cell>
          <cell r="AQ503" t="str">
            <v>0034781</v>
          </cell>
          <cell r="AR503" t="str">
            <v>4</v>
          </cell>
          <cell r="AS503" t="str">
            <v>49.586.284-8</v>
          </cell>
          <cell r="AT503" t="str">
            <v>389555900183</v>
          </cell>
          <cell r="AU503" t="str">
            <v>0446</v>
          </cell>
          <cell r="AV503" t="str">
            <v>381</v>
          </cell>
          <cell r="AW503" t="str">
            <v>009437</v>
          </cell>
          <cell r="AX503" t="str">
            <v>00414</v>
          </cell>
          <cell r="AY503">
            <v>3</v>
          </cell>
          <cell r="AZ503">
            <v>6</v>
          </cell>
          <cell r="BA503">
            <v>7</v>
          </cell>
        </row>
        <row r="504">
          <cell r="A504">
            <v>116331</v>
          </cell>
          <cell r="B504" t="str">
            <v>DANIEL LIMA CARVALHO</v>
          </cell>
          <cell r="C504" t="str">
            <v>AJUDANTE EQ SERVICOS DIVERSOS</v>
          </cell>
          <cell r="D504" t="str">
            <v>ECOSAMPA Santo Amaro</v>
          </cell>
          <cell r="E504">
            <v>44308</v>
          </cell>
          <cell r="F504">
            <v>1603.99</v>
          </cell>
          <cell r="G504" t="str">
            <v>Demitido no Mês</v>
          </cell>
          <cell r="H504">
            <v>45180</v>
          </cell>
          <cell r="I504">
            <v>35776</v>
          </cell>
          <cell r="J504" t="str">
            <v>486.288.208-09</v>
          </cell>
          <cell r="K504" t="str">
            <v>206.88251.12.3</v>
          </cell>
          <cell r="L504" t="str">
            <v>Salário Mensal</v>
          </cell>
          <cell r="M504" t="str">
            <v>Empregado (CLT)</v>
          </cell>
          <cell r="N504" t="str">
            <v>5142-25</v>
          </cell>
          <cell r="O504">
            <v>300</v>
          </cell>
          <cell r="P504" t="str">
            <v>SEGUNDA A SABADO - 21:00 AS 04:33 / INTERVALO DE 01 HORA</v>
          </cell>
          <cell r="Q504" t="str">
            <v>220 Horas</v>
          </cell>
          <cell r="R504" t="str">
            <v>75.01.014</v>
          </cell>
          <cell r="S504" t="str">
            <v>SCK - Pintura de Meio-Fio e Remoção Faixas e Propagandas</v>
          </cell>
          <cell r="T504">
            <v>2</v>
          </cell>
          <cell r="U504" t="str">
            <v>SIEMACO SAO PAULO LIMP URBANA</v>
          </cell>
          <cell r="V504" t="str">
            <v>Brasileira</v>
          </cell>
          <cell r="W504" t="str">
            <v>São Paulo</v>
          </cell>
          <cell r="X504" t="str">
            <v>MARIA DAS DORES LIMA CARVALHO</v>
          </cell>
          <cell r="Y504" t="str">
            <v>OLDACK CARVALHO</v>
          </cell>
          <cell r="Z504" t="str">
            <v>Solteiro</v>
          </cell>
          <cell r="AA504" t="str">
            <v>Ensino Médio Completo</v>
          </cell>
          <cell r="AB504" t="str">
            <v>M</v>
          </cell>
          <cell r="AC504" t="str">
            <v>Rua</v>
          </cell>
          <cell r="AD504" t="str">
            <v>RUA DO VALBOEIRO</v>
          </cell>
          <cell r="AE504" t="str">
            <v>123</v>
          </cell>
          <cell r="AG504" t="str">
            <v>05857-460</v>
          </cell>
          <cell r="AH504" t="str">
            <v>JARDIM AURELIO</v>
          </cell>
          <cell r="AI504" t="str">
            <v>São Paulo</v>
          </cell>
          <cell r="AJ504" t="str">
            <v>São Paulo</v>
          </cell>
          <cell r="AK504" t="str">
            <v>11</v>
          </cell>
          <cell r="AL504" t="str">
            <v>95343.9977</v>
          </cell>
          <cell r="AP504">
            <v>7245</v>
          </cell>
          <cell r="AQ504" t="str">
            <v>06817</v>
          </cell>
          <cell r="AR504" t="str">
            <v>1</v>
          </cell>
          <cell r="AS504" t="str">
            <v>537583038</v>
          </cell>
          <cell r="AT504" t="str">
            <v>425858800141</v>
          </cell>
          <cell r="AU504" t="str">
            <v>0431</v>
          </cell>
          <cell r="AV504" t="str">
            <v>201</v>
          </cell>
          <cell r="AW504" t="str">
            <v>48628820</v>
          </cell>
          <cell r="AX504" t="str">
            <v>809</v>
          </cell>
          <cell r="AY504">
            <v>2</v>
          </cell>
          <cell r="AZ504">
            <v>4</v>
          </cell>
          <cell r="BA504">
            <v>9</v>
          </cell>
        </row>
        <row r="505">
          <cell r="A505">
            <v>114418</v>
          </cell>
          <cell r="B505" t="str">
            <v>DANIEL MARCOS DA SILVA</v>
          </cell>
          <cell r="C505" t="str">
            <v>VARREDOR</v>
          </cell>
          <cell r="D505" t="str">
            <v>ECOSAMPA Santo Amaro</v>
          </cell>
          <cell r="E505">
            <v>43811</v>
          </cell>
          <cell r="F505">
            <v>1603.99</v>
          </cell>
          <cell r="G505" t="str">
            <v>Em Atividade Normal</v>
          </cell>
          <cell r="H505">
            <v>45119</v>
          </cell>
          <cell r="I505">
            <v>26371</v>
          </cell>
          <cell r="J505" t="str">
            <v>184.768.618-42</v>
          </cell>
          <cell r="K505" t="str">
            <v>125.38554.27.8</v>
          </cell>
          <cell r="L505" t="str">
            <v>Salário Mensal</v>
          </cell>
          <cell r="M505" t="str">
            <v>Empregado (CLT)</v>
          </cell>
          <cell r="N505" t="str">
            <v>5142-15</v>
          </cell>
          <cell r="O505">
            <v>299</v>
          </cell>
          <cell r="P505" t="str">
            <v>SEGUNDA A SABADO - 20:00 AS 03:40 / INTERVALO DE 01 HORA</v>
          </cell>
          <cell r="Q505" t="str">
            <v>220 Horas</v>
          </cell>
          <cell r="R505" t="str">
            <v>75.01.006</v>
          </cell>
          <cell r="S505" t="str">
            <v>SCK - Varrição de Vias e Logradouros</v>
          </cell>
          <cell r="T505">
            <v>2</v>
          </cell>
          <cell r="U505" t="str">
            <v>SIEMACO SAO PAULO LIMP URBANA</v>
          </cell>
          <cell r="V505" t="str">
            <v>Brasileira</v>
          </cell>
          <cell r="W505" t="str">
            <v>São Paulo</v>
          </cell>
          <cell r="X505" t="str">
            <v>ADELAIDE DE SOUZA SILVA</v>
          </cell>
          <cell r="Y505" t="str">
            <v>GERALDO SILVA</v>
          </cell>
          <cell r="Z505" t="str">
            <v>União Est/Marit</v>
          </cell>
          <cell r="AA505" t="str">
            <v>Ensino Fundamental Incompleto</v>
          </cell>
          <cell r="AB505" t="str">
            <v>M</v>
          </cell>
          <cell r="AC505" t="str">
            <v>Rua</v>
          </cell>
          <cell r="AD505" t="str">
            <v>RUA JOSE AIRES GOMES</v>
          </cell>
          <cell r="AE505" t="str">
            <v>25</v>
          </cell>
          <cell r="AF505" t="str">
            <v>C</v>
          </cell>
          <cell r="AG505" t="str">
            <v>04877-150</v>
          </cell>
          <cell r="AH505" t="str">
            <v>CIDADE LUZ</v>
          </cell>
          <cell r="AI505" t="str">
            <v>São Paulo</v>
          </cell>
          <cell r="AJ505" t="str">
            <v>São Paulo</v>
          </cell>
          <cell r="AK505" t="str">
            <v>11</v>
          </cell>
          <cell r="AL505" t="str">
            <v>5977.3195</v>
          </cell>
          <cell r="AP505">
            <v>9106</v>
          </cell>
          <cell r="AQ505" t="str">
            <v>34652</v>
          </cell>
          <cell r="AR505" t="str">
            <v>2</v>
          </cell>
          <cell r="AS505" t="str">
            <v>279082459</v>
          </cell>
          <cell r="AT505" t="str">
            <v>259174230183</v>
          </cell>
          <cell r="AU505" t="str">
            <v>337</v>
          </cell>
          <cell r="AV505" t="str">
            <v>381</v>
          </cell>
          <cell r="AW505" t="str">
            <v>18476861</v>
          </cell>
          <cell r="AX505" t="str">
            <v>842</v>
          </cell>
          <cell r="AY505">
            <v>3</v>
          </cell>
          <cell r="AZ505">
            <v>8</v>
          </cell>
          <cell r="BA505">
            <v>19</v>
          </cell>
        </row>
        <row r="506">
          <cell r="A506">
            <v>112936</v>
          </cell>
          <cell r="B506" t="str">
            <v>DANIEL MARQUES ALVES</v>
          </cell>
          <cell r="C506" t="str">
            <v>VARREDOR</v>
          </cell>
          <cell r="D506" t="str">
            <v>ECOSAMPA M'Boi Mirim</v>
          </cell>
          <cell r="E506">
            <v>43617</v>
          </cell>
          <cell r="F506">
            <v>1603.99</v>
          </cell>
          <cell r="G506" t="str">
            <v>Em Atividade Normal</v>
          </cell>
          <cell r="H506">
            <v>45177</v>
          </cell>
          <cell r="I506">
            <v>26231</v>
          </cell>
          <cell r="J506" t="str">
            <v>143.359.468-48</v>
          </cell>
          <cell r="K506" t="str">
            <v>124.32174.41.2</v>
          </cell>
          <cell r="L506" t="str">
            <v>Salário Mensal</v>
          </cell>
          <cell r="M506" t="str">
            <v>Empregado (CLT)</v>
          </cell>
          <cell r="N506" t="str">
            <v>5142-15</v>
          </cell>
          <cell r="O506">
            <v>71</v>
          </cell>
          <cell r="P506" t="str">
            <v>SEGUNDA A SABADO - 07:00 AS 15:20 / INTERVALO DE 01 HORA</v>
          </cell>
          <cell r="Q506" t="str">
            <v>220 Horas</v>
          </cell>
          <cell r="R506" t="str">
            <v>75.01.006</v>
          </cell>
          <cell r="S506" t="str">
            <v>SCK - Varrição de Vias e Logradouros</v>
          </cell>
          <cell r="T506">
            <v>2</v>
          </cell>
          <cell r="U506" t="str">
            <v>SIEMACO SAO PAULO LIMP URBANA</v>
          </cell>
          <cell r="V506" t="str">
            <v>Brasileira</v>
          </cell>
          <cell r="W506" t="str">
            <v>Itapecerica da Serra</v>
          </cell>
          <cell r="X506" t="str">
            <v>LOURDES MARQUES ALVES</v>
          </cell>
          <cell r="Y506" t="str">
            <v>JOSE ALVES</v>
          </cell>
          <cell r="Z506" t="str">
            <v>Solteiro</v>
          </cell>
          <cell r="AA506" t="str">
            <v>Ensino Fundamental Incompleto</v>
          </cell>
          <cell r="AB506" t="str">
            <v>M</v>
          </cell>
          <cell r="AC506" t="str">
            <v>Rua</v>
          </cell>
          <cell r="AD506" t="str">
            <v>ANTONIO RAMOS ROSA</v>
          </cell>
          <cell r="AE506" t="str">
            <v>30</v>
          </cell>
          <cell r="AG506" t="str">
            <v>05822-010</v>
          </cell>
          <cell r="AH506" t="str">
            <v>PARQUE SANTO ANTONIO</v>
          </cell>
          <cell r="AI506" t="str">
            <v>São Paulo</v>
          </cell>
          <cell r="AJ506" t="str">
            <v>São Paulo</v>
          </cell>
          <cell r="AP506">
            <v>9106</v>
          </cell>
          <cell r="AQ506" t="str">
            <v>33459</v>
          </cell>
          <cell r="AR506" t="str">
            <v>3</v>
          </cell>
          <cell r="AS506" t="str">
            <v>23.666.902-3</v>
          </cell>
          <cell r="AT506" t="str">
            <v>205481660132</v>
          </cell>
          <cell r="AU506" t="str">
            <v>143</v>
          </cell>
          <cell r="AV506" t="str">
            <v>373</v>
          </cell>
          <cell r="AW506" t="str">
            <v>090855</v>
          </cell>
          <cell r="AX506" t="str">
            <v>0106</v>
          </cell>
          <cell r="AY506">
            <v>4</v>
          </cell>
          <cell r="AZ506">
            <v>3</v>
          </cell>
          <cell r="BA506">
            <v>0</v>
          </cell>
        </row>
        <row r="507">
          <cell r="A507">
            <v>112942</v>
          </cell>
          <cell r="B507" t="str">
            <v>DANIEL PAULO DOS SANTOS</v>
          </cell>
          <cell r="C507" t="str">
            <v>MOTORISTA CAMINHAO</v>
          </cell>
          <cell r="D507" t="str">
            <v>ECOSAMPA Operação Geral</v>
          </cell>
          <cell r="E507">
            <v>43620</v>
          </cell>
          <cell r="F507">
            <v>3050.22</v>
          </cell>
          <cell r="G507" t="str">
            <v>Em Atividade Normal</v>
          </cell>
          <cell r="H507">
            <v>44930</v>
          </cell>
          <cell r="I507">
            <v>30923</v>
          </cell>
          <cell r="J507" t="str">
            <v>314.214.438-21</v>
          </cell>
          <cell r="K507" t="str">
            <v>135.65091.93.1</v>
          </cell>
          <cell r="L507" t="str">
            <v>Salário Mensal</v>
          </cell>
          <cell r="M507" t="str">
            <v>Empregado (CLT)</v>
          </cell>
          <cell r="N507" t="str">
            <v>7825-10</v>
          </cell>
          <cell r="O507">
            <v>297</v>
          </cell>
          <cell r="P507" t="str">
            <v>SEGUNDA A SABADO - 05:40 AS 14:00 / INTERVALO DE 01 HORA</v>
          </cell>
          <cell r="Q507" t="str">
            <v>220 Horas</v>
          </cell>
          <cell r="R507" t="str">
            <v>75.01.013</v>
          </cell>
          <cell r="S507" t="str">
            <v>SCK - Capinação e Roçada de Vias</v>
          </cell>
          <cell r="T507">
            <v>2</v>
          </cell>
          <cell r="U507" t="str">
            <v>SIND TRAB EMP DE ONIBUS RODOV INTEREST INTERM SET DIF SAO PAULO</v>
          </cell>
          <cell r="V507" t="str">
            <v>Brasileira</v>
          </cell>
          <cell r="W507" t="str">
            <v>São Paulo</v>
          </cell>
          <cell r="X507" t="str">
            <v>RITA ASSIS DE OLIVEIRA SANTOS</v>
          </cell>
          <cell r="Y507" t="str">
            <v>JOSE PAULO DOS SANTOS</v>
          </cell>
          <cell r="Z507" t="str">
            <v>Solteiro</v>
          </cell>
          <cell r="AA507" t="str">
            <v>Ensino Médio Incompleto</v>
          </cell>
          <cell r="AB507" t="str">
            <v>M</v>
          </cell>
          <cell r="AC507" t="str">
            <v>Rua</v>
          </cell>
          <cell r="AD507" t="str">
            <v>TOMAS POMPEU</v>
          </cell>
          <cell r="AE507" t="str">
            <v>29</v>
          </cell>
          <cell r="AG507" t="str">
            <v>05877-360</v>
          </cell>
          <cell r="AH507" t="str">
            <v xml:space="preserve">JARDIM GUARUJA </v>
          </cell>
          <cell r="AI507" t="str">
            <v>São Paulo</v>
          </cell>
          <cell r="AJ507" t="str">
            <v>São Paulo</v>
          </cell>
          <cell r="AP507">
            <v>264</v>
          </cell>
          <cell r="AQ507" t="str">
            <v>55792</v>
          </cell>
          <cell r="AR507" t="str">
            <v>7</v>
          </cell>
          <cell r="AS507" t="str">
            <v>35.331.064-5</v>
          </cell>
          <cell r="AT507" t="str">
            <v>326130300167</v>
          </cell>
          <cell r="AU507" t="str">
            <v>257</v>
          </cell>
          <cell r="AV507" t="str">
            <v>20</v>
          </cell>
          <cell r="AW507" t="str">
            <v>018325</v>
          </cell>
          <cell r="AX507" t="str">
            <v>280</v>
          </cell>
          <cell r="AY507">
            <v>4</v>
          </cell>
          <cell r="AZ507">
            <v>2</v>
          </cell>
          <cell r="BA507">
            <v>27</v>
          </cell>
          <cell r="BB507" t="str">
            <v>03.049.094.400</v>
          </cell>
          <cell r="BC507">
            <v>46098</v>
          </cell>
          <cell r="BE507" t="str">
            <v>D</v>
          </cell>
          <cell r="BG507">
            <v>43615</v>
          </cell>
        </row>
        <row r="508">
          <cell r="A508">
            <v>113774</v>
          </cell>
          <cell r="B508" t="str">
            <v>DANIEL SOUZA SANTOS ALEXANDRE</v>
          </cell>
          <cell r="C508" t="str">
            <v>FISCAL DE TURMA PLENO</v>
          </cell>
          <cell r="D508" t="str">
            <v>ECOSAMPA Campo Limpo</v>
          </cell>
          <cell r="E508">
            <v>43623</v>
          </cell>
          <cell r="F508">
            <v>3222.08</v>
          </cell>
          <cell r="G508" t="str">
            <v>Em Atividade Normal</v>
          </cell>
          <cell r="H508">
            <v>44957</v>
          </cell>
          <cell r="I508">
            <v>32233</v>
          </cell>
          <cell r="J508" t="str">
            <v>374.222.308-94</v>
          </cell>
          <cell r="K508" t="str">
            <v>207.07884.43.2</v>
          </cell>
          <cell r="L508" t="str">
            <v>Salário Mensal</v>
          </cell>
          <cell r="M508" t="str">
            <v>Empregado (CLT)</v>
          </cell>
          <cell r="N508" t="str">
            <v>9922-05</v>
          </cell>
          <cell r="O508">
            <v>66</v>
          </cell>
          <cell r="P508" t="str">
            <v>SEGUNDA A SABADO - 06:00 AS 14:20 / INTERVALO DE 01 HORA</v>
          </cell>
          <cell r="Q508" t="str">
            <v>220 Horas</v>
          </cell>
          <cell r="R508" t="str">
            <v>75.02.003</v>
          </cell>
          <cell r="S508" t="str">
            <v>Apoio Op C.Direto</v>
          </cell>
          <cell r="T508">
            <v>2</v>
          </cell>
          <cell r="U508" t="str">
            <v>SIEMACO SAO PAULO LIMP URBANA</v>
          </cell>
          <cell r="V508" t="str">
            <v>Brasileira</v>
          </cell>
          <cell r="W508" t="str">
            <v>Fortaleza</v>
          </cell>
          <cell r="X508" t="str">
            <v>MARIA JOSE SANTOS ALEXANDRE</v>
          </cell>
          <cell r="Y508" t="str">
            <v>JOSE PAULINO ALEXANDRE</v>
          </cell>
          <cell r="Z508" t="str">
            <v>Casado</v>
          </cell>
          <cell r="AA508" t="str">
            <v>Ensino Médio Completo</v>
          </cell>
          <cell r="AB508" t="str">
            <v>M</v>
          </cell>
          <cell r="AC508" t="str">
            <v>Rua</v>
          </cell>
          <cell r="AD508" t="str">
            <v>CAPAO REDONDO</v>
          </cell>
          <cell r="AE508" t="str">
            <v>50</v>
          </cell>
          <cell r="AF508" t="str">
            <v>CASA 5</v>
          </cell>
          <cell r="AG508" t="str">
            <v>04931-100</v>
          </cell>
          <cell r="AH508" t="str">
            <v>JARDIM SANTA MARGARIDA</v>
          </cell>
          <cell r="AI508" t="str">
            <v>São Paulo</v>
          </cell>
          <cell r="AJ508" t="str">
            <v>São Paulo</v>
          </cell>
          <cell r="AP508">
            <v>390</v>
          </cell>
          <cell r="AQ508" t="str">
            <v>12418</v>
          </cell>
          <cell r="AR508" t="str">
            <v>8</v>
          </cell>
          <cell r="AS508" t="str">
            <v>469516987</v>
          </cell>
          <cell r="AT508" t="str">
            <v>365482980167</v>
          </cell>
          <cell r="AU508" t="str">
            <v>0199</v>
          </cell>
          <cell r="AV508" t="str">
            <v>416</v>
          </cell>
          <cell r="AW508" t="str">
            <v>095920</v>
          </cell>
          <cell r="AX508" t="str">
            <v>001</v>
          </cell>
          <cell r="AY508">
            <v>4</v>
          </cell>
          <cell r="AZ508">
            <v>2</v>
          </cell>
          <cell r="BA508">
            <v>24</v>
          </cell>
        </row>
        <row r="509">
          <cell r="A509">
            <v>113904</v>
          </cell>
          <cell r="B509" t="str">
            <v>DANIELA ESTER DE MEDEIROS</v>
          </cell>
          <cell r="C509" t="str">
            <v>PENSIONISTAS</v>
          </cell>
          <cell r="D509" t="str">
            <v>ECOSAMPA Pensionistas</v>
          </cell>
          <cell r="E509">
            <v>43647</v>
          </cell>
          <cell r="F509">
            <v>0.01</v>
          </cell>
          <cell r="G509" t="str">
            <v>Em Atividade Normal</v>
          </cell>
          <cell r="H509">
            <v>43647</v>
          </cell>
          <cell r="J509" t="str">
            <v>297.884.518-02</v>
          </cell>
          <cell r="L509" t="str">
            <v>Nenhuma</v>
          </cell>
          <cell r="M509" t="str">
            <v>Pensionista</v>
          </cell>
          <cell r="N509" t="str">
            <v>1415-20</v>
          </cell>
          <cell r="O509">
            <v>46</v>
          </cell>
          <cell r="P509" t="str">
            <v>SEGUNDA A SEXTA - 08:30 ÀS 18:18 / INTERVALO DE 01 HORA</v>
          </cell>
          <cell r="Q509" t="str">
            <v>220 Horas</v>
          </cell>
          <cell r="R509" t="str">
            <v>00.00.000</v>
          </cell>
          <cell r="S509" t="str">
            <v>Pensionistas</v>
          </cell>
          <cell r="T509">
            <v>2</v>
          </cell>
          <cell r="U509" t="str">
            <v>Nenhum</v>
          </cell>
          <cell r="V509" t="str">
            <v>Brasileira</v>
          </cell>
          <cell r="W509" t="str">
            <v>Nenhum</v>
          </cell>
          <cell r="Z509" t="str">
            <v>Solteiro</v>
          </cell>
          <cell r="AA509" t="str">
            <v>Ensino Médio Completo</v>
          </cell>
          <cell r="AB509" t="str">
            <v>-</v>
          </cell>
          <cell r="AC509" t="str">
            <v>Nenhum</v>
          </cell>
          <cell r="AI509" t="str">
            <v>São Paulo</v>
          </cell>
          <cell r="AJ509" t="str">
            <v>São Paulo</v>
          </cell>
          <cell r="AP509">
            <v>6818</v>
          </cell>
          <cell r="AQ509" t="str">
            <v>8748</v>
          </cell>
          <cell r="AR509" t="str">
            <v>3</v>
          </cell>
          <cell r="AY509">
            <v>4</v>
          </cell>
          <cell r="AZ509">
            <v>2</v>
          </cell>
          <cell r="BA509">
            <v>0</v>
          </cell>
        </row>
        <row r="510">
          <cell r="A510">
            <v>120896</v>
          </cell>
          <cell r="B510" t="str">
            <v>DANIELE APARECIDA SILVA</v>
          </cell>
          <cell r="C510" t="str">
            <v>AUXILIAR DE CONTROLE OPERACIONAL</v>
          </cell>
          <cell r="D510" t="str">
            <v>ECOSAMPA Operação Geral</v>
          </cell>
          <cell r="E510">
            <v>44872</v>
          </cell>
          <cell r="F510">
            <v>1952.99</v>
          </cell>
          <cell r="G510" t="str">
            <v>Demitido em Meses Anteriores</v>
          </cell>
          <cell r="H510">
            <v>45084</v>
          </cell>
          <cell r="I510">
            <v>32654</v>
          </cell>
          <cell r="J510" t="str">
            <v>373.845.358-08</v>
          </cell>
          <cell r="K510" t="str">
            <v>209.79532.64.1</v>
          </cell>
          <cell r="L510" t="str">
            <v>Salário Mensal</v>
          </cell>
          <cell r="M510" t="str">
            <v>Empregado (CLT)</v>
          </cell>
          <cell r="N510" t="str">
            <v>3423-10</v>
          </cell>
          <cell r="O510">
            <v>301</v>
          </cell>
          <cell r="P510" t="str">
            <v>SEGUNDA A SABADO - 22:00 AS 05:25 / INTERVALO DE 01 HORA</v>
          </cell>
          <cell r="Q510" t="str">
            <v>220 Horas</v>
          </cell>
          <cell r="R510" t="str">
            <v>75.02.001</v>
          </cell>
          <cell r="S510" t="str">
            <v>Apoio Op C.Indireto</v>
          </cell>
          <cell r="T510">
            <v>3</v>
          </cell>
          <cell r="U510" t="str">
            <v>SIEMACO SAO PAULO LIMP URBANA</v>
          </cell>
          <cell r="V510" t="str">
            <v>Brasileira</v>
          </cell>
          <cell r="W510" t="str">
            <v>São Paulo</v>
          </cell>
          <cell r="X510" t="str">
            <v>GENI GOMES DE OLIVEIRA DA SILVA</v>
          </cell>
          <cell r="Y510" t="str">
            <v>SEVERINO ARCANJO DA SILVA</v>
          </cell>
          <cell r="Z510" t="str">
            <v>Solteiro</v>
          </cell>
          <cell r="AA510" t="str">
            <v>Ensino Superior Completo</v>
          </cell>
          <cell r="AB510" t="str">
            <v>F</v>
          </cell>
          <cell r="AC510" t="str">
            <v>Avenida</v>
          </cell>
          <cell r="AD510" t="str">
            <v>ELLIS MAAS</v>
          </cell>
          <cell r="AE510" t="str">
            <v>970</v>
          </cell>
          <cell r="AF510" t="str">
            <v>CASA 05</v>
          </cell>
          <cell r="AG510" t="str">
            <v>05859-000</v>
          </cell>
          <cell r="AH510" t="str">
            <v>CAPAO REDONDO</v>
          </cell>
          <cell r="AI510" t="str">
            <v>São Paulo</v>
          </cell>
          <cell r="AJ510" t="str">
            <v>São Paulo</v>
          </cell>
          <cell r="AM510" t="str">
            <v>11</v>
          </cell>
          <cell r="AN510" t="str">
            <v>95851-8296</v>
          </cell>
          <cell r="AP510">
            <v>742</v>
          </cell>
          <cell r="AQ510" t="str">
            <v>10368</v>
          </cell>
          <cell r="AR510" t="str">
            <v>2</v>
          </cell>
          <cell r="AS510" t="str">
            <v>333965528</v>
          </cell>
          <cell r="AT510" t="str">
            <v>377877200141</v>
          </cell>
          <cell r="AU510" t="str">
            <v>0571</v>
          </cell>
          <cell r="AV510" t="str">
            <v>373</v>
          </cell>
          <cell r="AW510" t="str">
            <v>37384535</v>
          </cell>
          <cell r="AX510" t="str">
            <v>808</v>
          </cell>
          <cell r="AY510">
            <v>0</v>
          </cell>
          <cell r="AZ510">
            <v>7</v>
          </cell>
          <cell r="BA510">
            <v>0</v>
          </cell>
        </row>
        <row r="511">
          <cell r="A511">
            <v>116716</v>
          </cell>
          <cell r="B511" t="str">
            <v>DANIELE CRISTINA PEDRO</v>
          </cell>
          <cell r="C511" t="str">
            <v>VARREDOR</v>
          </cell>
          <cell r="D511" t="str">
            <v>ECOSAMPA Capela do Socorro</v>
          </cell>
          <cell r="E511">
            <v>44368</v>
          </cell>
          <cell r="F511">
            <v>1603.99</v>
          </cell>
          <cell r="G511" t="str">
            <v>Em Atividade Normal</v>
          </cell>
          <cell r="H511">
            <v>45103</v>
          </cell>
          <cell r="I511">
            <v>30313</v>
          </cell>
          <cell r="J511" t="str">
            <v>311.449.868-00</v>
          </cell>
          <cell r="K511" t="str">
            <v>132.15324.85.6</v>
          </cell>
          <cell r="L511" t="str">
            <v>Salário Mensal</v>
          </cell>
          <cell r="M511" t="str">
            <v>Empregado (CLT)</v>
          </cell>
          <cell r="N511" t="str">
            <v>5142-15</v>
          </cell>
          <cell r="O511">
            <v>233</v>
          </cell>
          <cell r="P511" t="str">
            <v>SEGUNDA A SABADO - 09:00 AS 17:20 / INTERVALO DE 01 HORA</v>
          </cell>
          <cell r="Q511" t="str">
            <v>220 Horas</v>
          </cell>
          <cell r="R511" t="str">
            <v>75.01.006</v>
          </cell>
          <cell r="S511" t="str">
            <v>SCK - Varrição de Vias e Logradouros</v>
          </cell>
          <cell r="T511">
            <v>2</v>
          </cell>
          <cell r="U511" t="str">
            <v>SIEMACO SAO PAULO LIMP URBANA</v>
          </cell>
          <cell r="V511" t="str">
            <v>Brasileira</v>
          </cell>
          <cell r="W511" t="str">
            <v>São Paulo</v>
          </cell>
          <cell r="X511" t="str">
            <v>NILZA MARIA PEDRO</v>
          </cell>
          <cell r="Y511" t="str">
            <v>NAO DECLARADO</v>
          </cell>
          <cell r="Z511" t="str">
            <v>Solteiro</v>
          </cell>
          <cell r="AA511" t="str">
            <v>Ensino Médio Completo</v>
          </cell>
          <cell r="AB511" t="str">
            <v>F</v>
          </cell>
          <cell r="AC511" t="str">
            <v>Rua</v>
          </cell>
          <cell r="AD511" t="str">
            <v>RUA GRAJAU</v>
          </cell>
          <cell r="AE511" t="str">
            <v>30</v>
          </cell>
          <cell r="AG511" t="str">
            <v>04859-335</v>
          </cell>
          <cell r="AH511" t="str">
            <v>CHACARA DO CONDE</v>
          </cell>
          <cell r="AI511" t="str">
            <v>São Paulo</v>
          </cell>
          <cell r="AJ511" t="str">
            <v>São Paulo</v>
          </cell>
          <cell r="AK511" t="str">
            <v>11</v>
          </cell>
          <cell r="AL511" t="str">
            <v>96580.5086</v>
          </cell>
          <cell r="AM511" t="str">
            <v>11</v>
          </cell>
          <cell r="AN511" t="str">
            <v>98312.7166</v>
          </cell>
          <cell r="AP511">
            <v>1684</v>
          </cell>
          <cell r="AQ511" t="str">
            <v>48991</v>
          </cell>
          <cell r="AR511" t="str">
            <v>5</v>
          </cell>
          <cell r="AS511" t="str">
            <v>429709766</v>
          </cell>
          <cell r="AT511" t="str">
            <v>305073800108</v>
          </cell>
          <cell r="AU511" t="str">
            <v>0118</v>
          </cell>
          <cell r="AV511" t="str">
            <v>381</v>
          </cell>
          <cell r="AW511" t="str">
            <v>31144986</v>
          </cell>
          <cell r="AX511" t="str">
            <v>800</v>
          </cell>
          <cell r="AY511">
            <v>2</v>
          </cell>
          <cell r="AZ511">
            <v>2</v>
          </cell>
          <cell r="BA511">
            <v>10</v>
          </cell>
        </row>
        <row r="512">
          <cell r="A512">
            <v>121948</v>
          </cell>
          <cell r="B512" t="str">
            <v>DANIELY LEANDRO DOS SANTOS</v>
          </cell>
          <cell r="C512" t="str">
            <v>MENOR/JOVEM APRENDIZ</v>
          </cell>
          <cell r="D512" t="str">
            <v>ECOSAMPA Administração</v>
          </cell>
          <cell r="E512">
            <v>45040</v>
          </cell>
          <cell r="F512">
            <v>1320</v>
          </cell>
          <cell r="G512" t="str">
            <v>Em Atividade Normal</v>
          </cell>
          <cell r="H512">
            <v>45040</v>
          </cell>
          <cell r="I512">
            <v>38129</v>
          </cell>
          <cell r="J512" t="str">
            <v>556.323.878-44</v>
          </cell>
          <cell r="K512" t="str">
            <v>212.02768.92.1</v>
          </cell>
          <cell r="L512" t="str">
            <v>Salário Mensal</v>
          </cell>
          <cell r="M512" t="str">
            <v>Menor Aprendiz</v>
          </cell>
          <cell r="N512" t="str">
            <v>4110-05</v>
          </cell>
          <cell r="O512">
            <v>419</v>
          </cell>
          <cell r="P512" t="str">
            <v>SEGUNDA A SEXTA - 08:00 AS 14:15 - 15 Minutos de Intervalo</v>
          </cell>
          <cell r="Q512" t="str">
            <v>150 Horas</v>
          </cell>
          <cell r="R512" t="str">
            <v>02.02.001</v>
          </cell>
          <cell r="S512" t="str">
            <v>Depto Adm Pessoal</v>
          </cell>
          <cell r="T512">
            <v>1</v>
          </cell>
          <cell r="U512" t="str">
            <v>SIEMACO SAO PAULO LIMP URBANA</v>
          </cell>
          <cell r="V512" t="str">
            <v>Brasileira</v>
          </cell>
          <cell r="W512" t="str">
            <v>São Paulo</v>
          </cell>
          <cell r="X512" t="str">
            <v>ERIKA DOS SANTOS OLIVEIRA</v>
          </cell>
          <cell r="Y512" t="str">
            <v>DANIEL LEANDRO DA SILVA</v>
          </cell>
          <cell r="Z512" t="str">
            <v>Solteiro</v>
          </cell>
          <cell r="AA512" t="str">
            <v>Ensino Médio Completo</v>
          </cell>
          <cell r="AB512" t="str">
            <v>F</v>
          </cell>
          <cell r="AC512" t="str">
            <v>Rua</v>
          </cell>
          <cell r="AD512" t="str">
            <v>DA FORTUNA</v>
          </cell>
          <cell r="AE512" t="str">
            <v>20009</v>
          </cell>
          <cell r="AG512" t="str">
            <v>04960-210</v>
          </cell>
          <cell r="AH512" t="str">
            <v>JARDIM CAPELA</v>
          </cell>
          <cell r="AI512" t="str">
            <v>São Paulo</v>
          </cell>
          <cell r="AJ512" t="str">
            <v>São Paulo</v>
          </cell>
          <cell r="AM512" t="str">
            <v>11</v>
          </cell>
          <cell r="AN512" t="str">
            <v>97657-8928</v>
          </cell>
          <cell r="AP512">
            <v>6734</v>
          </cell>
          <cell r="AQ512" t="str">
            <v>12838</v>
          </cell>
          <cell r="AR512" t="str">
            <v>9</v>
          </cell>
          <cell r="AS512" t="str">
            <v>62444403X</v>
          </cell>
          <cell r="AT512" t="str">
            <v>481790720116</v>
          </cell>
          <cell r="AU512" t="str">
            <v>0517</v>
          </cell>
          <cell r="AV512" t="str">
            <v>372</v>
          </cell>
          <cell r="AW512" t="str">
            <v>5563238</v>
          </cell>
          <cell r="AX512" t="str">
            <v>921</v>
          </cell>
          <cell r="AY512">
            <v>0</v>
          </cell>
          <cell r="AZ512">
            <v>4</v>
          </cell>
          <cell r="BA512">
            <v>7</v>
          </cell>
        </row>
        <row r="513">
          <cell r="A513">
            <v>112947</v>
          </cell>
          <cell r="B513" t="str">
            <v>DANILO BARBOSA DOS SANTOS</v>
          </cell>
          <cell r="C513" t="str">
            <v>AJUDANTE EQ SERVICOS DIVERSOS</v>
          </cell>
          <cell r="D513" t="str">
            <v>ECOSAMPA Parelheiros</v>
          </cell>
          <cell r="E513">
            <v>43617</v>
          </cell>
          <cell r="F513">
            <v>1231.95</v>
          </cell>
          <cell r="G513" t="str">
            <v>Demitido em Meses Anteriores</v>
          </cell>
          <cell r="H513">
            <v>43704</v>
          </cell>
          <cell r="I513">
            <v>33704</v>
          </cell>
          <cell r="J513" t="str">
            <v>407.494.568-17</v>
          </cell>
          <cell r="K513" t="str">
            <v>161.25801.44.7</v>
          </cell>
          <cell r="L513" t="str">
            <v>Salário Mensal</v>
          </cell>
          <cell r="M513" t="str">
            <v>Empregado (CLT)</v>
          </cell>
          <cell r="N513" t="str">
            <v>5142-25</v>
          </cell>
          <cell r="O513">
            <v>167</v>
          </cell>
          <cell r="P513" t="str">
            <v>SEGUNDA A SABADO - 13:40 AS 22:00 / INTERVALO DE 01 HORA</v>
          </cell>
          <cell r="Q513" t="str">
            <v>220 Horas</v>
          </cell>
          <cell r="R513" t="str">
            <v>75.01.022</v>
          </cell>
          <cell r="S513" t="str">
            <v>SCK - Limpeza Habitacional - Dificil Acesso</v>
          </cell>
          <cell r="T513">
            <v>2</v>
          </cell>
          <cell r="U513" t="str">
            <v>SIEMACO SAO PAULO LIMP URBANA</v>
          </cell>
          <cell r="V513" t="str">
            <v>Brasileira</v>
          </cell>
          <cell r="W513" t="str">
            <v>São Paulo</v>
          </cell>
          <cell r="X513" t="str">
            <v>CARMELITA BARBOSA DOS SANTOS</v>
          </cell>
          <cell r="Z513" t="str">
            <v>Solteiro</v>
          </cell>
          <cell r="AA513" t="str">
            <v>Ensino Fundamental Incompleto</v>
          </cell>
          <cell r="AB513" t="str">
            <v>M</v>
          </cell>
          <cell r="AC513" t="str">
            <v>Rua</v>
          </cell>
          <cell r="AD513" t="str">
            <v xml:space="preserve">GAIVOTA </v>
          </cell>
          <cell r="AE513" t="str">
            <v>51</v>
          </cell>
          <cell r="AG513" t="str">
            <v>04895-310</v>
          </cell>
          <cell r="AH513" t="str">
            <v>COLONIA</v>
          </cell>
          <cell r="AI513" t="str">
            <v>São Paulo</v>
          </cell>
          <cell r="AJ513" t="str">
            <v>São Paulo</v>
          </cell>
          <cell r="AP513">
            <v>9353</v>
          </cell>
          <cell r="AQ513" t="str">
            <v>1266</v>
          </cell>
          <cell r="AR513" t="str">
            <v>0</v>
          </cell>
          <cell r="AS513" t="str">
            <v>44.173.267-7</v>
          </cell>
          <cell r="AT513" t="str">
            <v>379989560159</v>
          </cell>
          <cell r="AU513" t="str">
            <v>184</v>
          </cell>
          <cell r="AV513" t="str">
            <v>381</v>
          </cell>
          <cell r="AW513" t="str">
            <v>047481</v>
          </cell>
          <cell r="AX513" t="str">
            <v>0381</v>
          </cell>
          <cell r="AY513">
            <v>0</v>
          </cell>
          <cell r="AZ513">
            <v>2</v>
          </cell>
          <cell r="BA513">
            <v>26</v>
          </cell>
        </row>
        <row r="514">
          <cell r="A514">
            <v>112950</v>
          </cell>
          <cell r="B514" t="str">
            <v>DANILO CARDOSO DA SILVA</v>
          </cell>
          <cell r="C514" t="str">
            <v>VARREDOR</v>
          </cell>
          <cell r="D514" t="str">
            <v>ECOSAMPA Santo Amaro</v>
          </cell>
          <cell r="E514">
            <v>43617</v>
          </cell>
          <cell r="F514">
            <v>1603.99</v>
          </cell>
          <cell r="G514" t="str">
            <v>Em Atividade Normal</v>
          </cell>
          <cell r="H514">
            <v>44835</v>
          </cell>
          <cell r="I514">
            <v>34806</v>
          </cell>
          <cell r="J514" t="str">
            <v>449.450.238-32</v>
          </cell>
          <cell r="K514" t="str">
            <v>201.15351.52.8</v>
          </cell>
          <cell r="L514" t="str">
            <v>Salário Mensal</v>
          </cell>
          <cell r="M514" t="str">
            <v>Empregado (CLT)</v>
          </cell>
          <cell r="N514" t="str">
            <v>5142-15</v>
          </cell>
          <cell r="O514">
            <v>66</v>
          </cell>
          <cell r="P514" t="str">
            <v>SEGUNDA A SABADO - 06:00 AS 14:20 / INTERVALO DE 01 HORA</v>
          </cell>
          <cell r="Q514" t="str">
            <v>220 Horas</v>
          </cell>
          <cell r="R514" t="str">
            <v>75.01.006</v>
          </cell>
          <cell r="S514" t="str">
            <v>SCK - Varrição de Vias e Logradouros</v>
          </cell>
          <cell r="T514">
            <v>2</v>
          </cell>
          <cell r="U514" t="str">
            <v>SIEMACO SAO PAULO LIMP URBANA</v>
          </cell>
          <cell r="V514" t="str">
            <v>Brasileira</v>
          </cell>
          <cell r="W514" t="str">
            <v>São Paulo</v>
          </cell>
          <cell r="X514" t="str">
            <v>LUSINETE ROSA CARDOSO</v>
          </cell>
          <cell r="Y514" t="str">
            <v>JOSE DOMINGOS DA SILVA FILHO</v>
          </cell>
          <cell r="Z514" t="str">
            <v>Solteiro</v>
          </cell>
          <cell r="AA514" t="str">
            <v>Ensino Fundamental Incompleto</v>
          </cell>
          <cell r="AB514" t="str">
            <v>M</v>
          </cell>
          <cell r="AC514" t="str">
            <v>Rua</v>
          </cell>
          <cell r="AD514" t="str">
            <v xml:space="preserve">PAULINO VITAL DE MORAIS </v>
          </cell>
          <cell r="AE514" t="str">
            <v>843</v>
          </cell>
          <cell r="AG514" t="str">
            <v>05855-000</v>
          </cell>
          <cell r="AH514" t="str">
            <v xml:space="preserve">PARQUE MARIA HELENA </v>
          </cell>
          <cell r="AI514" t="str">
            <v>São Paulo</v>
          </cell>
          <cell r="AJ514" t="str">
            <v>São Paulo</v>
          </cell>
          <cell r="AP514">
            <v>9104</v>
          </cell>
          <cell r="AQ514" t="str">
            <v>20678</v>
          </cell>
          <cell r="AR514" t="str">
            <v>5</v>
          </cell>
          <cell r="AS514" t="str">
            <v>48.558.573- X</v>
          </cell>
          <cell r="AT514" t="str">
            <v>409465410116</v>
          </cell>
          <cell r="AU514" t="str">
            <v>567</v>
          </cell>
          <cell r="AV514" t="str">
            <v>373</v>
          </cell>
          <cell r="AW514" t="str">
            <v>53048</v>
          </cell>
          <cell r="AX514" t="str">
            <v>0397</v>
          </cell>
          <cell r="AY514">
            <v>4</v>
          </cell>
          <cell r="AZ514">
            <v>3</v>
          </cell>
          <cell r="BA514">
            <v>0</v>
          </cell>
        </row>
        <row r="515">
          <cell r="A515">
            <v>114695</v>
          </cell>
          <cell r="B515" t="str">
            <v>DANILO DE ALMEIDA</v>
          </cell>
          <cell r="C515" t="str">
            <v>VARREDOR</v>
          </cell>
          <cell r="D515" t="str">
            <v>ECOSAMPA M'Boi Mirim</v>
          </cell>
          <cell r="E515">
            <v>43874</v>
          </cell>
          <cell r="F515">
            <v>1603.99</v>
          </cell>
          <cell r="G515" t="str">
            <v>Em Atividade Normal</v>
          </cell>
          <cell r="H515">
            <v>45119</v>
          </cell>
          <cell r="I515">
            <v>33025</v>
          </cell>
          <cell r="J515" t="str">
            <v>366.923.898-01</v>
          </cell>
          <cell r="K515" t="str">
            <v>161.22297.45.4</v>
          </cell>
          <cell r="L515" t="str">
            <v>Salário Mensal</v>
          </cell>
          <cell r="M515" t="str">
            <v>Empregado (CLT)</v>
          </cell>
          <cell r="N515" t="str">
            <v>5142-15</v>
          </cell>
          <cell r="O515">
            <v>66</v>
          </cell>
          <cell r="P515" t="str">
            <v>SEGUNDA A SABADO - 06:00 AS 14:20 / INTERVALO DE 01 HORA</v>
          </cell>
          <cell r="Q515" t="str">
            <v>220 Horas</v>
          </cell>
          <cell r="R515" t="str">
            <v>75.01.006</v>
          </cell>
          <cell r="S515" t="str">
            <v>SCK - Varrição de Vias e Logradouros</v>
          </cell>
          <cell r="T515">
            <v>2</v>
          </cell>
          <cell r="U515" t="str">
            <v>SIEMACO SAO PAULO LIMP URBANA</v>
          </cell>
          <cell r="V515" t="str">
            <v>Brasileira</v>
          </cell>
          <cell r="W515" t="str">
            <v>São Paulo</v>
          </cell>
          <cell r="X515" t="str">
            <v>FABIANA CARLOTA DE ALMEIDA</v>
          </cell>
          <cell r="Y515" t="str">
            <v>NAO DECLARADO</v>
          </cell>
          <cell r="Z515" t="str">
            <v>Solteiro</v>
          </cell>
          <cell r="AA515" t="str">
            <v>Ensino Médio Incompleto</v>
          </cell>
          <cell r="AB515" t="str">
            <v>M</v>
          </cell>
          <cell r="AC515" t="str">
            <v>Rua</v>
          </cell>
          <cell r="AD515" t="str">
            <v>RUA AUGUSTO FABREGAS</v>
          </cell>
          <cell r="AE515" t="str">
            <v>56</v>
          </cell>
          <cell r="AG515" t="str">
            <v>05820-110</v>
          </cell>
          <cell r="AH515" t="str">
            <v>JARDIM NOVO SANTO AMARO</v>
          </cell>
          <cell r="AI515" t="str">
            <v>São Paulo</v>
          </cell>
          <cell r="AJ515" t="str">
            <v>São Paulo</v>
          </cell>
          <cell r="AK515" t="str">
            <v>11</v>
          </cell>
          <cell r="AL515" t="str">
            <v>5894.3776</v>
          </cell>
          <cell r="AM515" t="str">
            <v>11</v>
          </cell>
          <cell r="AN515" t="str">
            <v>98334.9419</v>
          </cell>
          <cell r="AP515">
            <v>7245</v>
          </cell>
          <cell r="AQ515" t="str">
            <v>03988</v>
          </cell>
          <cell r="AR515" t="str">
            <v>3</v>
          </cell>
          <cell r="AS515" t="str">
            <v>360788336</v>
          </cell>
          <cell r="AT515" t="str">
            <v>37703560132</v>
          </cell>
          <cell r="AU515" t="str">
            <v>565</v>
          </cell>
          <cell r="AV515" t="str">
            <v>372</v>
          </cell>
          <cell r="AW515" t="str">
            <v>36692389</v>
          </cell>
          <cell r="AX515" t="str">
            <v>801</v>
          </cell>
          <cell r="AY515">
            <v>3</v>
          </cell>
          <cell r="AZ515">
            <v>6</v>
          </cell>
          <cell r="BA515">
            <v>18</v>
          </cell>
        </row>
        <row r="516">
          <cell r="A516">
            <v>119630</v>
          </cell>
          <cell r="B516" t="str">
            <v>DANILO DOS SANTOS</v>
          </cell>
          <cell r="C516" t="str">
            <v>AJUDANTE EQ SERVICOS DIVERSOS</v>
          </cell>
          <cell r="D516" t="str">
            <v>ECOSAMPA Operação Geral</v>
          </cell>
          <cell r="E516">
            <v>44725</v>
          </cell>
          <cell r="F516">
            <v>1464.83</v>
          </cell>
          <cell r="G516" t="str">
            <v>Demitido em Meses Anteriores</v>
          </cell>
          <cell r="H516">
            <v>44781</v>
          </cell>
          <cell r="I516">
            <v>34789</v>
          </cell>
          <cell r="J516" t="str">
            <v>449.105.228-08</v>
          </cell>
          <cell r="K516" t="str">
            <v>204.85261.21.3</v>
          </cell>
          <cell r="L516" t="str">
            <v>Salário Mensal</v>
          </cell>
          <cell r="M516" t="str">
            <v>Empregado (CLT)</v>
          </cell>
          <cell r="N516" t="str">
            <v>5142-25</v>
          </cell>
          <cell r="O516">
            <v>301</v>
          </cell>
          <cell r="P516" t="str">
            <v>SEGUNDA A SABADO - 22:00 AS 05:25 / INTERVALO DE 01 HORA</v>
          </cell>
          <cell r="Q516" t="str">
            <v>220 Horas</v>
          </cell>
          <cell r="R516" t="str">
            <v>75.01.022</v>
          </cell>
          <cell r="S516" t="str">
            <v>SCK - Limpeza Habitacional - Dificil Acesso</v>
          </cell>
          <cell r="T516">
            <v>2</v>
          </cell>
          <cell r="U516" t="str">
            <v>SIEMACO SAO PAULO LIMP URBANA</v>
          </cell>
          <cell r="V516" t="str">
            <v>Brasileira</v>
          </cell>
          <cell r="W516" t="str">
            <v>São Paulo</v>
          </cell>
          <cell r="X516" t="str">
            <v>EDNA EVANGELISTA DOS SANTOS</v>
          </cell>
          <cell r="Z516" t="str">
            <v>Outros</v>
          </cell>
          <cell r="AA516" t="str">
            <v>Ensino Fundamental Completo</v>
          </cell>
          <cell r="AB516" t="str">
            <v>M</v>
          </cell>
          <cell r="AC516" t="str">
            <v>Rua</v>
          </cell>
          <cell r="AD516" t="str">
            <v>MINISTRO JUNQUEIRA AYRES</v>
          </cell>
          <cell r="AE516" t="str">
            <v>236</v>
          </cell>
          <cell r="AG516" t="str">
            <v>04816-020</v>
          </cell>
          <cell r="AH516" t="str">
            <v>INTERLAGOS</v>
          </cell>
          <cell r="AI516" t="str">
            <v>São Paulo</v>
          </cell>
          <cell r="AJ516" t="str">
            <v>São Paulo</v>
          </cell>
          <cell r="AK516" t="str">
            <v>11</v>
          </cell>
          <cell r="AL516" t="str">
            <v>99636.2598</v>
          </cell>
          <cell r="AM516" t="str">
            <v>11</v>
          </cell>
          <cell r="AN516" t="str">
            <v>97701-1915</v>
          </cell>
          <cell r="AP516">
            <v>9340</v>
          </cell>
          <cell r="AQ516" t="str">
            <v>68502</v>
          </cell>
          <cell r="AR516" t="str">
            <v>4</v>
          </cell>
          <cell r="AS516" t="str">
            <v>476390825</v>
          </cell>
          <cell r="AT516" t="str">
            <v>400575040132</v>
          </cell>
          <cell r="AU516" t="str">
            <v>280</v>
          </cell>
          <cell r="AV516" t="str">
            <v>860</v>
          </cell>
          <cell r="AW516" t="str">
            <v>44910522</v>
          </cell>
          <cell r="AX516" t="str">
            <v>808</v>
          </cell>
          <cell r="AY516">
            <v>0</v>
          </cell>
          <cell r="AZ516">
            <v>1</v>
          </cell>
          <cell r="BA516">
            <v>25</v>
          </cell>
        </row>
        <row r="517">
          <cell r="A517">
            <v>112954</v>
          </cell>
          <cell r="B517" t="str">
            <v>DANILO SOARES OLIVEIRA</v>
          </cell>
          <cell r="C517" t="str">
            <v>VARREDOR</v>
          </cell>
          <cell r="D517" t="str">
            <v>ECOSAMPA Capela do Socorro</v>
          </cell>
          <cell r="E517">
            <v>43617</v>
          </cell>
          <cell r="F517">
            <v>1603.99</v>
          </cell>
          <cell r="G517" t="str">
            <v>Gozando Férias</v>
          </cell>
          <cell r="H517">
            <v>45180</v>
          </cell>
          <cell r="I517">
            <v>31819</v>
          </cell>
          <cell r="J517" t="str">
            <v>365.393.238-67</v>
          </cell>
          <cell r="K517" t="str">
            <v>134.62996.85.0</v>
          </cell>
          <cell r="L517" t="str">
            <v>Salário Mensal</v>
          </cell>
          <cell r="M517" t="str">
            <v>Empregado (CLT)</v>
          </cell>
          <cell r="N517" t="str">
            <v>5142-15</v>
          </cell>
          <cell r="O517">
            <v>233</v>
          </cell>
          <cell r="P517" t="str">
            <v>SEGUNDA A SABADO - 09:00 AS 17:20 / INTERVALO DE 01 HORA</v>
          </cell>
          <cell r="Q517" t="str">
            <v>220 Horas</v>
          </cell>
          <cell r="R517" t="str">
            <v>75.01.007</v>
          </cell>
          <cell r="S517" t="str">
            <v>SCK - Varrição de Sarjetas e Calçadas</v>
          </cell>
          <cell r="T517">
            <v>2</v>
          </cell>
          <cell r="U517" t="str">
            <v>SIEMACO SAO PAULO LIMP URBANA</v>
          </cell>
          <cell r="V517" t="str">
            <v>Brasileira</v>
          </cell>
          <cell r="W517" t="str">
            <v>São Paulo</v>
          </cell>
          <cell r="X517" t="str">
            <v>MARILENE SOARES OLIVEIRA</v>
          </cell>
          <cell r="Z517" t="str">
            <v>Solteiro</v>
          </cell>
          <cell r="AA517" t="str">
            <v>Ensino Fundamental Incompleto</v>
          </cell>
          <cell r="AB517" t="str">
            <v>M</v>
          </cell>
          <cell r="AC517" t="str">
            <v>Rua</v>
          </cell>
          <cell r="AD517" t="str">
            <v xml:space="preserve">LUIZ GONZAGA </v>
          </cell>
          <cell r="AE517" t="str">
            <v>36</v>
          </cell>
          <cell r="AG517" t="str">
            <v>04849-537</v>
          </cell>
          <cell r="AH517" t="str">
            <v xml:space="preserve">CANTINHO DO CEU </v>
          </cell>
          <cell r="AI517" t="str">
            <v>São Paulo</v>
          </cell>
          <cell r="AJ517" t="str">
            <v>São Paulo</v>
          </cell>
          <cell r="AP517">
            <v>1684</v>
          </cell>
          <cell r="AQ517" t="str">
            <v>45178</v>
          </cell>
          <cell r="AR517" t="str">
            <v>2</v>
          </cell>
          <cell r="AS517" t="str">
            <v>36.543.063-8</v>
          </cell>
          <cell r="AT517" t="str">
            <v>339375260141</v>
          </cell>
          <cell r="AU517" t="str">
            <v>518</v>
          </cell>
          <cell r="AV517" t="str">
            <v>371</v>
          </cell>
          <cell r="AW517" t="str">
            <v>0526</v>
          </cell>
          <cell r="AX517" t="str">
            <v>0526</v>
          </cell>
          <cell r="AY517">
            <v>4</v>
          </cell>
          <cell r="AZ517">
            <v>3</v>
          </cell>
          <cell r="BA517">
            <v>0</v>
          </cell>
        </row>
        <row r="518">
          <cell r="A518">
            <v>112956</v>
          </cell>
          <cell r="B518" t="str">
            <v>DANLEY SILVA SANTOS</v>
          </cell>
          <cell r="C518" t="str">
            <v>AJUDANTE EQ SERVICOS DIVERSOS</v>
          </cell>
          <cell r="D518" t="str">
            <v>ECOSAMPA M'Boi Mirim</v>
          </cell>
          <cell r="E518">
            <v>43617</v>
          </cell>
          <cell r="F518">
            <v>1603.99</v>
          </cell>
          <cell r="G518" t="str">
            <v>Em Atividade Normal</v>
          </cell>
          <cell r="H518">
            <v>45023</v>
          </cell>
          <cell r="I518">
            <v>34460</v>
          </cell>
          <cell r="J518" t="str">
            <v>428.730.848-47</v>
          </cell>
          <cell r="K518" t="str">
            <v>210.41720.13.2</v>
          </cell>
          <cell r="L518" t="str">
            <v>Salário Mensal</v>
          </cell>
          <cell r="M518" t="str">
            <v>Empregado (CLT)</v>
          </cell>
          <cell r="N518" t="str">
            <v>5142-25</v>
          </cell>
          <cell r="O518">
            <v>167</v>
          </cell>
          <cell r="P518" t="str">
            <v>SEGUNDA A SABADO - 13:40 AS 22:00 / INTERVALO DE 01 HORA</v>
          </cell>
          <cell r="Q518" t="str">
            <v>220 Horas</v>
          </cell>
          <cell r="R518" t="str">
            <v>75.01.022</v>
          </cell>
          <cell r="S518" t="str">
            <v>SCK - Limpeza Habitacional - Dificil Acesso</v>
          </cell>
          <cell r="T518">
            <v>2</v>
          </cell>
          <cell r="U518" t="str">
            <v>SIEMACO SAO PAULO LIMP URBANA</v>
          </cell>
          <cell r="V518" t="str">
            <v>Brasileira</v>
          </cell>
          <cell r="W518" t="str">
            <v>São Paulo</v>
          </cell>
          <cell r="X518" t="str">
            <v>QUITERIA CARMELITA DA SILVA</v>
          </cell>
          <cell r="Y518" t="str">
            <v>SEBASTIAO ANIZIO DOS SANTOS</v>
          </cell>
          <cell r="Z518" t="str">
            <v>Casado</v>
          </cell>
          <cell r="AA518" t="str">
            <v>Ensino Fundamental Incompleto</v>
          </cell>
          <cell r="AB518" t="str">
            <v>M</v>
          </cell>
          <cell r="AC518" t="str">
            <v>Rua</v>
          </cell>
          <cell r="AD518" t="str">
            <v xml:space="preserve">ANDORINHA PEQUENA </v>
          </cell>
          <cell r="AE518" t="str">
            <v>195</v>
          </cell>
          <cell r="AG518" t="str">
            <v>05887-280</v>
          </cell>
          <cell r="AH518" t="str">
            <v xml:space="preserve">JARDIM DOM JOSE </v>
          </cell>
          <cell r="AI518" t="str">
            <v>São Paulo</v>
          </cell>
          <cell r="AJ518" t="str">
            <v>São Paulo</v>
          </cell>
          <cell r="AP518">
            <v>390</v>
          </cell>
          <cell r="AQ518" t="str">
            <v>12594</v>
          </cell>
          <cell r="AR518" t="str">
            <v>6</v>
          </cell>
          <cell r="AS518" t="str">
            <v>50.846.228-9</v>
          </cell>
          <cell r="AT518" t="str">
            <v>408817120175</v>
          </cell>
          <cell r="AU518" t="str">
            <v>207</v>
          </cell>
          <cell r="AV518" t="str">
            <v>20</v>
          </cell>
          <cell r="AW518" t="str">
            <v>015727</v>
          </cell>
          <cell r="AX518" t="str">
            <v>0380</v>
          </cell>
          <cell r="AY518">
            <v>4</v>
          </cell>
          <cell r="AZ518">
            <v>3</v>
          </cell>
          <cell r="BA518">
            <v>0</v>
          </cell>
        </row>
        <row r="519">
          <cell r="A519">
            <v>114696</v>
          </cell>
          <cell r="B519" t="str">
            <v>DARIO CARDOSO VIANA FILHO</v>
          </cell>
          <cell r="C519" t="str">
            <v>AJUDANTE EQ SERVICOS DIVERSOS</v>
          </cell>
          <cell r="D519" t="str">
            <v>ECOSAMPA Capela do Socorro</v>
          </cell>
          <cell r="E519">
            <v>43874</v>
          </cell>
          <cell r="F519">
            <v>1319.67</v>
          </cell>
          <cell r="G519" t="str">
            <v>Demitido em Meses Anteriores</v>
          </cell>
          <cell r="H519">
            <v>44412</v>
          </cell>
          <cell r="I519">
            <v>32460</v>
          </cell>
          <cell r="J519" t="str">
            <v>363.331.458-07</v>
          </cell>
          <cell r="K519" t="str">
            <v>135.78007.81.0</v>
          </cell>
          <cell r="L519" t="str">
            <v>Salário Mensal</v>
          </cell>
          <cell r="M519" t="str">
            <v>Empregado (CLT)</v>
          </cell>
          <cell r="N519" t="str">
            <v>5142-25</v>
          </cell>
          <cell r="O519">
            <v>66</v>
          </cell>
          <cell r="P519" t="str">
            <v>SEGUNDA A SABADO - 06:00 AS 14:20 / INTERVALO DE 01 HORA</v>
          </cell>
          <cell r="Q519" t="str">
            <v>220 Horas</v>
          </cell>
          <cell r="R519" t="str">
            <v>75.01.014</v>
          </cell>
          <cell r="S519" t="str">
            <v>SCK - Pintura de Meio-Fio e Remoção Faixas e Propagandas</v>
          </cell>
          <cell r="T519">
            <v>2</v>
          </cell>
          <cell r="U519" t="str">
            <v>SIEMACO SAO PAULO LIMP URBANA</v>
          </cell>
          <cell r="V519" t="str">
            <v>Brasileira</v>
          </cell>
          <cell r="W519" t="str">
            <v>São Paulo</v>
          </cell>
          <cell r="X519" t="str">
            <v>MARIA ALMEIDA VIANA</v>
          </cell>
          <cell r="Y519" t="str">
            <v>DARIO CARDOSO VIANA</v>
          </cell>
          <cell r="Z519" t="str">
            <v>Casado</v>
          </cell>
          <cell r="AA519" t="str">
            <v>Ensino Médio Incompleto</v>
          </cell>
          <cell r="AB519" t="str">
            <v>M</v>
          </cell>
          <cell r="AC519" t="str">
            <v>Rua</v>
          </cell>
          <cell r="AD519" t="str">
            <v>RUA MINISTRO JOSE HUGO CASTELO BRANCO</v>
          </cell>
          <cell r="AE519" t="str">
            <v>182</v>
          </cell>
          <cell r="AF519" t="str">
            <v>B</v>
          </cell>
          <cell r="AG519" t="str">
            <v>04849-100</v>
          </cell>
          <cell r="AH519" t="str">
            <v>PARQUE RESIDENCIAL COCAIA</v>
          </cell>
          <cell r="AI519" t="str">
            <v>São Paulo</v>
          </cell>
          <cell r="AJ519" t="str">
            <v>São Paulo</v>
          </cell>
          <cell r="AK519" t="str">
            <v>11</v>
          </cell>
          <cell r="AL519" t="str">
            <v>96284.1325</v>
          </cell>
          <cell r="AM519" t="str">
            <v>11</v>
          </cell>
          <cell r="AN519" t="str">
            <v>96284.1248</v>
          </cell>
          <cell r="AP519">
            <v>8365</v>
          </cell>
          <cell r="AQ519" t="str">
            <v>01557</v>
          </cell>
          <cell r="AR519" t="str">
            <v>0</v>
          </cell>
          <cell r="AS519" t="str">
            <v>283276368</v>
          </cell>
          <cell r="AT519" t="str">
            <v>345354260159</v>
          </cell>
          <cell r="AU519" t="str">
            <v>574</v>
          </cell>
          <cell r="AV519" t="str">
            <v>371</v>
          </cell>
          <cell r="AW519" t="str">
            <v>36333145</v>
          </cell>
          <cell r="AX519" t="str">
            <v>807</v>
          </cell>
          <cell r="AY519">
            <v>1</v>
          </cell>
          <cell r="AZ519">
            <v>5</v>
          </cell>
          <cell r="BA519">
            <v>21</v>
          </cell>
        </row>
        <row r="520">
          <cell r="A520">
            <v>112958</v>
          </cell>
          <cell r="B520" t="str">
            <v>DAVI COSTA SILVA</v>
          </cell>
          <cell r="C520" t="str">
            <v>AJUDANTE EQ SERVICOS DIVERSOS</v>
          </cell>
          <cell r="D520" t="str">
            <v>ECOSAMPA M'Boi Mirim</v>
          </cell>
          <cell r="E520">
            <v>43617</v>
          </cell>
          <cell r="F520">
            <v>1281.23</v>
          </cell>
          <cell r="G520" t="str">
            <v>Demitido em Meses Anteriores</v>
          </cell>
          <cell r="H520">
            <v>43895</v>
          </cell>
          <cell r="I520">
            <v>30725</v>
          </cell>
          <cell r="J520" t="str">
            <v>327.944.898-01</v>
          </cell>
          <cell r="K520" t="str">
            <v>210.16746.27.1</v>
          </cell>
          <cell r="L520" t="str">
            <v>Salário Mensal</v>
          </cell>
          <cell r="M520" t="str">
            <v>Empregado (CLT)</v>
          </cell>
          <cell r="N520" t="str">
            <v>5142-25</v>
          </cell>
          <cell r="O520">
            <v>66</v>
          </cell>
          <cell r="P520" t="str">
            <v>SEGUNDA A SABADO - 06:00 AS 14:20 / INTERVALO DE 01 HORA</v>
          </cell>
          <cell r="Q520" t="str">
            <v>220 Horas</v>
          </cell>
          <cell r="R520" t="str">
            <v>75.01.013</v>
          </cell>
          <cell r="S520" t="str">
            <v>SCK - Capinação e Roçada de Vias</v>
          </cell>
          <cell r="T520">
            <v>2</v>
          </cell>
          <cell r="U520" t="str">
            <v>SIEMACO SAO PAULO LIMP URBANA</v>
          </cell>
          <cell r="V520" t="str">
            <v>Brasileira</v>
          </cell>
          <cell r="W520" t="str">
            <v>São Paulo</v>
          </cell>
          <cell r="X520" t="str">
            <v>MARIA DO CARMO BATISTA COSTA SILVA</v>
          </cell>
          <cell r="Y520" t="str">
            <v>DAVI DA SILVA</v>
          </cell>
          <cell r="Z520" t="str">
            <v>Solteiro</v>
          </cell>
          <cell r="AA520" t="str">
            <v>Ensino Fundamental Incompleto</v>
          </cell>
          <cell r="AB520" t="str">
            <v>M</v>
          </cell>
          <cell r="AC520" t="str">
            <v>Rua</v>
          </cell>
          <cell r="AD520" t="str">
            <v xml:space="preserve">GENERAL JOSE DE OLIVEIRA RAMOS </v>
          </cell>
          <cell r="AE520" t="str">
            <v>597</v>
          </cell>
          <cell r="AG520" t="str">
            <v>04855-330</v>
          </cell>
          <cell r="AH520" t="str">
            <v xml:space="preserve">JARDIM TRES CORACOES </v>
          </cell>
          <cell r="AI520" t="str">
            <v>São Paulo</v>
          </cell>
          <cell r="AJ520" t="str">
            <v>São Paulo</v>
          </cell>
          <cell r="AP520">
            <v>1003</v>
          </cell>
          <cell r="AQ520" t="str">
            <v>81724</v>
          </cell>
          <cell r="AR520" t="str">
            <v>2</v>
          </cell>
          <cell r="AS520" t="str">
            <v>34.544.288-X</v>
          </cell>
          <cell r="AT520" t="str">
            <v>315272300191</v>
          </cell>
          <cell r="AU520" t="str">
            <v>399</v>
          </cell>
          <cell r="AV520" t="str">
            <v>371</v>
          </cell>
          <cell r="AW520" t="str">
            <v>072621</v>
          </cell>
          <cell r="AX520" t="str">
            <v>0252</v>
          </cell>
          <cell r="AY520">
            <v>0</v>
          </cell>
          <cell r="AZ520">
            <v>9</v>
          </cell>
          <cell r="BA520">
            <v>4</v>
          </cell>
        </row>
        <row r="521">
          <cell r="A521">
            <v>118052</v>
          </cell>
          <cell r="B521" t="str">
            <v>DAVI FERREIRA DE LIMA</v>
          </cell>
          <cell r="C521" t="str">
            <v>AJUDANTE EQ SERVICOS DIVERSOS</v>
          </cell>
          <cell r="D521" t="str">
            <v>ECOSAMPA Santo Amaro</v>
          </cell>
          <cell r="E521">
            <v>44567</v>
          </cell>
          <cell r="F521">
            <v>1603.99</v>
          </cell>
          <cell r="G521" t="str">
            <v>Demitido em Meses Anteriores</v>
          </cell>
          <cell r="H521">
            <v>45160</v>
          </cell>
          <cell r="I521">
            <v>32804</v>
          </cell>
          <cell r="J521" t="str">
            <v>359.076.468-61</v>
          </cell>
          <cell r="K521" t="str">
            <v>160.36336.27.7</v>
          </cell>
          <cell r="L521" t="str">
            <v>Salário Mensal</v>
          </cell>
          <cell r="M521" t="str">
            <v>Empregado (CLT)</v>
          </cell>
          <cell r="N521" t="str">
            <v>5142-25</v>
          </cell>
          <cell r="O521">
            <v>66</v>
          </cell>
          <cell r="P521" t="str">
            <v>SEGUNDA A SABADO - 06:00 AS 14:20 / INTERVALO DE 01 HORA</v>
          </cell>
          <cell r="Q521" t="str">
            <v>220 Horas</v>
          </cell>
          <cell r="R521" t="str">
            <v>75.01.013</v>
          </cell>
          <cell r="S521" t="str">
            <v>SCK - Capinação e Roçada de Vias</v>
          </cell>
          <cell r="T521">
            <v>2</v>
          </cell>
          <cell r="U521" t="str">
            <v>SIEMACO SAO PAULO LIMP URBANA</v>
          </cell>
          <cell r="V521" t="str">
            <v>Brasileira</v>
          </cell>
          <cell r="W521" t="str">
            <v>Ribeirão</v>
          </cell>
          <cell r="X521" t="str">
            <v>MARIA FERREIRA DE ALMEIDA</v>
          </cell>
          <cell r="Y521" t="str">
            <v>JOSE DE LIMA</v>
          </cell>
          <cell r="Z521" t="str">
            <v>Solteiro</v>
          </cell>
          <cell r="AA521" t="str">
            <v>Ensino Fundamental Incompleto</v>
          </cell>
          <cell r="AB521" t="str">
            <v>M</v>
          </cell>
          <cell r="AC521" t="str">
            <v>Rua</v>
          </cell>
          <cell r="AD521" t="str">
            <v>RUA BENEDITO DE BARROS</v>
          </cell>
          <cell r="AE521" t="str">
            <v>175</v>
          </cell>
          <cell r="AF521" t="str">
            <v>4</v>
          </cell>
          <cell r="AG521" t="str">
            <v>05882-370</v>
          </cell>
          <cell r="AH521" t="str">
            <v>JARDIM SAO BENTO NOVO</v>
          </cell>
          <cell r="AI521" t="str">
            <v>São Paulo</v>
          </cell>
          <cell r="AJ521" t="str">
            <v>São Paulo</v>
          </cell>
          <cell r="AK521" t="str">
            <v>11</v>
          </cell>
          <cell r="AL521" t="str">
            <v>98787.4984</v>
          </cell>
          <cell r="AM521" t="str">
            <v>11</v>
          </cell>
          <cell r="AN521" t="str">
            <v>95957.6368</v>
          </cell>
          <cell r="AP521">
            <v>7283</v>
          </cell>
          <cell r="AQ521" t="str">
            <v>06517</v>
          </cell>
          <cell r="AR521" t="str">
            <v>0</v>
          </cell>
          <cell r="AS521" t="str">
            <v>388422828</v>
          </cell>
          <cell r="AT521" t="str">
            <v>370833140175</v>
          </cell>
          <cell r="AU521" t="str">
            <v>0423</v>
          </cell>
          <cell r="AV521" t="str">
            <v>020</v>
          </cell>
          <cell r="AW521" t="str">
            <v>35907646</v>
          </cell>
          <cell r="AX521" t="str">
            <v>861</v>
          </cell>
          <cell r="AY521">
            <v>1</v>
          </cell>
          <cell r="AZ521">
            <v>7</v>
          </cell>
          <cell r="BA521">
            <v>16</v>
          </cell>
        </row>
        <row r="522">
          <cell r="A522">
            <v>112961</v>
          </cell>
          <cell r="B522" t="str">
            <v>DAVI FERREIRA DOS SANTOS RODRIGUES</v>
          </cell>
          <cell r="C522" t="str">
            <v>MOTORISTA CAMINHAO</v>
          </cell>
          <cell r="D522" t="str">
            <v>ECOSAMPA Operação Geral</v>
          </cell>
          <cell r="E522">
            <v>43617</v>
          </cell>
          <cell r="F522">
            <v>3050.22</v>
          </cell>
          <cell r="G522" t="str">
            <v>Em Atividade Normal</v>
          </cell>
          <cell r="H522">
            <v>45023</v>
          </cell>
          <cell r="I522">
            <v>31529</v>
          </cell>
          <cell r="J522" t="str">
            <v>330.661.118-22</v>
          </cell>
          <cell r="K522" t="str">
            <v>133.12682.85.0</v>
          </cell>
          <cell r="L522" t="str">
            <v>Salário Mensal</v>
          </cell>
          <cell r="M522" t="str">
            <v>Empregado (CLT)</v>
          </cell>
          <cell r="N522" t="str">
            <v>7825-10</v>
          </cell>
          <cell r="O522">
            <v>297</v>
          </cell>
          <cell r="P522" t="str">
            <v>SEGUNDA A SABADO - 05:40 AS 14:00 / INTERVALO DE 01 HORA</v>
          </cell>
          <cell r="Q522" t="str">
            <v>220 Horas</v>
          </cell>
          <cell r="R522" t="str">
            <v>75.01.024</v>
          </cell>
          <cell r="S522" t="str">
            <v>SCK - Coleta Manual Residuos - Compactador</v>
          </cell>
          <cell r="T522">
            <v>2</v>
          </cell>
          <cell r="U522" t="str">
            <v>SIND TRAB EMP DE ONIBUS RODOV INTEREST INTERM SET DIF SAO PAULO</v>
          </cell>
          <cell r="V522" t="str">
            <v>Brasileira</v>
          </cell>
          <cell r="W522" t="str">
            <v>São Paulo</v>
          </cell>
          <cell r="X522" t="str">
            <v>MARIA JOSE FERREIRA DOS SANTOS</v>
          </cell>
          <cell r="Y522" t="str">
            <v>JUAREZ RODRIGUES DE SOUZA</v>
          </cell>
          <cell r="Z522" t="str">
            <v>Solteiro</v>
          </cell>
          <cell r="AA522" t="str">
            <v>Ensino Médio Completo</v>
          </cell>
          <cell r="AB522" t="str">
            <v>M</v>
          </cell>
          <cell r="AC522" t="str">
            <v>Rua</v>
          </cell>
          <cell r="AD522" t="str">
            <v xml:space="preserve">JOSE MANOEL CAMISA NOVA </v>
          </cell>
          <cell r="AE522" t="str">
            <v>602</v>
          </cell>
          <cell r="AG522" t="str">
            <v>05822-015</v>
          </cell>
          <cell r="AH522" t="str">
            <v xml:space="preserve">PARQUE SANTO ANTONIO </v>
          </cell>
          <cell r="AI522" t="str">
            <v>São Paulo</v>
          </cell>
          <cell r="AJ522" t="str">
            <v>São Paulo</v>
          </cell>
          <cell r="AP522">
            <v>6429</v>
          </cell>
          <cell r="AQ522" t="str">
            <v>21350</v>
          </cell>
          <cell r="AR522" t="str">
            <v>4</v>
          </cell>
          <cell r="AS522" t="str">
            <v>40.008.760-1</v>
          </cell>
          <cell r="AT522" t="str">
            <v>323497920167</v>
          </cell>
          <cell r="AU522" t="str">
            <v>197</v>
          </cell>
          <cell r="AV522" t="str">
            <v>408</v>
          </cell>
          <cell r="AW522" t="str">
            <v>02501</v>
          </cell>
          <cell r="AX522" t="str">
            <v>0301</v>
          </cell>
          <cell r="AY522">
            <v>4</v>
          </cell>
          <cell r="AZ522">
            <v>3</v>
          </cell>
          <cell r="BA522">
            <v>0</v>
          </cell>
          <cell r="BB522" t="str">
            <v>03.396.503.564</v>
          </cell>
          <cell r="BC522">
            <v>45672</v>
          </cell>
          <cell r="BD522">
            <v>43845</v>
          </cell>
          <cell r="BE522" t="str">
            <v>D</v>
          </cell>
          <cell r="BG522">
            <v>43608</v>
          </cell>
        </row>
        <row r="523">
          <cell r="A523">
            <v>112963</v>
          </cell>
          <cell r="B523" t="str">
            <v>DAVI TADEUS PUPO</v>
          </cell>
          <cell r="C523" t="str">
            <v>COLETOR</v>
          </cell>
          <cell r="D523" t="str">
            <v>ECOSAMPA Operação Geral</v>
          </cell>
          <cell r="E523">
            <v>43617</v>
          </cell>
          <cell r="F523">
            <v>1523.89</v>
          </cell>
          <cell r="G523" t="str">
            <v>Demitido em Meses Anteriores</v>
          </cell>
          <cell r="H523">
            <v>43977</v>
          </cell>
          <cell r="I523">
            <v>29471</v>
          </cell>
          <cell r="J523" t="str">
            <v>347.209.478-83</v>
          </cell>
          <cell r="K523" t="str">
            <v>212.40679.62.0</v>
          </cell>
          <cell r="L523" t="str">
            <v>Salário Mensal</v>
          </cell>
          <cell r="M523" t="str">
            <v>Empregado (CLT)</v>
          </cell>
          <cell r="N523" t="str">
            <v>5142-05</v>
          </cell>
          <cell r="O523">
            <v>167</v>
          </cell>
          <cell r="P523" t="str">
            <v>SEGUNDA A SABADO - 13:40 AS 22:00 / INTERVALO DE 01 HORA</v>
          </cell>
          <cell r="Q523" t="str">
            <v>220 Horas</v>
          </cell>
          <cell r="R523" t="str">
            <v>75.01.023</v>
          </cell>
          <cell r="S523" t="str">
            <v>SCK - Coleta Manual Residuos - Orgânicos Feira Livre</v>
          </cell>
          <cell r="T523">
            <v>2</v>
          </cell>
          <cell r="U523" t="str">
            <v>SIEMACO SAO PAULO LIMP URBANA</v>
          </cell>
          <cell r="V523" t="str">
            <v>Brasileira</v>
          </cell>
          <cell r="W523" t="str">
            <v>São Paulo</v>
          </cell>
          <cell r="X523" t="str">
            <v>GENI DA CUNHA PUPO</v>
          </cell>
          <cell r="Y523" t="str">
            <v>DAMIAO PUPO</v>
          </cell>
          <cell r="Z523" t="str">
            <v>Solteiro</v>
          </cell>
          <cell r="AA523" t="str">
            <v>Ensino Médio Completo</v>
          </cell>
          <cell r="AB523" t="str">
            <v>M</v>
          </cell>
          <cell r="AC523" t="str">
            <v>Rua</v>
          </cell>
          <cell r="AD523" t="str">
            <v xml:space="preserve">DO JUSA </v>
          </cell>
          <cell r="AE523" t="str">
            <v>607</v>
          </cell>
          <cell r="AG523" t="str">
            <v>04889-000</v>
          </cell>
          <cell r="AH523" t="str">
            <v>PARELHEIROS</v>
          </cell>
          <cell r="AI523" t="str">
            <v>São Paulo</v>
          </cell>
          <cell r="AJ523" t="str">
            <v>São Paulo</v>
          </cell>
          <cell r="AP523">
            <v>6733</v>
          </cell>
          <cell r="AQ523" t="str">
            <v>34720</v>
          </cell>
          <cell r="AR523" t="str">
            <v>4</v>
          </cell>
          <cell r="AS523" t="str">
            <v>35.079.400-5</v>
          </cell>
          <cell r="AT523" t="str">
            <v>275367620124</v>
          </cell>
          <cell r="AU523" t="str">
            <v>160</v>
          </cell>
          <cell r="AV523" t="str">
            <v>381</v>
          </cell>
          <cell r="AW523" t="str">
            <v>079838</v>
          </cell>
          <cell r="AX523" t="str">
            <v>0245</v>
          </cell>
          <cell r="AY523">
            <v>0</v>
          </cell>
          <cell r="AZ523">
            <v>11</v>
          </cell>
          <cell r="BA523">
            <v>25</v>
          </cell>
          <cell r="BB523" t="str">
            <v>03.396.503.564</v>
          </cell>
          <cell r="BC523">
            <v>43844</v>
          </cell>
          <cell r="BE523" t="str">
            <v>D</v>
          </cell>
          <cell r="BG523">
            <v>43607</v>
          </cell>
        </row>
        <row r="524">
          <cell r="A524">
            <v>112969</v>
          </cell>
          <cell r="B524" t="str">
            <v>DAVID ALMEIDA DA SILVA</v>
          </cell>
          <cell r="C524" t="str">
            <v>COLETOR</v>
          </cell>
          <cell r="D524" t="str">
            <v>ECOSAMPA Operação Geral</v>
          </cell>
          <cell r="E524">
            <v>43617</v>
          </cell>
          <cell r="F524">
            <v>1523.89</v>
          </cell>
          <cell r="G524" t="str">
            <v>Demitido em Meses Anteriores</v>
          </cell>
          <cell r="H524">
            <v>43974</v>
          </cell>
          <cell r="I524">
            <v>30965</v>
          </cell>
          <cell r="J524" t="str">
            <v>063.413.374-85</v>
          </cell>
          <cell r="K524" t="str">
            <v>209.65773.38.2</v>
          </cell>
          <cell r="L524" t="str">
            <v>Salário Mensal</v>
          </cell>
          <cell r="M524" t="str">
            <v>Empregado (CLT)</v>
          </cell>
          <cell r="N524" t="str">
            <v>5142-05</v>
          </cell>
          <cell r="O524">
            <v>167</v>
          </cell>
          <cell r="P524" t="str">
            <v>SEGUNDA A SABADO - 13:40 AS 22:00 / INTERVALO DE 01 HORA</v>
          </cell>
          <cell r="Q524" t="str">
            <v>220 Horas</v>
          </cell>
          <cell r="R524" t="str">
            <v>75.01.017</v>
          </cell>
          <cell r="S524" t="str">
            <v>SCK - Coleta Manual - Entulho e Materiais Diversos</v>
          </cell>
          <cell r="T524">
            <v>2</v>
          </cell>
          <cell r="U524" t="str">
            <v>SIEMACO SAO PAULO LIMP URBANA</v>
          </cell>
          <cell r="V524" t="str">
            <v>Brasileira</v>
          </cell>
          <cell r="W524" t="str">
            <v>São Paulo</v>
          </cell>
          <cell r="X524" t="str">
            <v>SEVERINA ALMEIDA DA SILVA</v>
          </cell>
          <cell r="Z524" t="str">
            <v>Solteiro</v>
          </cell>
          <cell r="AA524" t="str">
            <v>Ensino Médio Completo</v>
          </cell>
          <cell r="AB524" t="str">
            <v>M</v>
          </cell>
          <cell r="AC524" t="str">
            <v>Rua</v>
          </cell>
          <cell r="AD524" t="str">
            <v xml:space="preserve">VAREIRINHA </v>
          </cell>
          <cell r="AE524" t="str">
            <v>612</v>
          </cell>
          <cell r="AG524" t="str">
            <v>04943-050</v>
          </cell>
          <cell r="AH524" t="str">
            <v xml:space="preserve">JARDIM TURQUESA </v>
          </cell>
          <cell r="AI524" t="str">
            <v>São Paulo</v>
          </cell>
          <cell r="AJ524" t="str">
            <v>São Paulo</v>
          </cell>
          <cell r="AP524">
            <v>390</v>
          </cell>
          <cell r="AQ524" t="str">
            <v>11138</v>
          </cell>
          <cell r="AR524" t="str">
            <v>3</v>
          </cell>
          <cell r="AS524" t="str">
            <v>56.4519.99-6</v>
          </cell>
          <cell r="AT524" t="str">
            <v>035116231244</v>
          </cell>
          <cell r="AU524" t="str">
            <v>656</v>
          </cell>
          <cell r="AV524" t="str">
            <v>372</v>
          </cell>
          <cell r="AW524" t="str">
            <v>086264</v>
          </cell>
          <cell r="AX524" t="str">
            <v>023</v>
          </cell>
          <cell r="AY524">
            <v>0</v>
          </cell>
          <cell r="AZ524">
            <v>11</v>
          </cell>
          <cell r="BA524">
            <v>22</v>
          </cell>
        </row>
        <row r="525">
          <cell r="A525">
            <v>113009</v>
          </cell>
          <cell r="B525" t="str">
            <v>DAVID ALVES DA SILVA</v>
          </cell>
          <cell r="C525" t="str">
            <v>VARREDOR</v>
          </cell>
          <cell r="D525" t="str">
            <v>ECOSAMPA Capela do Socorro</v>
          </cell>
          <cell r="E525">
            <v>43617</v>
          </cell>
          <cell r="F525">
            <v>1281.23</v>
          </cell>
          <cell r="G525" t="str">
            <v>Demitido em Meses Anteriores</v>
          </cell>
          <cell r="H525">
            <v>44029</v>
          </cell>
          <cell r="I525">
            <v>19306</v>
          </cell>
          <cell r="J525" t="str">
            <v>010.220.658-90</v>
          </cell>
          <cell r="K525" t="str">
            <v>108.47533.07.4</v>
          </cell>
          <cell r="L525" t="str">
            <v>Salário Mensal</v>
          </cell>
          <cell r="M525" t="str">
            <v>Empregado (CLT)</v>
          </cell>
          <cell r="N525" t="str">
            <v>5142-15</v>
          </cell>
          <cell r="O525">
            <v>233</v>
          </cell>
          <cell r="P525" t="str">
            <v>SEGUNDA A SABADO - 09:00 AS 17:20 / INTERVALO DE 01 HORA</v>
          </cell>
          <cell r="Q525" t="str">
            <v>220 Horas</v>
          </cell>
          <cell r="R525" t="str">
            <v>75.01.007</v>
          </cell>
          <cell r="S525" t="str">
            <v>SCK - Varrição de Sarjetas e Calçadas</v>
          </cell>
          <cell r="T525">
            <v>2</v>
          </cell>
          <cell r="U525" t="str">
            <v>SIEMACO SAO PAULO LIMP URBANA</v>
          </cell>
          <cell r="V525" t="str">
            <v>Brasileira</v>
          </cell>
          <cell r="W525" t="str">
            <v>Fernandes Tourinho</v>
          </cell>
          <cell r="X525" t="str">
            <v>MARIA ALEXANDRINHA DA SILVA</v>
          </cell>
          <cell r="Y525" t="str">
            <v>JOAQUIM PIRES DA SILVA</v>
          </cell>
          <cell r="Z525" t="str">
            <v>Solteiro</v>
          </cell>
          <cell r="AA525" t="str">
            <v>Ensino Fundamental Incompleto</v>
          </cell>
          <cell r="AB525" t="str">
            <v>M</v>
          </cell>
          <cell r="AC525" t="str">
            <v>Estrada</v>
          </cell>
          <cell r="AD525" t="str">
            <v>DA BARRAGEM</v>
          </cell>
          <cell r="AE525" t="str">
            <v>5229</v>
          </cell>
          <cell r="AG525" t="str">
            <v>04895-020</v>
          </cell>
          <cell r="AH525" t="str">
            <v>COLONIA</v>
          </cell>
          <cell r="AI525" t="str">
            <v>São Paulo</v>
          </cell>
          <cell r="AJ525" t="str">
            <v>São Paulo</v>
          </cell>
          <cell r="AP525">
            <v>8341</v>
          </cell>
          <cell r="AQ525" t="str">
            <v>25928</v>
          </cell>
          <cell r="AR525" t="str">
            <v>4</v>
          </cell>
          <cell r="AS525" t="str">
            <v>10962539</v>
          </cell>
          <cell r="AT525" t="str">
            <v>114810340167</v>
          </cell>
          <cell r="AU525" t="str">
            <v>325</v>
          </cell>
          <cell r="AV525" t="str">
            <v>381</v>
          </cell>
          <cell r="AW525" t="str">
            <v>87557</v>
          </cell>
          <cell r="AX525" t="str">
            <v>008</v>
          </cell>
          <cell r="AY525">
            <v>1</v>
          </cell>
          <cell r="AZ525">
            <v>1</v>
          </cell>
          <cell r="BA525">
            <v>16</v>
          </cell>
        </row>
        <row r="526">
          <cell r="A526">
            <v>114500</v>
          </cell>
          <cell r="B526" t="str">
            <v>DAVID BARBOSA EVANGELISTA</v>
          </cell>
          <cell r="C526" t="str">
            <v>AJUDANTE EQ SERVICOS DIVERSOS</v>
          </cell>
          <cell r="D526" t="str">
            <v>ECOSAMPA Santo Amaro</v>
          </cell>
          <cell r="E526">
            <v>43811</v>
          </cell>
          <cell r="F526">
            <v>1603.99</v>
          </cell>
          <cell r="G526" t="str">
            <v>Em Atividade Normal</v>
          </cell>
          <cell r="H526">
            <v>45149</v>
          </cell>
          <cell r="I526">
            <v>34757</v>
          </cell>
          <cell r="J526" t="str">
            <v>463.332.548-51</v>
          </cell>
          <cell r="K526" t="str">
            <v>210.73039.78.3</v>
          </cell>
          <cell r="L526" t="str">
            <v>Salário Mensal</v>
          </cell>
          <cell r="M526" t="str">
            <v>Empregado (CLT)</v>
          </cell>
          <cell r="N526" t="str">
            <v>5142-25</v>
          </cell>
          <cell r="O526">
            <v>300</v>
          </cell>
          <cell r="P526" t="str">
            <v>SEGUNDA A SABADO - 21:00 AS 04:33 / INTERVALO DE 01 HORA</v>
          </cell>
          <cell r="Q526" t="str">
            <v>220 Horas</v>
          </cell>
          <cell r="R526" t="str">
            <v>75.01.013</v>
          </cell>
          <cell r="S526" t="str">
            <v>SCK - Capinação e Roçada de Vias</v>
          </cell>
          <cell r="T526">
            <v>2</v>
          </cell>
          <cell r="U526" t="str">
            <v>SIEMACO SAO PAULO LIMP URBANA</v>
          </cell>
          <cell r="V526" t="str">
            <v>Brasileira</v>
          </cell>
          <cell r="W526" t="str">
            <v>São Paulo</v>
          </cell>
          <cell r="X526" t="str">
            <v>RITA BARBOSA EVANGELISTA</v>
          </cell>
          <cell r="Y526" t="str">
            <v>NAO DECLARADO</v>
          </cell>
          <cell r="Z526" t="str">
            <v>Solteiro</v>
          </cell>
          <cell r="AA526" t="str">
            <v>Ensino Médio Completo</v>
          </cell>
          <cell r="AB526" t="str">
            <v>M</v>
          </cell>
          <cell r="AC526" t="str">
            <v>Rua</v>
          </cell>
          <cell r="AD526" t="str">
            <v>RUA GONCALVES COELHO</v>
          </cell>
          <cell r="AE526" t="str">
            <v>SN</v>
          </cell>
          <cell r="AF526" t="str">
            <v>LT 3 QD 9</v>
          </cell>
          <cell r="AG526" t="str">
            <v>04877-050</v>
          </cell>
          <cell r="AH526" t="str">
            <v>JARDIM VERA CRUZ</v>
          </cell>
          <cell r="AI526" t="str">
            <v>São Paulo</v>
          </cell>
          <cell r="AJ526" t="str">
            <v>São Paulo</v>
          </cell>
          <cell r="AK526" t="str">
            <v>11</v>
          </cell>
          <cell r="AL526" t="str">
            <v>5978.4718</v>
          </cell>
          <cell r="AP526">
            <v>6753</v>
          </cell>
          <cell r="AQ526" t="str">
            <v>09771</v>
          </cell>
          <cell r="AR526" t="str">
            <v>3</v>
          </cell>
          <cell r="AS526" t="str">
            <v>486415545</v>
          </cell>
          <cell r="AT526" t="str">
            <v>415958920108</v>
          </cell>
          <cell r="AU526" t="str">
            <v>0529</v>
          </cell>
          <cell r="AV526" t="str">
            <v>381</v>
          </cell>
          <cell r="AW526" t="str">
            <v>4333254</v>
          </cell>
          <cell r="AX526" t="str">
            <v>851</v>
          </cell>
          <cell r="AY526">
            <v>3</v>
          </cell>
          <cell r="AZ526">
            <v>8</v>
          </cell>
          <cell r="BA526">
            <v>19</v>
          </cell>
        </row>
        <row r="527">
          <cell r="A527">
            <v>116326</v>
          </cell>
          <cell r="B527" t="str">
            <v>DAVID DA SILVA QUIRINO</v>
          </cell>
          <cell r="C527" t="str">
            <v>AJUDANTE EQ SERVICOS DIVERSOS</v>
          </cell>
          <cell r="D527" t="str">
            <v>ECOSAMPA Campo Limpo</v>
          </cell>
          <cell r="E527">
            <v>44308</v>
          </cell>
          <cell r="F527">
            <v>1603.99</v>
          </cell>
          <cell r="G527" t="str">
            <v>Em Atividade Normal</v>
          </cell>
          <cell r="H527">
            <v>44989</v>
          </cell>
          <cell r="I527">
            <v>33435</v>
          </cell>
          <cell r="J527" t="str">
            <v>409.832.138-60</v>
          </cell>
          <cell r="K527" t="str">
            <v>210.71835.92.2</v>
          </cell>
          <cell r="L527" t="str">
            <v>Salário Mensal</v>
          </cell>
          <cell r="M527" t="str">
            <v>Empregado (CLT)</v>
          </cell>
          <cell r="N527" t="str">
            <v>5142-25</v>
          </cell>
          <cell r="O527">
            <v>66</v>
          </cell>
          <cell r="P527" t="str">
            <v>SEGUNDA A SABADO - 06:00 AS 14:20 / INTERVALO DE 01 HORA</v>
          </cell>
          <cell r="Q527" t="str">
            <v>220 Horas</v>
          </cell>
          <cell r="R527" t="str">
            <v>75.01.022</v>
          </cell>
          <cell r="S527" t="str">
            <v>SCK - Limpeza Habitacional - Dificil Acesso</v>
          </cell>
          <cell r="T527">
            <v>2</v>
          </cell>
          <cell r="U527" t="str">
            <v>SIEMACO SAO PAULO LIMP URBANA</v>
          </cell>
          <cell r="V527" t="str">
            <v>Brasileira</v>
          </cell>
          <cell r="W527" t="str">
            <v>São Paulo</v>
          </cell>
          <cell r="X527" t="str">
            <v>MARIA DA PENHA SILVA</v>
          </cell>
          <cell r="Y527" t="str">
            <v>EDSON FERREIRA DA SILVA</v>
          </cell>
          <cell r="Z527" t="str">
            <v>Casado</v>
          </cell>
          <cell r="AA527" t="str">
            <v>Ensino Médio Incompleto</v>
          </cell>
          <cell r="AB527" t="str">
            <v>M</v>
          </cell>
          <cell r="AC527" t="str">
            <v>Estrada</v>
          </cell>
          <cell r="AD527" t="str">
            <v>ESTRADA ENGENHEIRO MARSILAC</v>
          </cell>
          <cell r="AE527" t="str">
            <v>8740</v>
          </cell>
          <cell r="AG527" t="str">
            <v>04893-000</v>
          </cell>
          <cell r="AH527" t="str">
            <v>JARDIM IMBURA</v>
          </cell>
          <cell r="AI527" t="str">
            <v>São Paulo</v>
          </cell>
          <cell r="AJ527" t="str">
            <v>São Paulo</v>
          </cell>
          <cell r="AK527" t="str">
            <v>11</v>
          </cell>
          <cell r="AL527" t="str">
            <v>94266.4598</v>
          </cell>
          <cell r="AM527" t="str">
            <v>11</v>
          </cell>
          <cell r="AN527" t="str">
            <v>5978.6289</v>
          </cell>
          <cell r="AP527">
            <v>2946</v>
          </cell>
          <cell r="AQ527" t="str">
            <v>12167</v>
          </cell>
          <cell r="AR527" t="str">
            <v>6</v>
          </cell>
          <cell r="AS527" t="str">
            <v>479968779</v>
          </cell>
          <cell r="AT527" t="str">
            <v>385858540108</v>
          </cell>
          <cell r="AU527" t="str">
            <v>0410</v>
          </cell>
          <cell r="AV527" t="str">
            <v>381</v>
          </cell>
          <cell r="AW527" t="str">
            <v>40983213</v>
          </cell>
          <cell r="AX527" t="str">
            <v>860</v>
          </cell>
          <cell r="AY527">
            <v>2</v>
          </cell>
          <cell r="AZ527">
            <v>4</v>
          </cell>
          <cell r="BA527">
            <v>9</v>
          </cell>
        </row>
        <row r="528">
          <cell r="A528">
            <v>113023</v>
          </cell>
          <cell r="B528" t="str">
            <v>DAVID EDUARDO DA SILVA</v>
          </cell>
          <cell r="C528" t="str">
            <v>MOTORISTA CAMINHAO</v>
          </cell>
          <cell r="D528" t="str">
            <v>ECOSAMPA Operação Geral</v>
          </cell>
          <cell r="E528">
            <v>43617</v>
          </cell>
          <cell r="F528">
            <v>3050.22</v>
          </cell>
          <cell r="G528" t="str">
            <v>Em Atividade Normal</v>
          </cell>
          <cell r="H528">
            <v>44806</v>
          </cell>
          <cell r="I528">
            <v>32113</v>
          </cell>
          <cell r="J528" t="str">
            <v>357.387.568-86</v>
          </cell>
          <cell r="K528" t="str">
            <v>161.14115.63.6</v>
          </cell>
          <cell r="L528" t="str">
            <v>Salário Mensal</v>
          </cell>
          <cell r="M528" t="str">
            <v>Empregado (CLT)</v>
          </cell>
          <cell r="N528" t="str">
            <v>7825-10</v>
          </cell>
          <cell r="O528">
            <v>297</v>
          </cell>
          <cell r="P528" t="str">
            <v>SEGUNDA A SABADO - 05:40 AS 14:00 / INTERVALO DE 01 HORA</v>
          </cell>
          <cell r="Q528" t="str">
            <v>220 Horas</v>
          </cell>
          <cell r="R528" t="str">
            <v>75.01.013</v>
          </cell>
          <cell r="S528" t="str">
            <v>SCK - Capinação e Roçada de Vias</v>
          </cell>
          <cell r="T528">
            <v>2</v>
          </cell>
          <cell r="U528" t="str">
            <v>SIND TRAB EMP DE ONIBUS RODOV INTEREST INTERM SET DIF SAO PAULO</v>
          </cell>
          <cell r="V528" t="str">
            <v>Brasileira</v>
          </cell>
          <cell r="W528" t="str">
            <v>São Paulo</v>
          </cell>
          <cell r="X528" t="str">
            <v>NAO DECLARADO</v>
          </cell>
          <cell r="Y528" t="str">
            <v>ANTONIO EDUARDO DA SILVA</v>
          </cell>
          <cell r="Z528" t="str">
            <v>Solteiro</v>
          </cell>
          <cell r="AA528" t="str">
            <v>Ensino Médio Completo</v>
          </cell>
          <cell r="AB528" t="str">
            <v>M</v>
          </cell>
          <cell r="AC528" t="str">
            <v>Rua</v>
          </cell>
          <cell r="AD528" t="str">
            <v xml:space="preserve">VULNERARIA </v>
          </cell>
          <cell r="AE528" t="str">
            <v>1795</v>
          </cell>
          <cell r="AG528" t="str">
            <v>05878-190</v>
          </cell>
          <cell r="AH528" t="str">
            <v xml:space="preserve">PARQUE INDEPENDENCIA </v>
          </cell>
          <cell r="AI528" t="str">
            <v>São Paulo</v>
          </cell>
          <cell r="AJ528" t="str">
            <v>São Paulo</v>
          </cell>
          <cell r="AP528">
            <v>390</v>
          </cell>
          <cell r="AQ528" t="str">
            <v>10898</v>
          </cell>
          <cell r="AR528" t="str">
            <v>3</v>
          </cell>
          <cell r="AS528" t="str">
            <v>44.660.275-9</v>
          </cell>
          <cell r="AT528" t="str">
            <v>371082720124</v>
          </cell>
          <cell r="AU528" t="str">
            <v>468</v>
          </cell>
          <cell r="AV528" t="str">
            <v>372</v>
          </cell>
          <cell r="AW528" t="str">
            <v>068695</v>
          </cell>
          <cell r="AX528" t="str">
            <v>0312</v>
          </cell>
          <cell r="AY528">
            <v>4</v>
          </cell>
          <cell r="AZ528">
            <v>3</v>
          </cell>
          <cell r="BA528">
            <v>0</v>
          </cell>
          <cell r="BB528" t="str">
            <v>04.877.239.790</v>
          </cell>
          <cell r="BC528">
            <v>45679</v>
          </cell>
          <cell r="BE528" t="str">
            <v>A</v>
          </cell>
          <cell r="BF528" t="str">
            <v>E</v>
          </cell>
          <cell r="BG528">
            <v>43608</v>
          </cell>
        </row>
        <row r="529">
          <cell r="A529">
            <v>113068</v>
          </cell>
          <cell r="B529" t="str">
            <v>DAVID PEREIRA LIMA</v>
          </cell>
          <cell r="C529" t="str">
            <v>COLETOR</v>
          </cell>
          <cell r="D529" t="str">
            <v>ECOSAMPA Operação Geral</v>
          </cell>
          <cell r="E529">
            <v>43617</v>
          </cell>
          <cell r="F529">
            <v>1907.79</v>
          </cell>
          <cell r="G529" t="str">
            <v>Gozando Férias</v>
          </cell>
          <cell r="H529">
            <v>45180</v>
          </cell>
          <cell r="I529">
            <v>25423</v>
          </cell>
          <cell r="J529" t="str">
            <v>480.119.245-91</v>
          </cell>
          <cell r="K529" t="str">
            <v>123.24501.81.5</v>
          </cell>
          <cell r="L529" t="str">
            <v>Salário Mensal</v>
          </cell>
          <cell r="M529" t="str">
            <v>Empregado (CLT)</v>
          </cell>
          <cell r="N529" t="str">
            <v>5142-05</v>
          </cell>
          <cell r="O529">
            <v>339</v>
          </cell>
          <cell r="P529" t="str">
            <v>SEGUNDA A SABADO - 13:20 AS 21:40 / INTERVALO DE 01 HORA</v>
          </cell>
          <cell r="Q529" t="str">
            <v>220 Horas</v>
          </cell>
          <cell r="R529" t="str">
            <v>75.01.023</v>
          </cell>
          <cell r="S529" t="str">
            <v>SCK - Coleta Manual Residuos - Orgânicos Feira Livre</v>
          </cell>
          <cell r="T529">
            <v>2</v>
          </cell>
          <cell r="U529" t="str">
            <v>SIEMACO SAO PAULO LIMP URBANA</v>
          </cell>
          <cell r="V529" t="str">
            <v>Brasileira</v>
          </cell>
          <cell r="W529" t="str">
            <v>Cafarnaum</v>
          </cell>
          <cell r="X529" t="str">
            <v>EULINA BRITO LIMA</v>
          </cell>
          <cell r="Y529" t="str">
            <v>JOSE PEREIRA LIMA</v>
          </cell>
          <cell r="Z529" t="str">
            <v>Solteiro</v>
          </cell>
          <cell r="AA529" t="str">
            <v>Ensino Fundamental Completo</v>
          </cell>
          <cell r="AB529" t="str">
            <v>M</v>
          </cell>
          <cell r="AC529" t="str">
            <v>Rua</v>
          </cell>
          <cell r="AD529" t="str">
            <v>TORRE DE CHANCELLER</v>
          </cell>
          <cell r="AE529" t="str">
            <v>289</v>
          </cell>
          <cell r="AG529" t="str">
            <v>06820-301</v>
          </cell>
          <cell r="AH529" t="str">
            <v xml:space="preserve">JARDIM EMILIO CARLOS </v>
          </cell>
          <cell r="AI529" t="str">
            <v>Embu</v>
          </cell>
          <cell r="AJ529" t="str">
            <v>São Paulo</v>
          </cell>
          <cell r="AP529">
            <v>2921</v>
          </cell>
          <cell r="AQ529" t="str">
            <v>54459</v>
          </cell>
          <cell r="AR529" t="str">
            <v>5</v>
          </cell>
          <cell r="AS529" t="str">
            <v>29.830.089-8</v>
          </cell>
          <cell r="AT529" t="str">
            <v>171271160159</v>
          </cell>
          <cell r="AU529" t="str">
            <v>98</v>
          </cell>
          <cell r="AV529" t="str">
            <v>374</v>
          </cell>
          <cell r="AW529" t="str">
            <v>073755</v>
          </cell>
          <cell r="AX529" t="str">
            <v>0698</v>
          </cell>
          <cell r="AY529">
            <v>4</v>
          </cell>
          <cell r="AZ529">
            <v>3</v>
          </cell>
          <cell r="BA529">
            <v>0</v>
          </cell>
        </row>
        <row r="530">
          <cell r="A530">
            <v>113076</v>
          </cell>
          <cell r="B530" t="str">
            <v>DAVID ROSA RODRIGUES</v>
          </cell>
          <cell r="C530" t="str">
            <v>VARREDOR</v>
          </cell>
          <cell r="D530" t="str">
            <v>ECOSAMPA Santo Amaro</v>
          </cell>
          <cell r="E530">
            <v>43617</v>
          </cell>
          <cell r="F530">
            <v>1464.83</v>
          </cell>
          <cell r="G530" t="str">
            <v>Demitido em Meses Anteriores</v>
          </cell>
          <cell r="H530">
            <v>44601</v>
          </cell>
          <cell r="I530">
            <v>36325</v>
          </cell>
          <cell r="J530" t="str">
            <v>481.150.248-56</v>
          </cell>
          <cell r="K530" t="str">
            <v>212.09422.20.6</v>
          </cell>
          <cell r="L530" t="str">
            <v>Salário Mensal</v>
          </cell>
          <cell r="M530" t="str">
            <v>Empregado (CLT)</v>
          </cell>
          <cell r="N530" t="str">
            <v>5142-15</v>
          </cell>
          <cell r="O530">
            <v>73</v>
          </cell>
          <cell r="P530" t="str">
            <v>SEGUNDA A SABADO - 08:00 AS 16:20 / INTERVALO DE 01 HORA</v>
          </cell>
          <cell r="Q530" t="str">
            <v>220 Horas</v>
          </cell>
          <cell r="R530" t="str">
            <v>75.01.007</v>
          </cell>
          <cell r="S530" t="str">
            <v>SCK - Varrição de Sarjetas e Calçadas</v>
          </cell>
          <cell r="T530">
            <v>2</v>
          </cell>
          <cell r="U530" t="str">
            <v>SIEMACO SAO PAULO LIMP URBANA</v>
          </cell>
          <cell r="V530" t="str">
            <v>Brasileira</v>
          </cell>
          <cell r="W530" t="str">
            <v>São Paulo</v>
          </cell>
          <cell r="X530" t="str">
            <v>ODILIA PETRINO DOS SANTOS RODRIGUES</v>
          </cell>
          <cell r="Z530" t="str">
            <v>Solteiro</v>
          </cell>
          <cell r="AA530" t="str">
            <v>Ensino Fundamental Incompleto</v>
          </cell>
          <cell r="AB530" t="str">
            <v>M</v>
          </cell>
          <cell r="AC530" t="str">
            <v>Rua</v>
          </cell>
          <cell r="AD530" t="str">
            <v>SHIEGO TSUTSUMI</v>
          </cell>
          <cell r="AE530" t="str">
            <v>103</v>
          </cell>
          <cell r="AG530" t="str">
            <v>04874-000</v>
          </cell>
          <cell r="AH530" t="str">
            <v>COLONIA</v>
          </cell>
          <cell r="AI530" t="str">
            <v>São Paulo</v>
          </cell>
          <cell r="AJ530" t="str">
            <v>São Paulo</v>
          </cell>
          <cell r="AP530">
            <v>9106</v>
          </cell>
          <cell r="AQ530" t="str">
            <v>33876</v>
          </cell>
          <cell r="AR530" t="str">
            <v>8</v>
          </cell>
          <cell r="AS530" t="str">
            <v>36.786.428-9</v>
          </cell>
          <cell r="AT530" t="str">
            <v>447523440191</v>
          </cell>
          <cell r="AU530" t="str">
            <v>598</v>
          </cell>
          <cell r="AV530" t="str">
            <v>381</v>
          </cell>
          <cell r="AW530" t="str">
            <v>063426</v>
          </cell>
          <cell r="AX530" t="str">
            <v>0454</v>
          </cell>
          <cell r="AY530">
            <v>2</v>
          </cell>
          <cell r="AZ530">
            <v>8</v>
          </cell>
          <cell r="BA530">
            <v>8</v>
          </cell>
        </row>
        <row r="531">
          <cell r="A531">
            <v>121030</v>
          </cell>
          <cell r="B531" t="str">
            <v>DAYANE APARECIDA ABREU DA SILVA</v>
          </cell>
          <cell r="C531" t="str">
            <v>VARREDOR</v>
          </cell>
          <cell r="D531" t="str">
            <v>ECOSAMPA Campo Limpo</v>
          </cell>
          <cell r="E531">
            <v>44900</v>
          </cell>
          <cell r="F531">
            <v>1603.99</v>
          </cell>
          <cell r="G531" t="str">
            <v>Em Atividade Normal</v>
          </cell>
          <cell r="H531">
            <v>44900</v>
          </cell>
          <cell r="I531">
            <v>34619</v>
          </cell>
          <cell r="J531" t="str">
            <v>426.851.278-01</v>
          </cell>
          <cell r="K531" t="str">
            <v>161.64778.26.4</v>
          </cell>
          <cell r="L531" t="str">
            <v>Salário Mensal</v>
          </cell>
          <cell r="M531" t="str">
            <v>Empregado (CLT)</v>
          </cell>
          <cell r="N531" t="str">
            <v>5142-15</v>
          </cell>
          <cell r="O531">
            <v>66</v>
          </cell>
          <cell r="P531" t="str">
            <v>SEGUNDA A SABADO - 06:00 AS 14:20 / INTERVALO DE 01 HORA</v>
          </cell>
          <cell r="Q531" t="str">
            <v>220 Horas</v>
          </cell>
          <cell r="R531" t="str">
            <v>75.01.006</v>
          </cell>
          <cell r="S531" t="str">
            <v>SCK - Varrição de Vias e Logradouros</v>
          </cell>
          <cell r="T531">
            <v>2</v>
          </cell>
          <cell r="U531" t="str">
            <v>SIEMACO SAO PAULO LIMP URBANA</v>
          </cell>
          <cell r="V531" t="str">
            <v>Brasileira</v>
          </cell>
          <cell r="W531" t="str">
            <v>São Paulo</v>
          </cell>
          <cell r="X531" t="str">
            <v>ELIETE APARECIDA DE ABREU</v>
          </cell>
          <cell r="Y531" t="str">
            <v>MARCELO SOUZA DA SILVA</v>
          </cell>
          <cell r="Z531" t="str">
            <v>Solteiro</v>
          </cell>
          <cell r="AA531" t="str">
            <v>Ensino Médio Incompleto</v>
          </cell>
          <cell r="AB531" t="str">
            <v>F</v>
          </cell>
          <cell r="AC531" t="str">
            <v>Rua</v>
          </cell>
          <cell r="AD531" t="str">
            <v>MANOEL BORDALO PINHEIRO</v>
          </cell>
          <cell r="AE531" t="str">
            <v>72 C3</v>
          </cell>
          <cell r="AF531" t="str">
            <v>VIIELA JOAO BATISTA</v>
          </cell>
          <cell r="AG531" t="str">
            <v>05850-230</v>
          </cell>
          <cell r="AH531" t="str">
            <v>PQ. SANTO ANTONIO</v>
          </cell>
          <cell r="AI531" t="str">
            <v>São Paulo</v>
          </cell>
          <cell r="AJ531" t="str">
            <v>São Paulo</v>
          </cell>
          <cell r="AM531" t="str">
            <v>11</v>
          </cell>
          <cell r="AN531" t="str">
            <v>94785-0140</v>
          </cell>
          <cell r="AP531">
            <v>1546</v>
          </cell>
          <cell r="AQ531" t="str">
            <v>94629</v>
          </cell>
          <cell r="AR531" t="str">
            <v>2</v>
          </cell>
          <cell r="AS531" t="str">
            <v>433717415</v>
          </cell>
          <cell r="AT531" t="str">
            <v>401591010183</v>
          </cell>
          <cell r="AU531" t="str">
            <v>0588</v>
          </cell>
          <cell r="AV531" t="str">
            <v>373</v>
          </cell>
          <cell r="AW531" t="str">
            <v>426851278</v>
          </cell>
          <cell r="AX531" t="str">
            <v>01</v>
          </cell>
          <cell r="AY531">
            <v>0</v>
          </cell>
          <cell r="AZ531">
            <v>8</v>
          </cell>
          <cell r="BA531">
            <v>26</v>
          </cell>
        </row>
        <row r="532">
          <cell r="A532">
            <v>114153</v>
          </cell>
          <cell r="B532" t="str">
            <v>DEBORA STIGLIANI</v>
          </cell>
          <cell r="C532" t="str">
            <v>AUXILIAR DE SAC</v>
          </cell>
          <cell r="D532" t="str">
            <v>ECOSAMPA Operação Geral</v>
          </cell>
          <cell r="E532">
            <v>43749</v>
          </cell>
          <cell r="F532">
            <v>1606.8</v>
          </cell>
          <cell r="G532" t="str">
            <v>Demitido em Meses Anteriores</v>
          </cell>
          <cell r="H532">
            <v>44216</v>
          </cell>
          <cell r="I532">
            <v>32311</v>
          </cell>
          <cell r="J532" t="str">
            <v>364.035.438-90</v>
          </cell>
          <cell r="K532" t="str">
            <v>210.69364.64.0</v>
          </cell>
          <cell r="L532" t="str">
            <v>Salário Mensal</v>
          </cell>
          <cell r="M532" t="str">
            <v>Empregado (CLT)</v>
          </cell>
          <cell r="N532" t="str">
            <v>4223-15</v>
          </cell>
          <cell r="O532">
            <v>297</v>
          </cell>
          <cell r="P532" t="str">
            <v>SEGUNDA A SABADO - 05:40 AS 14:00 / INTERVALO DE 01 HORA</v>
          </cell>
          <cell r="Q532" t="str">
            <v>220 Horas</v>
          </cell>
          <cell r="R532" t="str">
            <v>75.02.001</v>
          </cell>
          <cell r="S532" t="str">
            <v>Apoio Op C.Indireto</v>
          </cell>
          <cell r="T532">
            <v>3</v>
          </cell>
          <cell r="U532" t="str">
            <v>SIEMACO SAO PAULO LIMP URBANA</v>
          </cell>
          <cell r="V532" t="str">
            <v>Brasileira</v>
          </cell>
          <cell r="W532" t="str">
            <v>São Paulo</v>
          </cell>
          <cell r="X532" t="str">
            <v>ISABEL APARECIDA SASSA STIGLIANI</v>
          </cell>
          <cell r="Y532" t="str">
            <v>SERGIO STIGLIANI</v>
          </cell>
          <cell r="Z532" t="str">
            <v>Solteiro</v>
          </cell>
          <cell r="AA532" t="str">
            <v>Ensino Médio Completo</v>
          </cell>
          <cell r="AB532" t="str">
            <v>F</v>
          </cell>
          <cell r="AC532" t="str">
            <v>Rua</v>
          </cell>
          <cell r="AD532" t="str">
            <v>JOSE TORRES LIMA</v>
          </cell>
          <cell r="AE532" t="str">
            <v>153</v>
          </cell>
          <cell r="AF532" t="str">
            <v>CASA 2</v>
          </cell>
          <cell r="AG532" t="str">
            <v>03570-200</v>
          </cell>
          <cell r="AH532" t="str">
            <v>PARQUE SAVOY CITY</v>
          </cell>
          <cell r="AI532" t="str">
            <v>São Paulo</v>
          </cell>
          <cell r="AJ532" t="str">
            <v>São Paulo</v>
          </cell>
          <cell r="AM532" t="str">
            <v>11</v>
          </cell>
          <cell r="AN532" t="str">
            <v>98406.1348</v>
          </cell>
          <cell r="AP532">
            <v>2921</v>
          </cell>
          <cell r="AQ532" t="str">
            <v>53643</v>
          </cell>
          <cell r="AR532" t="str">
            <v>5</v>
          </cell>
          <cell r="AS532" t="str">
            <v>44.129.986-6</v>
          </cell>
          <cell r="AT532" t="str">
            <v>360791340141</v>
          </cell>
          <cell r="AU532" t="str">
            <v>0369</v>
          </cell>
          <cell r="AV532" t="str">
            <v>347</v>
          </cell>
          <cell r="AW532" t="str">
            <v>098001</v>
          </cell>
          <cell r="AX532" t="str">
            <v>00316</v>
          </cell>
          <cell r="AY532">
            <v>1</v>
          </cell>
          <cell r="AZ532">
            <v>3</v>
          </cell>
          <cell r="BA532">
            <v>9</v>
          </cell>
        </row>
        <row r="533">
          <cell r="A533">
            <v>113087</v>
          </cell>
          <cell r="B533" t="str">
            <v>DEIVID PATRIC OLIVEIRA DE SOUZA</v>
          </cell>
          <cell r="C533" t="str">
            <v>ELETRICISTA</v>
          </cell>
          <cell r="D533" t="str">
            <v>ECOSAMPA Operação Geral</v>
          </cell>
          <cell r="E533">
            <v>43617</v>
          </cell>
          <cell r="F533">
            <v>2430.6799999999998</v>
          </cell>
          <cell r="G533" t="str">
            <v>Demitido em Meses Anteriores</v>
          </cell>
          <cell r="H533">
            <v>43955</v>
          </cell>
          <cell r="I533">
            <v>33383</v>
          </cell>
          <cell r="J533" t="str">
            <v>381.292.288-66</v>
          </cell>
          <cell r="K533" t="str">
            <v>160.90094.25.1</v>
          </cell>
          <cell r="L533" t="str">
            <v>Salário Mensal</v>
          </cell>
          <cell r="M533" t="str">
            <v>Empregado (CLT)</v>
          </cell>
          <cell r="N533" t="str">
            <v>7156-15</v>
          </cell>
          <cell r="O533">
            <v>301</v>
          </cell>
          <cell r="P533" t="str">
            <v>SEGUNDA A SABADO - 22:00 AS 05:25 / INTERVALO DE 01 HORA</v>
          </cell>
          <cell r="Q533" t="str">
            <v>220 Horas</v>
          </cell>
          <cell r="R533" t="str">
            <v>75.02.003</v>
          </cell>
          <cell r="S533" t="str">
            <v>Apoio Op C.Direto</v>
          </cell>
          <cell r="T533">
            <v>2</v>
          </cell>
          <cell r="U533" t="str">
            <v>SIEMACO SAO PAULO LIMP URBANA</v>
          </cell>
          <cell r="V533" t="str">
            <v>Brasileira</v>
          </cell>
          <cell r="W533" t="str">
            <v>Ipiaú</v>
          </cell>
          <cell r="X533" t="str">
            <v>JUSSARA OLIVEIRA DOS SANTOS</v>
          </cell>
          <cell r="Y533" t="str">
            <v>ADEILSON NERY DE SOUZA</v>
          </cell>
          <cell r="Z533" t="str">
            <v>União Est/Marit</v>
          </cell>
          <cell r="AA533" t="str">
            <v>Ensino Fundamental Incompleto</v>
          </cell>
          <cell r="AB533" t="str">
            <v>M</v>
          </cell>
          <cell r="AC533" t="str">
            <v>Rua</v>
          </cell>
          <cell r="AD533" t="str">
            <v xml:space="preserve">MANUEL PEDRO DE ALMEIDA </v>
          </cell>
          <cell r="AE533" t="str">
            <v>448</v>
          </cell>
          <cell r="AG533" t="str">
            <v>05794-340</v>
          </cell>
          <cell r="AH533" t="str">
            <v xml:space="preserve">JARDIM PARIS </v>
          </cell>
          <cell r="AI533" t="str">
            <v>São Paulo</v>
          </cell>
          <cell r="AJ533" t="str">
            <v>São Paulo</v>
          </cell>
          <cell r="AP533">
            <v>1634</v>
          </cell>
          <cell r="AQ533" t="str">
            <v>67804</v>
          </cell>
          <cell r="AR533" t="str">
            <v>7</v>
          </cell>
          <cell r="AS533" t="str">
            <v>47.397.261-X</v>
          </cell>
          <cell r="AT533" t="str">
            <v>394766700191</v>
          </cell>
          <cell r="AU533" t="str">
            <v>359</v>
          </cell>
          <cell r="AV533" t="str">
            <v>328</v>
          </cell>
          <cell r="AW533" t="str">
            <v>05098</v>
          </cell>
          <cell r="AX533" t="str">
            <v>334</v>
          </cell>
          <cell r="AY533">
            <v>0</v>
          </cell>
          <cell r="AZ533">
            <v>11</v>
          </cell>
          <cell r="BA533">
            <v>3</v>
          </cell>
        </row>
        <row r="534">
          <cell r="A534">
            <v>114089</v>
          </cell>
          <cell r="B534" t="str">
            <v>DEIVISON DA SILVA LOPES</v>
          </cell>
          <cell r="C534" t="str">
            <v>AJUDANTE EQ SERVICOS DIVERSOS</v>
          </cell>
          <cell r="D534" t="str">
            <v>ECOSAMPA Santo Amaro</v>
          </cell>
          <cell r="E534">
            <v>43728</v>
          </cell>
          <cell r="F534">
            <v>1319.67</v>
          </cell>
          <cell r="G534" t="str">
            <v>Demitido em Meses Anteriores</v>
          </cell>
          <cell r="H534">
            <v>44109</v>
          </cell>
          <cell r="I534">
            <v>36290</v>
          </cell>
          <cell r="J534" t="str">
            <v>489.646.648-92</v>
          </cell>
          <cell r="K534" t="str">
            <v>154.49541.39.6</v>
          </cell>
          <cell r="L534" t="str">
            <v>Salário Mensal</v>
          </cell>
          <cell r="M534" t="str">
            <v>Empregado (CLT)</v>
          </cell>
          <cell r="N534" t="str">
            <v>5142-25</v>
          </cell>
          <cell r="O534">
            <v>66</v>
          </cell>
          <cell r="P534" t="str">
            <v>SEGUNDA A SABADO - 06:00 AS 14:20 / INTERVALO DE 01 HORA</v>
          </cell>
          <cell r="Q534" t="str">
            <v>220 Horas</v>
          </cell>
          <cell r="R534" t="str">
            <v>75.01.001</v>
          </cell>
          <cell r="S534" t="str">
            <v>SCK - Lavagem Especial Equip.</v>
          </cell>
          <cell r="T534">
            <v>2</v>
          </cell>
          <cell r="U534" t="str">
            <v>SIEMACO SAO PAULO LIMP URBANA</v>
          </cell>
          <cell r="V534" t="str">
            <v>Brasileira</v>
          </cell>
          <cell r="W534" t="str">
            <v>Recife</v>
          </cell>
          <cell r="X534" t="str">
            <v>MARIA JOSE SANTOS SILVA</v>
          </cell>
          <cell r="Y534" t="str">
            <v>GERSON JOSE LOPES</v>
          </cell>
          <cell r="Z534" t="str">
            <v>Solteiro</v>
          </cell>
          <cell r="AA534" t="str">
            <v>Ensino Fundamental Incompleto</v>
          </cell>
          <cell r="AB534" t="str">
            <v>M</v>
          </cell>
          <cell r="AC534" t="str">
            <v>Rua</v>
          </cell>
          <cell r="AD534" t="str">
            <v>BOJADOR</v>
          </cell>
          <cell r="AE534" t="str">
            <v>13</v>
          </cell>
          <cell r="AF534" t="str">
            <v>C1</v>
          </cell>
          <cell r="AG534" t="str">
            <v>05872-020</v>
          </cell>
          <cell r="AH534" t="str">
            <v>VILA CAIÇARA</v>
          </cell>
          <cell r="AI534" t="str">
            <v>São Paulo</v>
          </cell>
          <cell r="AJ534" t="str">
            <v>São Paulo</v>
          </cell>
          <cell r="AK534" t="str">
            <v>11</v>
          </cell>
          <cell r="AL534" t="str">
            <v>94119.3591</v>
          </cell>
          <cell r="AM534" t="str">
            <v>11</v>
          </cell>
          <cell r="AN534" t="str">
            <v>96932.6191</v>
          </cell>
          <cell r="AP534">
            <v>9106</v>
          </cell>
          <cell r="AQ534" t="str">
            <v>34557</v>
          </cell>
          <cell r="AR534" t="str">
            <v>3</v>
          </cell>
          <cell r="AS534" t="str">
            <v>591732567</v>
          </cell>
          <cell r="AT534" t="str">
            <v>433099310132</v>
          </cell>
          <cell r="AU534" t="str">
            <v>115</v>
          </cell>
          <cell r="AV534" t="str">
            <v>020</v>
          </cell>
          <cell r="AW534" t="str">
            <v>87409</v>
          </cell>
          <cell r="AX534" t="str">
            <v>414</v>
          </cell>
          <cell r="AY534">
            <v>1</v>
          </cell>
          <cell r="AZ534">
            <v>0</v>
          </cell>
          <cell r="BA534">
            <v>15</v>
          </cell>
        </row>
        <row r="535">
          <cell r="A535">
            <v>113092</v>
          </cell>
          <cell r="B535" t="str">
            <v>DELCO BARBOSA DE SOUSA</v>
          </cell>
          <cell r="C535" t="str">
            <v>VARREDOR</v>
          </cell>
          <cell r="D535" t="str">
            <v>ECOSAMPA Santo Amaro</v>
          </cell>
          <cell r="E535">
            <v>43617</v>
          </cell>
          <cell r="F535">
            <v>1281.23</v>
          </cell>
          <cell r="G535" t="str">
            <v>Demitido em Meses Anteriores</v>
          </cell>
          <cell r="H535">
            <v>44033</v>
          </cell>
          <cell r="I535">
            <v>20539</v>
          </cell>
          <cell r="J535" t="str">
            <v>949.642.388-49</v>
          </cell>
          <cell r="K535" t="str">
            <v>106.85946.49.2</v>
          </cell>
          <cell r="L535" t="str">
            <v>Salário Mensal</v>
          </cell>
          <cell r="M535" t="str">
            <v>Empregado (CLT)</v>
          </cell>
          <cell r="N535" t="str">
            <v>5142-15</v>
          </cell>
          <cell r="O535">
            <v>299</v>
          </cell>
          <cell r="P535" t="str">
            <v>SEGUNDA A SABADO - 20:00 AS 03:40 / INTERVALO DE 01 HORA</v>
          </cell>
          <cell r="Q535" t="str">
            <v>220 Horas</v>
          </cell>
          <cell r="R535" t="str">
            <v>75.01.007</v>
          </cell>
          <cell r="S535" t="str">
            <v>SCK - Varrição de Sarjetas e Calçadas</v>
          </cell>
          <cell r="T535">
            <v>2</v>
          </cell>
          <cell r="U535" t="str">
            <v>SIEMACO SAO PAULO LIMP URBANA</v>
          </cell>
          <cell r="V535" t="str">
            <v>Brasileira</v>
          </cell>
          <cell r="W535" t="str">
            <v>Barro Alto</v>
          </cell>
          <cell r="X535" t="str">
            <v>MARIA NOVAES DE SOUZA</v>
          </cell>
          <cell r="Y535" t="str">
            <v>TIONILIO BARBOSA DE SOUZA</v>
          </cell>
          <cell r="Z535" t="str">
            <v>Casado</v>
          </cell>
          <cell r="AA535" t="str">
            <v>Ensino Fundamental Incompleto</v>
          </cell>
          <cell r="AB535" t="str">
            <v>M</v>
          </cell>
          <cell r="AC535" t="str">
            <v>Rua</v>
          </cell>
          <cell r="AD535" t="str">
            <v xml:space="preserve">MABEL NORMANDO </v>
          </cell>
          <cell r="AE535" t="str">
            <v>233</v>
          </cell>
          <cell r="AF535" t="str">
            <v>CASA 1</v>
          </cell>
          <cell r="AG535" t="str">
            <v>04894-450</v>
          </cell>
          <cell r="AH535" t="str">
            <v xml:space="preserve">JARDIM DAS FONTES </v>
          </cell>
          <cell r="AI535" t="str">
            <v>São Paulo</v>
          </cell>
          <cell r="AJ535" t="str">
            <v>São Paulo</v>
          </cell>
          <cell r="AP535">
            <v>9104</v>
          </cell>
          <cell r="AQ535" t="str">
            <v>20278</v>
          </cell>
          <cell r="AR535" t="str">
            <v>4</v>
          </cell>
          <cell r="AS535" t="str">
            <v>13222023</v>
          </cell>
          <cell r="AT535" t="str">
            <v>20765990515</v>
          </cell>
          <cell r="AU535" t="str">
            <v>210</v>
          </cell>
          <cell r="AV535" t="str">
            <v>10</v>
          </cell>
          <cell r="AW535" t="str">
            <v>040418</v>
          </cell>
          <cell r="AX535" t="str">
            <v>444</v>
          </cell>
          <cell r="AY535">
            <v>1</v>
          </cell>
          <cell r="AZ535">
            <v>1</v>
          </cell>
          <cell r="BA535">
            <v>20</v>
          </cell>
        </row>
        <row r="536">
          <cell r="A536">
            <v>113100</v>
          </cell>
          <cell r="B536" t="str">
            <v>DEMOSTENES JOSE DE SANTANA</v>
          </cell>
          <cell r="C536" t="str">
            <v>MOTORISTA CAMINHAO</v>
          </cell>
          <cell r="D536" t="str">
            <v>ECOSAMPA Operação Geral</v>
          </cell>
          <cell r="E536">
            <v>43617</v>
          </cell>
          <cell r="F536">
            <v>2342.7399999999998</v>
          </cell>
          <cell r="G536" t="str">
            <v>Demitido em Meses Anteriores</v>
          </cell>
          <cell r="H536">
            <v>43703</v>
          </cell>
          <cell r="I536">
            <v>29921</v>
          </cell>
          <cell r="J536" t="str">
            <v>039.733.554-79</v>
          </cell>
          <cell r="K536" t="str">
            <v>207.06285.03.9</v>
          </cell>
          <cell r="L536" t="str">
            <v>Salário Mensal</v>
          </cell>
          <cell r="M536" t="str">
            <v>Empregado (CLT)</v>
          </cell>
          <cell r="N536" t="str">
            <v>7825-10</v>
          </cell>
          <cell r="O536">
            <v>297</v>
          </cell>
          <cell r="P536" t="str">
            <v>SEGUNDA A SABADO - 05:40 AS 14:00 / INTERVALO DE 01 HORA</v>
          </cell>
          <cell r="Q536" t="str">
            <v>220 Horas</v>
          </cell>
          <cell r="R536" t="str">
            <v>75.01.013</v>
          </cell>
          <cell r="S536" t="str">
            <v>SCK - Capinação e Roçada de Vias</v>
          </cell>
          <cell r="T536">
            <v>2</v>
          </cell>
          <cell r="U536" t="str">
            <v>SIND TRAB EMP DE ONIBUS RODOV INTEREST INTERM SET DIF SAO PAULO</v>
          </cell>
          <cell r="V536" t="str">
            <v>Brasileira</v>
          </cell>
          <cell r="W536" t="str">
            <v>Jaboatão dos Guararapes</v>
          </cell>
          <cell r="X536" t="str">
            <v>MARINEIDE ALVES DA SILVA</v>
          </cell>
          <cell r="Y536" t="str">
            <v>ILDEBRANDO JOSE DE SANTANA</v>
          </cell>
          <cell r="Z536" t="str">
            <v>Solteiro</v>
          </cell>
          <cell r="AA536" t="str">
            <v>Ensino Fundamental Incompleto</v>
          </cell>
          <cell r="AB536" t="str">
            <v>M</v>
          </cell>
          <cell r="AC536" t="str">
            <v>Rua</v>
          </cell>
          <cell r="AD536" t="str">
            <v>VITALINA GRASSMAN</v>
          </cell>
          <cell r="AE536" t="str">
            <v>238</v>
          </cell>
          <cell r="AG536" t="str">
            <v>05801-110</v>
          </cell>
          <cell r="AH536" t="str">
            <v xml:space="preserve">JARDIM MIRANTE </v>
          </cell>
          <cell r="AI536" t="str">
            <v>São Paulo</v>
          </cell>
          <cell r="AJ536" t="str">
            <v>São Paulo</v>
          </cell>
          <cell r="AP536">
            <v>9106</v>
          </cell>
          <cell r="AQ536" t="str">
            <v>33507</v>
          </cell>
          <cell r="AR536" t="str">
            <v>9</v>
          </cell>
          <cell r="AS536" t="str">
            <v>55.487.566-4</v>
          </cell>
          <cell r="AT536" t="str">
            <v>576272008176</v>
          </cell>
          <cell r="AU536" t="str">
            <v>194</v>
          </cell>
          <cell r="AV536" t="str">
            <v>11</v>
          </cell>
          <cell r="AW536" t="str">
            <v>56069</v>
          </cell>
          <cell r="AX536" t="str">
            <v>063</v>
          </cell>
          <cell r="AY536">
            <v>0</v>
          </cell>
          <cell r="AZ536">
            <v>2</v>
          </cell>
          <cell r="BA536">
            <v>25</v>
          </cell>
          <cell r="BB536" t="str">
            <v>03.022.902.753</v>
          </cell>
          <cell r="BC536">
            <v>44044</v>
          </cell>
          <cell r="BE536" t="str">
            <v>A</v>
          </cell>
          <cell r="BF536" t="str">
            <v>E</v>
          </cell>
          <cell r="BG536">
            <v>43700</v>
          </cell>
        </row>
        <row r="537">
          <cell r="A537">
            <v>113107</v>
          </cell>
          <cell r="B537" t="str">
            <v>DENES GABRIEL COSTA SILVA</v>
          </cell>
          <cell r="C537" t="str">
            <v>VARREDOR</v>
          </cell>
          <cell r="D537" t="str">
            <v>ECOSAMPA Capela do Socorro</v>
          </cell>
          <cell r="E537">
            <v>43617</v>
          </cell>
          <cell r="F537">
            <v>1603.99</v>
          </cell>
          <cell r="G537" t="str">
            <v>Gozando Férias</v>
          </cell>
          <cell r="H537">
            <v>45180</v>
          </cell>
          <cell r="I537">
            <v>34972</v>
          </cell>
          <cell r="J537" t="str">
            <v>044.713.683-62</v>
          </cell>
          <cell r="K537" t="str">
            <v>202.03212.68.6</v>
          </cell>
          <cell r="L537" t="str">
            <v>Salário Mensal</v>
          </cell>
          <cell r="M537" t="str">
            <v>Empregado (CLT)</v>
          </cell>
          <cell r="N537" t="str">
            <v>5142-15</v>
          </cell>
          <cell r="O537">
            <v>233</v>
          </cell>
          <cell r="P537" t="str">
            <v>SEGUNDA A SABADO - 09:00 AS 17:20 / INTERVALO DE 01 HORA</v>
          </cell>
          <cell r="Q537" t="str">
            <v>220 Horas</v>
          </cell>
          <cell r="R537" t="str">
            <v>75.01.006</v>
          </cell>
          <cell r="S537" t="str">
            <v>SCK - Varrição de Vias e Logradouros</v>
          </cell>
          <cell r="T537">
            <v>2</v>
          </cell>
          <cell r="U537" t="str">
            <v>SIEMACO SAO PAULO LIMP URBANA</v>
          </cell>
          <cell r="V537" t="str">
            <v>Brasileira</v>
          </cell>
          <cell r="W537" t="str">
            <v>Floriano</v>
          </cell>
          <cell r="X537" t="str">
            <v>EURIDES DE ARAUJO COSTA SILVA</v>
          </cell>
          <cell r="Y537" t="str">
            <v>DAMIAO SOARES DA SILVA</v>
          </cell>
          <cell r="Z537" t="str">
            <v>Solteiro</v>
          </cell>
          <cell r="AA537" t="str">
            <v>Ensino Fundamental Incompleto</v>
          </cell>
          <cell r="AB537" t="str">
            <v>M</v>
          </cell>
          <cell r="AC537" t="str">
            <v>Rua</v>
          </cell>
          <cell r="AD537" t="str">
            <v xml:space="preserve">LEONOR DE ALMEIDA </v>
          </cell>
          <cell r="AE537" t="str">
            <v>360</v>
          </cell>
          <cell r="AG537" t="str">
            <v>05857-590</v>
          </cell>
          <cell r="AH537" t="str">
            <v xml:space="preserve">VALO VELHO </v>
          </cell>
          <cell r="AI537" t="str">
            <v>São Paulo</v>
          </cell>
          <cell r="AJ537" t="str">
            <v>São Paulo</v>
          </cell>
          <cell r="AP537">
            <v>9340</v>
          </cell>
          <cell r="AQ537" t="str">
            <v>56577</v>
          </cell>
          <cell r="AR537" t="str">
            <v>0</v>
          </cell>
          <cell r="AS537" t="str">
            <v>3676473</v>
          </cell>
          <cell r="AT537" t="str">
            <v>41357501511</v>
          </cell>
          <cell r="AU537" t="str">
            <v>56</v>
          </cell>
          <cell r="AV537" t="str">
            <v>60</v>
          </cell>
          <cell r="AW537" t="str">
            <v>079454</v>
          </cell>
          <cell r="AX537" t="str">
            <v>029</v>
          </cell>
          <cell r="AY537">
            <v>4</v>
          </cell>
          <cell r="AZ537">
            <v>3</v>
          </cell>
          <cell r="BA537">
            <v>0</v>
          </cell>
        </row>
        <row r="538">
          <cell r="A538">
            <v>113119</v>
          </cell>
          <cell r="B538" t="str">
            <v>DENILSON SOARES BATISTA</v>
          </cell>
          <cell r="C538" t="str">
            <v>COLETOR</v>
          </cell>
          <cell r="D538" t="str">
            <v>ECOSAMPA Operação Geral</v>
          </cell>
          <cell r="E538">
            <v>43617</v>
          </cell>
          <cell r="F538">
            <v>1907.79</v>
          </cell>
          <cell r="G538" t="str">
            <v>Em Atividade Normal</v>
          </cell>
          <cell r="H538">
            <v>44806</v>
          </cell>
          <cell r="I538">
            <v>31651</v>
          </cell>
          <cell r="J538" t="str">
            <v>081.794.166-58</v>
          </cell>
          <cell r="K538" t="str">
            <v>160.20843.08.5</v>
          </cell>
          <cell r="L538" t="str">
            <v>Salário Mensal</v>
          </cell>
          <cell r="M538" t="str">
            <v>Empregado (CLT)</v>
          </cell>
          <cell r="N538" t="str">
            <v>5142-05</v>
          </cell>
          <cell r="O538">
            <v>297</v>
          </cell>
          <cell r="P538" t="str">
            <v>SEGUNDA A SABADO - 05:40 AS 14:00 / INTERVALO DE 01 HORA</v>
          </cell>
          <cell r="Q538" t="str">
            <v>220 Horas</v>
          </cell>
          <cell r="R538" t="str">
            <v>75.01.024</v>
          </cell>
          <cell r="S538" t="str">
            <v>SCK - Coleta Manual Residuos - Compactador</v>
          </cell>
          <cell r="T538">
            <v>2</v>
          </cell>
          <cell r="U538" t="str">
            <v>SIEMACO SAO PAULO LIMP URBANA</v>
          </cell>
          <cell r="V538" t="str">
            <v>Brasileira</v>
          </cell>
          <cell r="W538" t="str">
            <v>Januária</v>
          </cell>
          <cell r="X538" t="str">
            <v>DEJANIRA SOARES BATISTA</v>
          </cell>
          <cell r="Y538" t="str">
            <v>JOSE GERALDO BATISTA</v>
          </cell>
          <cell r="Z538" t="str">
            <v>Solteiro</v>
          </cell>
          <cell r="AA538" t="str">
            <v>Ensino Fundamental Completo</v>
          </cell>
          <cell r="AB538" t="str">
            <v>M</v>
          </cell>
          <cell r="AC538" t="str">
            <v>Avenida</v>
          </cell>
          <cell r="AD538" t="str">
            <v>SUMARE</v>
          </cell>
          <cell r="AE538" t="str">
            <v>57</v>
          </cell>
          <cell r="AG538" t="str">
            <v>04894-499</v>
          </cell>
          <cell r="AH538" t="str">
            <v xml:space="preserve">JARDIM DAS FONTES </v>
          </cell>
          <cell r="AI538" t="str">
            <v>São Paulo</v>
          </cell>
          <cell r="AJ538" t="str">
            <v>São Paulo</v>
          </cell>
          <cell r="AP538">
            <v>390</v>
          </cell>
          <cell r="AQ538" t="str">
            <v>12589</v>
          </cell>
          <cell r="AR538" t="str">
            <v>6</v>
          </cell>
          <cell r="AS538" t="str">
            <v>15795052</v>
          </cell>
          <cell r="AT538" t="str">
            <v>163691750248</v>
          </cell>
          <cell r="AU538" t="str">
            <v>123</v>
          </cell>
          <cell r="AV538" t="str">
            <v>148</v>
          </cell>
          <cell r="AW538" t="str">
            <v>079951</v>
          </cell>
          <cell r="AX538" t="str">
            <v>136</v>
          </cell>
          <cell r="AY538">
            <v>4</v>
          </cell>
          <cell r="AZ538">
            <v>3</v>
          </cell>
          <cell r="BA538">
            <v>0</v>
          </cell>
        </row>
        <row r="539">
          <cell r="A539">
            <v>114104</v>
          </cell>
          <cell r="B539" t="str">
            <v>DENIS DOS SANTOS RODRIGUES</v>
          </cell>
          <cell r="C539" t="str">
            <v>AJUDANTE EQ SERVICOS DIVERSOS</v>
          </cell>
          <cell r="D539" t="str">
            <v>ECOSAMPA Parelheiros</v>
          </cell>
          <cell r="E539">
            <v>43728</v>
          </cell>
          <cell r="F539">
            <v>1603.99</v>
          </cell>
          <cell r="G539" t="str">
            <v>Demitido em Meses Anteriores</v>
          </cell>
          <cell r="H539">
            <v>44935</v>
          </cell>
          <cell r="I539">
            <v>33995</v>
          </cell>
          <cell r="J539" t="str">
            <v>381.062.778-01</v>
          </cell>
          <cell r="K539" t="str">
            <v>212.09429.00.6</v>
          </cell>
          <cell r="L539" t="str">
            <v>Salário Mensal</v>
          </cell>
          <cell r="M539" t="str">
            <v>Empregado (CLT)</v>
          </cell>
          <cell r="N539" t="str">
            <v>5142-25</v>
          </cell>
          <cell r="O539">
            <v>167</v>
          </cell>
          <cell r="P539" t="str">
            <v>SEGUNDA A SABADO - 13:40 AS 22:00 / INTERVALO DE 01 HORA</v>
          </cell>
          <cell r="Q539" t="str">
            <v>220 Horas</v>
          </cell>
          <cell r="R539" t="str">
            <v>75.01.013</v>
          </cell>
          <cell r="S539" t="str">
            <v>SCK - Capinação e Roçada de Vias</v>
          </cell>
          <cell r="T539">
            <v>2</v>
          </cell>
          <cell r="U539" t="str">
            <v>SIEMACO SAO PAULO LIMP URBANA</v>
          </cell>
          <cell r="V539" t="str">
            <v>Brasileira</v>
          </cell>
          <cell r="W539" t="str">
            <v>São Paulo</v>
          </cell>
          <cell r="X539" t="str">
            <v>ODILIA PETRINO DOS SANTOS RODRIGUES</v>
          </cell>
          <cell r="Y539" t="str">
            <v>JO ROSA RODRIGUES</v>
          </cell>
          <cell r="Z539" t="str">
            <v>Casado</v>
          </cell>
          <cell r="AA539" t="str">
            <v>Ensino Fundamental Incompleto</v>
          </cell>
          <cell r="AB539" t="str">
            <v>M</v>
          </cell>
          <cell r="AC539" t="str">
            <v>Avenida</v>
          </cell>
          <cell r="AD539" t="str">
            <v>KAYO OKAMOTO</v>
          </cell>
          <cell r="AE539" t="str">
            <v>101</v>
          </cell>
          <cell r="AG539" t="str">
            <v>04875-000</v>
          </cell>
          <cell r="AH539" t="str">
            <v>COLONIA (zona sul)</v>
          </cell>
          <cell r="AI539" t="str">
            <v>São Paulo</v>
          </cell>
          <cell r="AJ539" t="str">
            <v>São Paulo</v>
          </cell>
          <cell r="AK539" t="str">
            <v>11</v>
          </cell>
          <cell r="AL539" t="str">
            <v>5974.9795</v>
          </cell>
          <cell r="AM539" t="str">
            <v>11</v>
          </cell>
          <cell r="AN539" t="str">
            <v>96845.8215</v>
          </cell>
          <cell r="AP539">
            <v>2921</v>
          </cell>
          <cell r="AQ539" t="str">
            <v>52920</v>
          </cell>
          <cell r="AR539" t="str">
            <v>8</v>
          </cell>
          <cell r="AS539" t="str">
            <v>363648331</v>
          </cell>
          <cell r="AT539" t="str">
            <v>392187520132</v>
          </cell>
          <cell r="AU539" t="str">
            <v>0421</v>
          </cell>
          <cell r="AV539" t="str">
            <v>381</v>
          </cell>
          <cell r="AW539" t="str">
            <v>053206</v>
          </cell>
          <cell r="AX539" t="str">
            <v>00381</v>
          </cell>
          <cell r="AY539">
            <v>3</v>
          </cell>
          <cell r="AZ539">
            <v>3</v>
          </cell>
          <cell r="BA539">
            <v>19</v>
          </cell>
        </row>
        <row r="540">
          <cell r="A540">
            <v>116043</v>
          </cell>
          <cell r="B540" t="str">
            <v>DENIS GONCALVES DOS SANTOS DA CONCEICAO</v>
          </cell>
          <cell r="C540" t="str">
            <v>AJUDANTE EQ SERVICOS DIVERSOS</v>
          </cell>
          <cell r="D540" t="str">
            <v>ECOSAMPA Campo Limpo</v>
          </cell>
          <cell r="E540">
            <v>44210</v>
          </cell>
          <cell r="F540">
            <v>1319.67</v>
          </cell>
          <cell r="G540" t="str">
            <v>Demitido em Meses Anteriores</v>
          </cell>
          <cell r="H540">
            <v>44270</v>
          </cell>
          <cell r="I540">
            <v>34064</v>
          </cell>
          <cell r="J540" t="str">
            <v>230.629.218-38</v>
          </cell>
          <cell r="K540" t="str">
            <v>210.72585.02.4</v>
          </cell>
          <cell r="L540" t="str">
            <v>Salário Mensal</v>
          </cell>
          <cell r="M540" t="str">
            <v>Empregado (CLT)</v>
          </cell>
          <cell r="N540" t="str">
            <v>5142-25</v>
          </cell>
          <cell r="O540">
            <v>66</v>
          </cell>
          <cell r="P540" t="str">
            <v>SEGUNDA A SABADO - 06:00 AS 14:20 / INTERVALO DE 01 HORA</v>
          </cell>
          <cell r="Q540" t="str">
            <v>220 Horas</v>
          </cell>
          <cell r="R540" t="str">
            <v>75.01.013</v>
          </cell>
          <cell r="S540" t="str">
            <v>SCK - Capinação e Roçada de Vias</v>
          </cell>
          <cell r="T540">
            <v>2</v>
          </cell>
          <cell r="U540" t="str">
            <v>SIEMACO SAO PAULO LIMP URBANA</v>
          </cell>
          <cell r="V540" t="str">
            <v>Brasileira</v>
          </cell>
          <cell r="W540" t="str">
            <v>São Paulo</v>
          </cell>
          <cell r="X540" t="str">
            <v>NEIDE APARECIDA DOS SANTOS</v>
          </cell>
          <cell r="Y540" t="str">
            <v>WAGNER GONCALVES DOS SANTOS</v>
          </cell>
          <cell r="Z540" t="str">
            <v>Casado</v>
          </cell>
          <cell r="AA540" t="str">
            <v>Ensino Fundamental Completo</v>
          </cell>
          <cell r="AB540" t="str">
            <v>M</v>
          </cell>
          <cell r="AC540" t="str">
            <v>Rua</v>
          </cell>
          <cell r="AD540" t="str">
            <v xml:space="preserve">DISCIPULOS DE EMAUS </v>
          </cell>
          <cell r="AE540" t="str">
            <v>55</v>
          </cell>
          <cell r="AF540" t="str">
            <v>FUNDOS</v>
          </cell>
          <cell r="AG540" t="str">
            <v>04837-080</v>
          </cell>
          <cell r="AH540" t="str">
            <v>VILA SAO JOSE</v>
          </cell>
          <cell r="AI540" t="str">
            <v>São Paulo</v>
          </cell>
          <cell r="AJ540" t="str">
            <v>São Paulo</v>
          </cell>
          <cell r="AK540" t="str">
            <v>11</v>
          </cell>
          <cell r="AL540" t="str">
            <v>6938.6408</v>
          </cell>
          <cell r="AM540" t="str">
            <v>11</v>
          </cell>
          <cell r="AN540" t="str">
            <v>93226.6225</v>
          </cell>
          <cell r="AP540">
            <v>6733</v>
          </cell>
          <cell r="AQ540" t="str">
            <v>39093</v>
          </cell>
          <cell r="AR540" t="str">
            <v>1</v>
          </cell>
          <cell r="AS540" t="str">
            <v>493442352</v>
          </cell>
          <cell r="AT540" t="str">
            <v>442580870183</v>
          </cell>
          <cell r="AU540" t="str">
            <v>0158</v>
          </cell>
          <cell r="AV540" t="str">
            <v>371</v>
          </cell>
          <cell r="AW540" t="str">
            <v>230.629.21</v>
          </cell>
          <cell r="AX540" t="str">
            <v>838</v>
          </cell>
          <cell r="AY540">
            <v>0</v>
          </cell>
          <cell r="AZ540">
            <v>2</v>
          </cell>
          <cell r="BA540">
            <v>1</v>
          </cell>
        </row>
        <row r="541">
          <cell r="A541">
            <v>114710</v>
          </cell>
          <cell r="B541" t="str">
            <v>DENIS REIS SIMPLICIO PRAXEDE ALVES</v>
          </cell>
          <cell r="C541" t="str">
            <v>VARREDOR</v>
          </cell>
          <cell r="D541" t="str">
            <v>ECOSAMPA Parelheiros</v>
          </cell>
          <cell r="E541">
            <v>43874</v>
          </cell>
          <cell r="F541">
            <v>1319.67</v>
          </cell>
          <cell r="G541" t="str">
            <v>Demitido em Meses Anteriores</v>
          </cell>
          <cell r="H541">
            <v>44361</v>
          </cell>
          <cell r="I541">
            <v>32534</v>
          </cell>
          <cell r="J541" t="str">
            <v>367.825.498-59</v>
          </cell>
          <cell r="K541" t="str">
            <v>161.14325.81.9</v>
          </cell>
          <cell r="L541" t="str">
            <v>Salário Mensal</v>
          </cell>
          <cell r="M541" t="str">
            <v>Empregado (CLT)</v>
          </cell>
          <cell r="N541" t="str">
            <v>5142-15</v>
          </cell>
          <cell r="O541">
            <v>233</v>
          </cell>
          <cell r="P541" t="str">
            <v>SEGUNDA A SABADO - 09:00 AS 17:20 / INTERVALO DE 01 HORA</v>
          </cell>
          <cell r="Q541" t="str">
            <v>220 Horas</v>
          </cell>
          <cell r="R541" t="str">
            <v>75.01.006</v>
          </cell>
          <cell r="S541" t="str">
            <v>SCK - Varrição de Vias e Logradouros</v>
          </cell>
          <cell r="T541">
            <v>2</v>
          </cell>
          <cell r="U541" t="str">
            <v>SIEMACO SAO PAULO LIMP URBANA</v>
          </cell>
          <cell r="V541" t="str">
            <v>Brasileira</v>
          </cell>
          <cell r="W541" t="str">
            <v>São Paulo</v>
          </cell>
          <cell r="X541" t="str">
            <v>VERA LUCIA REIS DA FONSECA</v>
          </cell>
          <cell r="Y541" t="str">
            <v>SEBASTIAO SIMPLICIO ALVES</v>
          </cell>
          <cell r="Z541" t="str">
            <v>Casado</v>
          </cell>
          <cell r="AA541" t="str">
            <v>Ensino Médio Completo</v>
          </cell>
          <cell r="AB541" t="str">
            <v>M</v>
          </cell>
          <cell r="AC541" t="str">
            <v>Rua</v>
          </cell>
          <cell r="AD541" t="str">
            <v>RUA TITO PEDRO MASCELLANI</v>
          </cell>
          <cell r="AE541" t="str">
            <v>5</v>
          </cell>
          <cell r="AF541" t="str">
            <v>RUA TITO PEDRO MASCELLANI 5</v>
          </cell>
          <cell r="AG541" t="str">
            <v>04877-190</v>
          </cell>
          <cell r="AH541" t="str">
            <v>BARRAGEM</v>
          </cell>
          <cell r="AI541" t="str">
            <v>São Paulo</v>
          </cell>
          <cell r="AJ541" t="str">
            <v>São Paulo</v>
          </cell>
          <cell r="AK541" t="str">
            <v>11</v>
          </cell>
          <cell r="AL541" t="str">
            <v>5977.2245</v>
          </cell>
          <cell r="AM541" t="str">
            <v>11</v>
          </cell>
          <cell r="AN541" t="str">
            <v>93087.5423</v>
          </cell>
          <cell r="AP541">
            <v>7245</v>
          </cell>
          <cell r="AQ541" t="str">
            <v>03924</v>
          </cell>
          <cell r="AR541" t="str">
            <v>8</v>
          </cell>
          <cell r="AS541" t="str">
            <v>448559146</v>
          </cell>
          <cell r="AT541" t="str">
            <v>366274610191</v>
          </cell>
          <cell r="AU541" t="str">
            <v>0337</v>
          </cell>
          <cell r="AV541" t="str">
            <v>381</v>
          </cell>
          <cell r="AW541" t="str">
            <v>36782549</v>
          </cell>
          <cell r="AX541" t="str">
            <v>859</v>
          </cell>
          <cell r="AY541">
            <v>1</v>
          </cell>
          <cell r="AZ541">
            <v>4</v>
          </cell>
          <cell r="BA541">
            <v>1</v>
          </cell>
        </row>
        <row r="542">
          <cell r="A542">
            <v>113157</v>
          </cell>
          <cell r="B542" t="str">
            <v>DENIS RODRIGUES DE ALMEIDA</v>
          </cell>
          <cell r="C542" t="str">
            <v>VARREDOR</v>
          </cell>
          <cell r="D542" t="str">
            <v>ECOSAMPA Parelheiros</v>
          </cell>
          <cell r="E542">
            <v>43617</v>
          </cell>
          <cell r="F542">
            <v>1603.99</v>
          </cell>
          <cell r="G542" t="str">
            <v>Em Atividade Normal</v>
          </cell>
          <cell r="H542">
            <v>45149</v>
          </cell>
          <cell r="I542">
            <v>31936</v>
          </cell>
          <cell r="J542" t="str">
            <v>237.769.598-19</v>
          </cell>
          <cell r="K542" t="str">
            <v>210.32035.65.1</v>
          </cell>
          <cell r="L542" t="str">
            <v>Salário Mensal</v>
          </cell>
          <cell r="M542" t="str">
            <v>Empregado (CLT)</v>
          </cell>
          <cell r="N542" t="str">
            <v>5142-15</v>
          </cell>
          <cell r="O542">
            <v>233</v>
          </cell>
          <cell r="P542" t="str">
            <v>SEGUNDA A SABADO - 09:00 AS 17:20 / INTERVALO DE 01 HORA</v>
          </cell>
          <cell r="Q542" t="str">
            <v>220 Horas</v>
          </cell>
          <cell r="R542" t="str">
            <v>75.01.006</v>
          </cell>
          <cell r="S542" t="str">
            <v>SCK - Varrição de Vias e Logradouros</v>
          </cell>
          <cell r="T542">
            <v>2</v>
          </cell>
          <cell r="U542" t="str">
            <v>SIEMACO SAO PAULO LIMP URBANA</v>
          </cell>
          <cell r="V542" t="str">
            <v>Brasileira</v>
          </cell>
          <cell r="W542" t="str">
            <v>São Paulo</v>
          </cell>
          <cell r="X542" t="str">
            <v>MARIA MADALENA RODRIGUES</v>
          </cell>
          <cell r="Y542" t="str">
            <v>REINALDO LOPES DE ALMEIDA</v>
          </cell>
          <cell r="Z542" t="str">
            <v>Solteiro</v>
          </cell>
          <cell r="AA542" t="str">
            <v>Ensino Fundamental Incompleto</v>
          </cell>
          <cell r="AB542" t="str">
            <v>M</v>
          </cell>
          <cell r="AC542" t="str">
            <v>Rua</v>
          </cell>
          <cell r="AD542" t="str">
            <v>JOSE ROSCHEL RODRIGUES</v>
          </cell>
          <cell r="AE542" t="str">
            <v>3308</v>
          </cell>
          <cell r="AG542" t="str">
            <v>04894-499</v>
          </cell>
          <cell r="AH542" t="str">
            <v>RECANTO CAMPO BELO</v>
          </cell>
          <cell r="AI542" t="str">
            <v>São Paulo</v>
          </cell>
          <cell r="AJ542" t="str">
            <v>São Paulo</v>
          </cell>
          <cell r="AP542">
            <v>9340</v>
          </cell>
          <cell r="AQ542" t="str">
            <v>56824</v>
          </cell>
          <cell r="AR542" t="str">
            <v>6</v>
          </cell>
          <cell r="AS542" t="str">
            <v>49.101.133-7</v>
          </cell>
          <cell r="AT542" t="str">
            <v>426823320108</v>
          </cell>
          <cell r="AU542" t="str">
            <v>562</v>
          </cell>
          <cell r="AV542" t="str">
            <v>381</v>
          </cell>
          <cell r="AW542" t="str">
            <v>09125</v>
          </cell>
          <cell r="AX542" t="str">
            <v>0432</v>
          </cell>
          <cell r="AY542">
            <v>4</v>
          </cell>
          <cell r="AZ542">
            <v>3</v>
          </cell>
          <cell r="BA542">
            <v>0</v>
          </cell>
        </row>
        <row r="543">
          <cell r="A543">
            <v>113204</v>
          </cell>
          <cell r="B543" t="str">
            <v>DENIS SANTOS DA SILVA</v>
          </cell>
          <cell r="C543" t="str">
            <v>AJUDANTE EQ SERVICOS DIVERSOS</v>
          </cell>
          <cell r="D543" t="str">
            <v>ECOSAMPA Santo Amaro</v>
          </cell>
          <cell r="E543">
            <v>43617</v>
          </cell>
          <cell r="F543">
            <v>1603.99</v>
          </cell>
          <cell r="G543" t="str">
            <v>Em Atividade Normal</v>
          </cell>
          <cell r="H543">
            <v>45023</v>
          </cell>
          <cell r="I543">
            <v>35605</v>
          </cell>
          <cell r="J543" t="str">
            <v>511.958.938-33</v>
          </cell>
          <cell r="K543" t="str">
            <v>237.45817.26.1</v>
          </cell>
          <cell r="L543" t="str">
            <v>Salário Mensal</v>
          </cell>
          <cell r="M543" t="str">
            <v>Empregado (CLT)</v>
          </cell>
          <cell r="N543" t="str">
            <v>5142-25</v>
          </cell>
          <cell r="O543">
            <v>300</v>
          </cell>
          <cell r="P543" t="str">
            <v>SEGUNDA A SABADO - 21:00 AS 04:33 / INTERVALO DE 01 HORA</v>
          </cell>
          <cell r="Q543" t="str">
            <v>220 Horas</v>
          </cell>
          <cell r="R543" t="str">
            <v>75.01.013</v>
          </cell>
          <cell r="S543" t="str">
            <v>SCK - Capinação e Roçada de Vias</v>
          </cell>
          <cell r="T543">
            <v>2</v>
          </cell>
          <cell r="U543" t="str">
            <v>SIEMACO SAO PAULO LIMP URBANA</v>
          </cell>
          <cell r="V543" t="str">
            <v>Brasileira</v>
          </cell>
          <cell r="W543" t="str">
            <v>Rio Tinto</v>
          </cell>
          <cell r="X543" t="str">
            <v>SIMONE DA SILVA SANTOS</v>
          </cell>
          <cell r="Y543" t="str">
            <v>DANIEL GOMES DA SILVA</v>
          </cell>
          <cell r="Z543" t="str">
            <v>Solteiro</v>
          </cell>
          <cell r="AA543" t="str">
            <v>Ensino Médio Completo</v>
          </cell>
          <cell r="AB543" t="str">
            <v>M</v>
          </cell>
          <cell r="AC543" t="str">
            <v>Rua</v>
          </cell>
          <cell r="AD543" t="str">
            <v xml:space="preserve">PURUBA </v>
          </cell>
          <cell r="AE543" t="str">
            <v>31</v>
          </cell>
          <cell r="AG543" t="str">
            <v>04950-090</v>
          </cell>
          <cell r="AH543" t="str">
            <v>CIDADE ITAPEVA</v>
          </cell>
          <cell r="AI543" t="str">
            <v>São Paulo</v>
          </cell>
          <cell r="AJ543" t="str">
            <v>São Paulo</v>
          </cell>
          <cell r="AP543">
            <v>9106</v>
          </cell>
          <cell r="AQ543" t="str">
            <v>34037</v>
          </cell>
          <cell r="AR543" t="str">
            <v>6</v>
          </cell>
          <cell r="AS543" t="str">
            <v>49.645.001-3</v>
          </cell>
          <cell r="AT543" t="str">
            <v>435023240116</v>
          </cell>
          <cell r="AU543" t="str">
            <v>143</v>
          </cell>
          <cell r="AV543" t="str">
            <v>391</v>
          </cell>
          <cell r="AW543" t="str">
            <v>0944333</v>
          </cell>
          <cell r="AX543" t="str">
            <v>0432</v>
          </cell>
          <cell r="AY543">
            <v>4</v>
          </cell>
          <cell r="AZ543">
            <v>3</v>
          </cell>
          <cell r="BA543">
            <v>0</v>
          </cell>
        </row>
        <row r="544">
          <cell r="A544">
            <v>113214</v>
          </cell>
          <cell r="B544" t="str">
            <v>DENIS SANTOS SOUSA</v>
          </cell>
          <cell r="C544" t="str">
            <v>AJUDANTE EQ SERVICOS DIVERSOS</v>
          </cell>
          <cell r="D544" t="str">
            <v>ECOSAMPA M'Boi Mirim</v>
          </cell>
          <cell r="E544">
            <v>43620</v>
          </cell>
          <cell r="F544">
            <v>1603.99</v>
          </cell>
          <cell r="G544" t="str">
            <v>Demitido em Meses Anteriores</v>
          </cell>
          <cell r="H544">
            <v>44935</v>
          </cell>
          <cell r="I544">
            <v>29107</v>
          </cell>
          <cell r="J544" t="str">
            <v>413.953.438-96</v>
          </cell>
          <cell r="K544" t="str">
            <v>126.65378.66.5</v>
          </cell>
          <cell r="L544" t="str">
            <v>Salário Mensal</v>
          </cell>
          <cell r="M544" t="str">
            <v>Empregado (CLT)</v>
          </cell>
          <cell r="N544" t="str">
            <v>5142-25</v>
          </cell>
          <cell r="O544">
            <v>66</v>
          </cell>
          <cell r="P544" t="str">
            <v>SEGUNDA A SABADO - 06:00 AS 14:20 / INTERVALO DE 01 HORA</v>
          </cell>
          <cell r="Q544" t="str">
            <v>220 Horas</v>
          </cell>
          <cell r="R544" t="str">
            <v>75.01.013</v>
          </cell>
          <cell r="S544" t="str">
            <v>SCK - Capinação e Roçada de Vias</v>
          </cell>
          <cell r="T544">
            <v>2</v>
          </cell>
          <cell r="U544" t="str">
            <v>SIEMACO SAO PAULO LIMP URBANA</v>
          </cell>
          <cell r="V544" t="str">
            <v>Brasileira</v>
          </cell>
          <cell r="W544" t="str">
            <v>São Paulo</v>
          </cell>
          <cell r="X544" t="str">
            <v>ANA SANTOS</v>
          </cell>
          <cell r="Y544" t="str">
            <v>DEOCLECIANO CLEMENTE DE SOUSA</v>
          </cell>
          <cell r="Z544" t="str">
            <v>Solteiro</v>
          </cell>
          <cell r="AA544" t="str">
            <v>Ensino Fundamental Incompleto</v>
          </cell>
          <cell r="AB544" t="str">
            <v>M</v>
          </cell>
          <cell r="AC544" t="str">
            <v>Rua</v>
          </cell>
          <cell r="AD544" t="str">
            <v xml:space="preserve">PROFESSORA OPHELIA MASELLA DE OLIVEIRA </v>
          </cell>
          <cell r="AE544" t="str">
            <v>6</v>
          </cell>
          <cell r="AG544" t="str">
            <v>05795-320</v>
          </cell>
          <cell r="AH544" t="str">
            <v xml:space="preserve">JARDIM ROSANA </v>
          </cell>
          <cell r="AI544" t="str">
            <v>São Paulo</v>
          </cell>
          <cell r="AJ544" t="str">
            <v>São Paulo</v>
          </cell>
          <cell r="AP544">
            <v>9106</v>
          </cell>
          <cell r="AQ544" t="str">
            <v>33398</v>
          </cell>
          <cell r="AR544" t="str">
            <v>3</v>
          </cell>
          <cell r="AS544" t="str">
            <v>33.398.933-8</v>
          </cell>
          <cell r="AT544" t="str">
            <v>288082920132</v>
          </cell>
          <cell r="AU544" t="str">
            <v>424</v>
          </cell>
          <cell r="AV544" t="str">
            <v>328</v>
          </cell>
          <cell r="AW544" t="str">
            <v>03453</v>
          </cell>
          <cell r="AX544" t="str">
            <v>0214</v>
          </cell>
          <cell r="AY544">
            <v>3</v>
          </cell>
          <cell r="AZ544">
            <v>7</v>
          </cell>
          <cell r="BA544">
            <v>5</v>
          </cell>
        </row>
        <row r="545">
          <cell r="A545">
            <v>116001</v>
          </cell>
          <cell r="B545" t="str">
            <v>DENSON RIBEIRO DA SILVA</v>
          </cell>
          <cell r="C545" t="str">
            <v>VARREDOR</v>
          </cell>
          <cell r="D545" t="str">
            <v>ECOSAMPA Santo Amaro</v>
          </cell>
          <cell r="E545">
            <v>44207</v>
          </cell>
          <cell r="F545">
            <v>1603.99</v>
          </cell>
          <cell r="G545" t="str">
            <v>Em Atividade Normal</v>
          </cell>
          <cell r="H545">
            <v>45086</v>
          </cell>
          <cell r="I545">
            <v>32421</v>
          </cell>
          <cell r="J545" t="str">
            <v>357.133.118-48</v>
          </cell>
          <cell r="K545" t="str">
            <v>212.09427.82.8</v>
          </cell>
          <cell r="L545" t="str">
            <v>Salário Mensal</v>
          </cell>
          <cell r="M545" t="str">
            <v>Empregado (CLT)</v>
          </cell>
          <cell r="N545" t="str">
            <v>5142-15</v>
          </cell>
          <cell r="O545">
            <v>299</v>
          </cell>
          <cell r="P545" t="str">
            <v>SEGUNDA A SABADO - 20:00 AS 03:40 / INTERVALO DE 01 HORA</v>
          </cell>
          <cell r="Q545" t="str">
            <v>220 Horas</v>
          </cell>
          <cell r="R545" t="str">
            <v>75.01.006</v>
          </cell>
          <cell r="S545" t="str">
            <v>SCK - Varrição de Vias e Logradouros</v>
          </cell>
          <cell r="T545">
            <v>2</v>
          </cell>
          <cell r="U545" t="str">
            <v>SIEMACO SAO PAULO LIMP URBANA</v>
          </cell>
          <cell r="V545" t="str">
            <v>Brasileira</v>
          </cell>
          <cell r="W545" t="str">
            <v>São Paulo</v>
          </cell>
          <cell r="X545" t="str">
            <v>ELISETE RIBEIRO</v>
          </cell>
          <cell r="Y545" t="str">
            <v>GENECY PEREIRA DA SILVA</v>
          </cell>
          <cell r="Z545" t="str">
            <v>Solteiro</v>
          </cell>
          <cell r="AA545" t="str">
            <v>Ensino Médio Completo</v>
          </cell>
          <cell r="AB545" t="str">
            <v>M</v>
          </cell>
          <cell r="AC545" t="str">
            <v>Rua</v>
          </cell>
          <cell r="AD545" t="str">
            <v>MONTE ALTO</v>
          </cell>
          <cell r="AE545" t="str">
            <v>18</v>
          </cell>
          <cell r="AG545" t="str">
            <v>04962-000</v>
          </cell>
          <cell r="AH545" t="str">
            <v>VILA DO SOL</v>
          </cell>
          <cell r="AI545" t="str">
            <v>São Paulo</v>
          </cell>
          <cell r="AJ545" t="str">
            <v>São Paulo</v>
          </cell>
          <cell r="AK545" t="str">
            <v>11</v>
          </cell>
          <cell r="AL545" t="str">
            <v>5517.3554</v>
          </cell>
          <cell r="AM545" t="str">
            <v>11</v>
          </cell>
          <cell r="AN545" t="str">
            <v>95292.5525</v>
          </cell>
          <cell r="AP545">
            <v>1667</v>
          </cell>
          <cell r="AQ545" t="str">
            <v>83052</v>
          </cell>
          <cell r="AR545" t="str">
            <v>3</v>
          </cell>
          <cell r="AS545" t="str">
            <v>452788778</v>
          </cell>
          <cell r="AT545" t="str">
            <v>364535870132</v>
          </cell>
          <cell r="AU545" t="str">
            <v>0444</v>
          </cell>
          <cell r="AV545" t="str">
            <v>372</v>
          </cell>
          <cell r="AW545" t="str">
            <v>35711311</v>
          </cell>
          <cell r="AX545" t="str">
            <v>848</v>
          </cell>
          <cell r="AY545">
            <v>2</v>
          </cell>
          <cell r="AZ545">
            <v>7</v>
          </cell>
          <cell r="BA545">
            <v>20</v>
          </cell>
        </row>
        <row r="546">
          <cell r="A546">
            <v>113712</v>
          </cell>
          <cell r="B546" t="str">
            <v>DEVAIR MOREIRA ARAUJO</v>
          </cell>
          <cell r="C546" t="str">
            <v>AJUDANTE EQ SERVICOS DIVERSOS</v>
          </cell>
          <cell r="D546" t="str">
            <v>ECOSAMPA Campo Limpo</v>
          </cell>
          <cell r="E546">
            <v>43619</v>
          </cell>
          <cell r="F546">
            <v>1603.99</v>
          </cell>
          <cell r="G546" t="str">
            <v>Em Atividade Normal</v>
          </cell>
          <cell r="H546">
            <v>45023</v>
          </cell>
          <cell r="I546">
            <v>34559</v>
          </cell>
          <cell r="J546" t="str">
            <v>413.005.628-03</v>
          </cell>
          <cell r="K546" t="str">
            <v>210.71140.89.4</v>
          </cell>
          <cell r="L546" t="str">
            <v>Salário Mensal</v>
          </cell>
          <cell r="M546" t="str">
            <v>Empregado (CLT)</v>
          </cell>
          <cell r="N546" t="str">
            <v>5142-25</v>
          </cell>
          <cell r="O546">
            <v>233</v>
          </cell>
          <cell r="P546" t="str">
            <v>SEGUNDA A SABADO - 09:00 AS 17:20 / INTERVALO DE 01 HORA</v>
          </cell>
          <cell r="Q546" t="str">
            <v>220 Horas</v>
          </cell>
          <cell r="R546" t="str">
            <v>75.01.019</v>
          </cell>
          <cell r="S546" t="str">
            <v>SCK - Operação dos Ecopontos</v>
          </cell>
          <cell r="T546">
            <v>2</v>
          </cell>
          <cell r="U546" t="str">
            <v>SIEMACO SAO PAULO LIMP URBANA</v>
          </cell>
          <cell r="V546" t="str">
            <v>Brasileira</v>
          </cell>
          <cell r="W546" t="str">
            <v>Itajuípe</v>
          </cell>
          <cell r="X546" t="str">
            <v>JOELMA DOS SANTOS MOREIRA</v>
          </cell>
          <cell r="Y546" t="str">
            <v>JOSE AILTON ARAUJO</v>
          </cell>
          <cell r="Z546" t="str">
            <v>Solteiro</v>
          </cell>
          <cell r="AA546" t="str">
            <v>Ensino Fundamental Incompleto</v>
          </cell>
          <cell r="AB546" t="str">
            <v>M</v>
          </cell>
          <cell r="AC546" t="str">
            <v>Rua</v>
          </cell>
          <cell r="AD546" t="str">
            <v>AFONSO OLIVEIRA SANTOS</v>
          </cell>
          <cell r="AE546" t="str">
            <v>6</v>
          </cell>
          <cell r="AG546" t="str">
            <v>05661-020</v>
          </cell>
          <cell r="AH546" t="str">
            <v>PARAISOPOLIS</v>
          </cell>
          <cell r="AI546" t="str">
            <v>São Paulo</v>
          </cell>
          <cell r="AJ546" t="str">
            <v>São Paulo</v>
          </cell>
          <cell r="AP546">
            <v>641</v>
          </cell>
          <cell r="AQ546" t="str">
            <v>15220</v>
          </cell>
          <cell r="AR546" t="str">
            <v>2</v>
          </cell>
          <cell r="AS546" t="str">
            <v>44054855X</v>
          </cell>
          <cell r="AT546" t="str">
            <v>428152630159</v>
          </cell>
          <cell r="AU546" t="str">
            <v>656</v>
          </cell>
          <cell r="AV546" t="str">
            <v>346</v>
          </cell>
          <cell r="AW546" t="str">
            <v>0000042551</v>
          </cell>
          <cell r="AX546" t="str">
            <v>00432</v>
          </cell>
          <cell r="AY546">
            <v>4</v>
          </cell>
          <cell r="AZ546">
            <v>2</v>
          </cell>
          <cell r="BA546">
            <v>28</v>
          </cell>
        </row>
        <row r="547">
          <cell r="A547">
            <v>113306</v>
          </cell>
          <cell r="B547" t="str">
            <v>DHONES DE MATOS RIBEIRO</v>
          </cell>
          <cell r="C547" t="str">
            <v>AJUDANTE EQ SERVICOS DIVERSOS</v>
          </cell>
          <cell r="D547" t="str">
            <v>ECOSAMPA Campo Limpo</v>
          </cell>
          <cell r="E547">
            <v>43617</v>
          </cell>
          <cell r="F547">
            <v>1231.95</v>
          </cell>
          <cell r="G547" t="str">
            <v>Demitido em Meses Anteriores</v>
          </cell>
          <cell r="H547">
            <v>43690</v>
          </cell>
          <cell r="I547">
            <v>35261</v>
          </cell>
          <cell r="J547" t="str">
            <v>430.858.418-30</v>
          </cell>
          <cell r="K547" t="str">
            <v>200.74257.43.3</v>
          </cell>
          <cell r="L547" t="str">
            <v>Salário Mensal</v>
          </cell>
          <cell r="M547" t="str">
            <v>Empregado (CLT)</v>
          </cell>
          <cell r="N547" t="str">
            <v>5142-25</v>
          </cell>
          <cell r="O547">
            <v>66</v>
          </cell>
          <cell r="P547" t="str">
            <v>SEGUNDA A SABADO - 06:00 AS 14:20 / INTERVALO DE 01 HORA</v>
          </cell>
          <cell r="Q547" t="str">
            <v>220 Horas</v>
          </cell>
          <cell r="R547" t="str">
            <v>75.01.013</v>
          </cell>
          <cell r="S547" t="str">
            <v>SCK - Capinação e Roçada de Vias</v>
          </cell>
          <cell r="T547">
            <v>2</v>
          </cell>
          <cell r="U547" t="str">
            <v>SIEMACO SAO PAULO LIMP URBANA</v>
          </cell>
          <cell r="V547" t="str">
            <v>Brasileira</v>
          </cell>
          <cell r="W547" t="str">
            <v>Euclides da Cunha</v>
          </cell>
          <cell r="X547" t="str">
            <v>GIVANILDA MARIANA DE MATOS</v>
          </cell>
          <cell r="Y547" t="str">
            <v>DOMINGOS DE JESUS RIBEIRO</v>
          </cell>
          <cell r="Z547" t="str">
            <v>Solteiro</v>
          </cell>
          <cell r="AA547" t="str">
            <v>Ensino Fundamental Incompleto</v>
          </cell>
          <cell r="AB547" t="str">
            <v>M</v>
          </cell>
          <cell r="AC547" t="str">
            <v>Rua</v>
          </cell>
          <cell r="AD547" t="str">
            <v>CRISTOVAO DE FIGUEIREDO</v>
          </cell>
          <cell r="AE547" t="str">
            <v>60</v>
          </cell>
          <cell r="AG547" t="str">
            <v>05855-230</v>
          </cell>
          <cell r="AH547" t="str">
            <v xml:space="preserve">PARQUE MARIA HELENA </v>
          </cell>
          <cell r="AI547" t="str">
            <v>São Paulo</v>
          </cell>
          <cell r="AJ547" t="str">
            <v>São Paulo</v>
          </cell>
          <cell r="AP547">
            <v>8485</v>
          </cell>
          <cell r="AQ547" t="str">
            <v>17069</v>
          </cell>
          <cell r="AR547" t="str">
            <v>3</v>
          </cell>
          <cell r="AS547" t="str">
            <v>52.491.225-7</v>
          </cell>
          <cell r="AT547" t="str">
            <v>425856240116</v>
          </cell>
          <cell r="AU547" t="str">
            <v>426</v>
          </cell>
          <cell r="AV547" t="str">
            <v>373</v>
          </cell>
          <cell r="AW547" t="str">
            <v>4686</v>
          </cell>
          <cell r="AX547" t="str">
            <v>393</v>
          </cell>
          <cell r="AY547">
            <v>0</v>
          </cell>
          <cell r="AZ547">
            <v>2</v>
          </cell>
          <cell r="BA547">
            <v>12</v>
          </cell>
        </row>
        <row r="548">
          <cell r="A548">
            <v>121486</v>
          </cell>
          <cell r="B548" t="str">
            <v>DIEGO AQUINO DOS SANTOS</v>
          </cell>
          <cell r="C548" t="str">
            <v>MOTORISTA CAMINHAO</v>
          </cell>
          <cell r="D548" t="str">
            <v>ECOSAMPA Operação Geral</v>
          </cell>
          <cell r="E548">
            <v>44967</v>
          </cell>
          <cell r="F548">
            <v>3050.22</v>
          </cell>
          <cell r="G548" t="str">
            <v>Em Atividade Normal</v>
          </cell>
          <cell r="H548">
            <v>44967</v>
          </cell>
          <cell r="I548">
            <v>31201</v>
          </cell>
          <cell r="J548" t="str">
            <v>339.984.898-60</v>
          </cell>
          <cell r="K548" t="str">
            <v>161.21503.17.4</v>
          </cell>
          <cell r="L548" t="str">
            <v>Salário Mensal</v>
          </cell>
          <cell r="M548" t="str">
            <v>Empregado (CLT)</v>
          </cell>
          <cell r="N548" t="str">
            <v>7825-10</v>
          </cell>
          <cell r="O548">
            <v>301</v>
          </cell>
          <cell r="P548" t="str">
            <v>SEGUNDA A SABADO - 22:00 AS 05:25 / INTERVALO DE 01 HORA</v>
          </cell>
          <cell r="Q548" t="str">
            <v>220 Horas</v>
          </cell>
          <cell r="R548" t="str">
            <v>75.01.011</v>
          </cell>
          <cell r="S548" t="str">
            <v>SCK - Lavagem - Feiras, Vias e Logradouros</v>
          </cell>
          <cell r="T548">
            <v>2</v>
          </cell>
          <cell r="U548" t="str">
            <v>SIND TRAB EMP DE ONIBUS RODOV INTEREST INTERM SET DIF SAO PAULO</v>
          </cell>
          <cell r="V548" t="str">
            <v>Brasileira</v>
          </cell>
          <cell r="W548" t="str">
            <v>São Paulo</v>
          </cell>
          <cell r="X548" t="str">
            <v>VANILDA PEREIRA AQUINO</v>
          </cell>
          <cell r="Y548" t="str">
            <v>LUIZ FRANCISCO DOS SANTOS</v>
          </cell>
          <cell r="Z548" t="str">
            <v>Solteiro</v>
          </cell>
          <cell r="AA548" t="str">
            <v>Ensino Médio Completo</v>
          </cell>
          <cell r="AB548" t="str">
            <v>M</v>
          </cell>
          <cell r="AC548" t="str">
            <v>Estrada</v>
          </cell>
          <cell r="AD548" t="str">
            <v>DA COLONIA</v>
          </cell>
          <cell r="AE548" t="str">
            <v>42</v>
          </cell>
          <cell r="AG548" t="str">
            <v>08370-190</v>
          </cell>
          <cell r="AH548" t="str">
            <v>JARDIM SAO GONCALO</v>
          </cell>
          <cell r="AI548" t="str">
            <v>São Paulo</v>
          </cell>
          <cell r="AJ548" t="str">
            <v>São Paulo</v>
          </cell>
          <cell r="AK548" t="str">
            <v>11</v>
          </cell>
          <cell r="AL548" t="str">
            <v>5121.1436</v>
          </cell>
          <cell r="AM548" t="str">
            <v>11</v>
          </cell>
          <cell r="AN548" t="str">
            <v>91342-2347</v>
          </cell>
          <cell r="AP548">
            <v>210</v>
          </cell>
          <cell r="AQ548" t="str">
            <v>09457</v>
          </cell>
          <cell r="AR548" t="str">
            <v>9</v>
          </cell>
          <cell r="AS548" t="str">
            <v>438655503</v>
          </cell>
          <cell r="AT548" t="str">
            <v>325870530159</v>
          </cell>
          <cell r="AU548" t="str">
            <v>0355</v>
          </cell>
          <cell r="AV548" t="str">
            <v>375</v>
          </cell>
          <cell r="AW548" t="str">
            <v>33998489</v>
          </cell>
          <cell r="AX548" t="str">
            <v>860</v>
          </cell>
          <cell r="AY548">
            <v>0</v>
          </cell>
          <cell r="AZ548">
            <v>6</v>
          </cell>
          <cell r="BA548">
            <v>21</v>
          </cell>
          <cell r="BB548" t="str">
            <v>03.999.395.810</v>
          </cell>
          <cell r="BC548">
            <v>45098</v>
          </cell>
          <cell r="BD548">
            <v>43276</v>
          </cell>
          <cell r="BE548" t="str">
            <v>A</v>
          </cell>
          <cell r="BF548" t="str">
            <v>D</v>
          </cell>
          <cell r="BG548">
            <v>44957</v>
          </cell>
        </row>
        <row r="549">
          <cell r="A549">
            <v>113309</v>
          </cell>
          <cell r="B549" t="str">
            <v>DIEGO AUGUSTO DA PAIXAO</v>
          </cell>
          <cell r="C549" t="str">
            <v>VARREDOR</v>
          </cell>
          <cell r="D549" t="str">
            <v>ECOSAMPA Santo Amaro</v>
          </cell>
          <cell r="E549">
            <v>43617</v>
          </cell>
          <cell r="F549">
            <v>1603.99</v>
          </cell>
          <cell r="G549" t="str">
            <v>Em Atividade Normal</v>
          </cell>
          <cell r="H549">
            <v>44989</v>
          </cell>
          <cell r="I549">
            <v>34788</v>
          </cell>
          <cell r="J549" t="str">
            <v>410.276.898-09</v>
          </cell>
          <cell r="K549" t="str">
            <v>201.15251.42.6</v>
          </cell>
          <cell r="L549" t="str">
            <v>Salário Mensal</v>
          </cell>
          <cell r="M549" t="str">
            <v>Empregado (CLT)</v>
          </cell>
          <cell r="N549" t="str">
            <v>5142-15</v>
          </cell>
          <cell r="O549">
            <v>66</v>
          </cell>
          <cell r="P549" t="str">
            <v>SEGUNDA A SABADO - 06:00 AS 14:20 / INTERVALO DE 01 HORA</v>
          </cell>
          <cell r="Q549" t="str">
            <v>220 Horas</v>
          </cell>
          <cell r="R549" t="str">
            <v>75.01.007</v>
          </cell>
          <cell r="S549" t="str">
            <v>SCK - Varrição de Sarjetas e Calçadas</v>
          </cell>
          <cell r="T549">
            <v>2</v>
          </cell>
          <cell r="U549" t="str">
            <v>SIEMACO SAO PAULO LIMP URBANA</v>
          </cell>
          <cell r="V549" t="str">
            <v>Brasileira</v>
          </cell>
          <cell r="W549" t="str">
            <v>Lavras</v>
          </cell>
          <cell r="X549" t="str">
            <v>ROSANE APARECIDA ELIAS PAIXAO</v>
          </cell>
          <cell r="Y549" t="str">
            <v>JOSE MARIA DA PAIXAO</v>
          </cell>
          <cell r="Z549" t="str">
            <v>Solteiro</v>
          </cell>
          <cell r="AA549" t="str">
            <v>Ensino Médio Completo</v>
          </cell>
          <cell r="AB549" t="str">
            <v>M</v>
          </cell>
          <cell r="AC549" t="str">
            <v>Travessa</v>
          </cell>
          <cell r="AD549" t="str">
            <v>PASSAREIRA</v>
          </cell>
          <cell r="AE549" t="str">
            <v>103</v>
          </cell>
          <cell r="AG549" t="str">
            <v>05868-120</v>
          </cell>
          <cell r="AH549" t="str">
            <v>CONJUNTO HABITACIONAL INSTITUTO ADVENTISTA</v>
          </cell>
          <cell r="AI549" t="str">
            <v>São Paulo</v>
          </cell>
          <cell r="AJ549" t="str">
            <v>São Paulo</v>
          </cell>
          <cell r="AP549">
            <v>9104</v>
          </cell>
          <cell r="AQ549" t="str">
            <v>21852</v>
          </cell>
          <cell r="AR549" t="str">
            <v>5</v>
          </cell>
          <cell r="AS549" t="str">
            <v>47.666.071-3</v>
          </cell>
          <cell r="AT549" t="str">
            <v>412864020191</v>
          </cell>
          <cell r="AU549" t="str">
            <v>377</v>
          </cell>
          <cell r="AV549" t="str">
            <v>20</v>
          </cell>
          <cell r="AW549" t="str">
            <v>66408</v>
          </cell>
          <cell r="AX549" t="str">
            <v>414</v>
          </cell>
          <cell r="AY549">
            <v>4</v>
          </cell>
          <cell r="AZ549">
            <v>3</v>
          </cell>
          <cell r="BA549">
            <v>0</v>
          </cell>
        </row>
        <row r="550">
          <cell r="A550">
            <v>115375</v>
          </cell>
          <cell r="B550" t="str">
            <v>DIEGO CESAR CUNHA PEREIRA</v>
          </cell>
          <cell r="C550" t="str">
            <v>AJUDANTE EQ SERVICOS DIVERSOS</v>
          </cell>
          <cell r="D550" t="str">
            <v>ECOSAMPA Campo Limpo</v>
          </cell>
          <cell r="E550">
            <v>44046</v>
          </cell>
          <cell r="F550">
            <v>1319.67</v>
          </cell>
          <cell r="G550" t="str">
            <v>Demitido em Meses Anteriores</v>
          </cell>
          <cell r="H550">
            <v>44119</v>
          </cell>
          <cell r="I550">
            <v>35364</v>
          </cell>
          <cell r="J550" t="str">
            <v>473.545.948-06</v>
          </cell>
          <cell r="K550" t="str">
            <v>152.84757.00.2</v>
          </cell>
          <cell r="L550" t="str">
            <v>Salário Mensal</v>
          </cell>
          <cell r="M550" t="str">
            <v>Empregado (CLT)</v>
          </cell>
          <cell r="N550" t="str">
            <v>5142-25</v>
          </cell>
          <cell r="O550">
            <v>167</v>
          </cell>
          <cell r="P550" t="str">
            <v>SEGUNDA A SABADO - 13:40 AS 22:00 / INTERVALO DE 01 HORA</v>
          </cell>
          <cell r="Q550" t="str">
            <v>220 Horas</v>
          </cell>
          <cell r="R550" t="str">
            <v>75.01.014</v>
          </cell>
          <cell r="S550" t="str">
            <v>SCK - Pintura de Meio-Fio e Remoção Faixas e Propagandas</v>
          </cell>
          <cell r="T550">
            <v>2</v>
          </cell>
          <cell r="U550" t="str">
            <v>SIEMACO SAO PAULO LIMP URBANA</v>
          </cell>
          <cell r="V550" t="str">
            <v>Brasileira</v>
          </cell>
          <cell r="W550" t="str">
            <v>São Paulo</v>
          </cell>
          <cell r="X550" t="str">
            <v>DALVA MARIA CRUZ CUNHA</v>
          </cell>
          <cell r="Y550" t="str">
            <v>JOSE RIBAMAR MORAES PEREIRA</v>
          </cell>
          <cell r="Z550" t="str">
            <v>Solteiro</v>
          </cell>
          <cell r="AA550" t="str">
            <v>Ensino Fundamental Completo</v>
          </cell>
          <cell r="AB550" t="str">
            <v>M</v>
          </cell>
          <cell r="AC550" t="str">
            <v>Travessa</v>
          </cell>
          <cell r="AD550" t="str">
            <v>HUM DA TANIA</v>
          </cell>
          <cell r="AE550" t="str">
            <v>22</v>
          </cell>
          <cell r="AG550" t="str">
            <v>08390-261</v>
          </cell>
          <cell r="AH550" t="str">
            <v>JARDIM SAO FRANCISCO</v>
          </cell>
          <cell r="AI550" t="str">
            <v>São Paulo</v>
          </cell>
          <cell r="AJ550" t="str">
            <v>São Paulo</v>
          </cell>
          <cell r="AK550" t="str">
            <v>11</v>
          </cell>
          <cell r="AL550" t="str">
            <v>2754.4751</v>
          </cell>
          <cell r="AM550" t="str">
            <v>11</v>
          </cell>
          <cell r="AN550" t="str">
            <v>96347.6815</v>
          </cell>
          <cell r="AP550">
            <v>7245</v>
          </cell>
          <cell r="AQ550" t="str">
            <v>04104</v>
          </cell>
          <cell r="AR550" t="str">
            <v>6</v>
          </cell>
          <cell r="AS550" t="str">
            <v>504708120</v>
          </cell>
          <cell r="AT550" t="str">
            <v>731150280116</v>
          </cell>
          <cell r="AU550" t="str">
            <v>408</v>
          </cell>
          <cell r="AV550" t="str">
            <v>375</v>
          </cell>
          <cell r="AW550" t="str">
            <v>47354594</v>
          </cell>
          <cell r="AX550" t="str">
            <v>806</v>
          </cell>
          <cell r="AY550">
            <v>0</v>
          </cell>
          <cell r="AZ550">
            <v>2</v>
          </cell>
          <cell r="BA550">
            <v>12</v>
          </cell>
        </row>
        <row r="551">
          <cell r="A551">
            <v>121425</v>
          </cell>
          <cell r="B551" t="str">
            <v>DIEGO DA SILVA PEREIRA</v>
          </cell>
          <cell r="C551" t="str">
            <v>AJUDANTE EQ SERVICOS DIVERSOS</v>
          </cell>
          <cell r="D551" t="str">
            <v>ECOSAMPA Operação Geral</v>
          </cell>
          <cell r="E551">
            <v>44967</v>
          </cell>
          <cell r="F551">
            <v>1603.99</v>
          </cell>
          <cell r="G551" t="str">
            <v>Demitido em Meses Anteriores</v>
          </cell>
          <cell r="H551">
            <v>44981</v>
          </cell>
          <cell r="I551">
            <v>33140</v>
          </cell>
          <cell r="J551" t="str">
            <v>377.095.738-51</v>
          </cell>
          <cell r="K551" t="str">
            <v>204.89053.43.7</v>
          </cell>
          <cell r="L551" t="str">
            <v>Salário Mensal</v>
          </cell>
          <cell r="M551" t="str">
            <v>Empregado (CLT)</v>
          </cell>
          <cell r="N551" t="str">
            <v>5142-25</v>
          </cell>
          <cell r="O551">
            <v>339</v>
          </cell>
          <cell r="P551" t="str">
            <v>SEGUNDA A SABADO - 13:20 AS 21:40 / INTERVALO DE 01 HORA</v>
          </cell>
          <cell r="Q551" t="str">
            <v>220 Horas</v>
          </cell>
          <cell r="R551" t="str">
            <v>75.01.011</v>
          </cell>
          <cell r="S551" t="str">
            <v>SCK - Lavagem - Feiras, Vias e Logradouros</v>
          </cell>
          <cell r="T551">
            <v>2</v>
          </cell>
          <cell r="U551" t="str">
            <v>SIEMACO SAO PAULO LIMP URBANA</v>
          </cell>
          <cell r="V551" t="str">
            <v>Brasileira</v>
          </cell>
          <cell r="W551" t="str">
            <v>São Paulo</v>
          </cell>
          <cell r="X551" t="str">
            <v>MARINES DA SILVA</v>
          </cell>
          <cell r="Y551" t="str">
            <v>NIVALDO PEREIRA DE JESUS</v>
          </cell>
          <cell r="Z551" t="str">
            <v>Solteiro</v>
          </cell>
          <cell r="AA551" t="str">
            <v>Ensino Médio Completo</v>
          </cell>
          <cell r="AB551" t="str">
            <v>M</v>
          </cell>
          <cell r="AC551" t="str">
            <v>Rua</v>
          </cell>
          <cell r="AD551" t="str">
            <v>Felizardo Rodrigues Vieira</v>
          </cell>
          <cell r="AE551" t="str">
            <v>250</v>
          </cell>
          <cell r="AG551" t="str">
            <v>07991-050</v>
          </cell>
          <cell r="AH551" t="str">
            <v>Jardim Rosa</v>
          </cell>
          <cell r="AI551" t="str">
            <v>São Paulo</v>
          </cell>
          <cell r="AJ551" t="str">
            <v>São Paulo</v>
          </cell>
          <cell r="AM551" t="str">
            <v>11</v>
          </cell>
          <cell r="AN551" t="str">
            <v>99205-9143</v>
          </cell>
          <cell r="AP551">
            <v>585</v>
          </cell>
          <cell r="AQ551" t="str">
            <v>32634</v>
          </cell>
          <cell r="AR551" t="str">
            <v>1</v>
          </cell>
          <cell r="AS551" t="str">
            <v>493995365</v>
          </cell>
          <cell r="AT551" t="str">
            <v>383900320183</v>
          </cell>
          <cell r="AU551" t="str">
            <v>0079</v>
          </cell>
          <cell r="AV551" t="str">
            <v>367</v>
          </cell>
          <cell r="AW551" t="str">
            <v>37709573</v>
          </cell>
          <cell r="AX551" t="str">
            <v>851</v>
          </cell>
          <cell r="AY551">
            <v>0</v>
          </cell>
          <cell r="AZ551">
            <v>0</v>
          </cell>
          <cell r="BA551">
            <v>14</v>
          </cell>
        </row>
        <row r="552">
          <cell r="A552">
            <v>113318</v>
          </cell>
          <cell r="B552" t="str">
            <v>DIEGO DOS SANTOS SOUZA</v>
          </cell>
          <cell r="C552" t="str">
            <v>VARREDOR</v>
          </cell>
          <cell r="D552" t="str">
            <v>ECOSAMPA M'Boi Mirim</v>
          </cell>
          <cell r="E552">
            <v>43617</v>
          </cell>
          <cell r="F552">
            <v>1603.99</v>
          </cell>
          <cell r="G552" t="str">
            <v>Gozando Férias</v>
          </cell>
          <cell r="H552">
            <v>45180</v>
          </cell>
          <cell r="I552">
            <v>35677</v>
          </cell>
          <cell r="J552" t="str">
            <v>072.537.365-24</v>
          </cell>
          <cell r="K552" t="str">
            <v>142.06048.81.5</v>
          </cell>
          <cell r="L552" t="str">
            <v>Salário Mensal</v>
          </cell>
          <cell r="M552" t="str">
            <v>Empregado (CLT)</v>
          </cell>
          <cell r="N552" t="str">
            <v>5142-15</v>
          </cell>
          <cell r="O552">
            <v>66</v>
          </cell>
          <cell r="P552" t="str">
            <v>SEGUNDA A SABADO - 06:00 AS 14:20 / INTERVALO DE 01 HORA</v>
          </cell>
          <cell r="Q552" t="str">
            <v>220 Horas</v>
          </cell>
          <cell r="R552" t="str">
            <v>75.01.006</v>
          </cell>
          <cell r="S552" t="str">
            <v>SCK - Varrição de Vias e Logradouros</v>
          </cell>
          <cell r="T552">
            <v>2</v>
          </cell>
          <cell r="U552" t="str">
            <v>SIEMACO SAO PAULO LIMP URBANA</v>
          </cell>
          <cell r="V552" t="str">
            <v>Brasileira</v>
          </cell>
          <cell r="W552" t="str">
            <v>Poções</v>
          </cell>
          <cell r="X552" t="str">
            <v>NEUZA RIBEIRO DOS SANTOS</v>
          </cell>
          <cell r="Y552" t="str">
            <v>JILBERTO SANTOS DE SOUZA</v>
          </cell>
          <cell r="Z552" t="str">
            <v>Solteiro</v>
          </cell>
          <cell r="AA552" t="str">
            <v>Ensino Fundamental Incompleto</v>
          </cell>
          <cell r="AB552" t="str">
            <v>M</v>
          </cell>
          <cell r="AC552" t="str">
            <v>Rua</v>
          </cell>
          <cell r="AD552" t="str">
            <v xml:space="preserve">DAS GOIABEIRAS </v>
          </cell>
          <cell r="AE552" t="str">
            <v>363</v>
          </cell>
          <cell r="AG552" t="str">
            <v>05661-040</v>
          </cell>
          <cell r="AH552" t="str">
            <v>PARAISOPOLIS</v>
          </cell>
          <cell r="AI552" t="str">
            <v>São Paulo</v>
          </cell>
          <cell r="AJ552" t="str">
            <v>São Paulo</v>
          </cell>
          <cell r="AP552">
            <v>390</v>
          </cell>
          <cell r="AQ552" t="str">
            <v>10874</v>
          </cell>
          <cell r="AR552" t="str">
            <v>4</v>
          </cell>
          <cell r="AS552" t="str">
            <v>2042709360</v>
          </cell>
          <cell r="AT552" t="str">
            <v>149531780582</v>
          </cell>
          <cell r="AU552" t="str">
            <v>52</v>
          </cell>
          <cell r="AV552" t="str">
            <v>59</v>
          </cell>
          <cell r="AW552" t="str">
            <v>4984225</v>
          </cell>
          <cell r="AX552" t="str">
            <v>040</v>
          </cell>
          <cell r="AY552">
            <v>4</v>
          </cell>
          <cell r="AZ552">
            <v>3</v>
          </cell>
          <cell r="BA552">
            <v>0</v>
          </cell>
        </row>
        <row r="553">
          <cell r="A553">
            <v>113322</v>
          </cell>
          <cell r="B553" t="str">
            <v>DIEGO JOSE ARAUJO</v>
          </cell>
          <cell r="C553" t="str">
            <v>AJUDANTE EQ SERVICOS DIVERSOS</v>
          </cell>
          <cell r="D553" t="str">
            <v>ECOSAMPA Campo Limpo</v>
          </cell>
          <cell r="E553">
            <v>43617</v>
          </cell>
          <cell r="F553">
            <v>1603.99</v>
          </cell>
          <cell r="G553" t="str">
            <v>Demitido em Meses Anteriores</v>
          </cell>
          <cell r="H553">
            <v>44966</v>
          </cell>
          <cell r="I553">
            <v>36261</v>
          </cell>
          <cell r="J553" t="str">
            <v>501.221.418-81</v>
          </cell>
          <cell r="K553" t="str">
            <v>154.49550.83.2</v>
          </cell>
          <cell r="L553" t="str">
            <v>Salário Mensal</v>
          </cell>
          <cell r="M553" t="str">
            <v>Empregado (CLT)</v>
          </cell>
          <cell r="N553" t="str">
            <v>5142-25</v>
          </cell>
          <cell r="O553">
            <v>167</v>
          </cell>
          <cell r="P553" t="str">
            <v>SEGUNDA A SABADO - 13:40 AS 22:00 / INTERVALO DE 01 HORA</v>
          </cell>
          <cell r="Q553" t="str">
            <v>220 Horas</v>
          </cell>
          <cell r="R553" t="str">
            <v>75.01.014</v>
          </cell>
          <cell r="S553" t="str">
            <v>SCK - Pintura de Meio-Fio e Remoção Faixas e Propagandas</v>
          </cell>
          <cell r="T553">
            <v>2</v>
          </cell>
          <cell r="U553" t="str">
            <v>SIEMACO SAO PAULO LIMP URBANA</v>
          </cell>
          <cell r="V553" t="str">
            <v>Brasileira</v>
          </cell>
          <cell r="W553" t="str">
            <v>São Paulo</v>
          </cell>
          <cell r="X553" t="str">
            <v>ILZETE MARIA ARAUJO SILVA</v>
          </cell>
          <cell r="Z553" t="str">
            <v>Solteiro</v>
          </cell>
          <cell r="AA553" t="str">
            <v>Ensino Fundamental Incompleto</v>
          </cell>
          <cell r="AB553" t="str">
            <v>M</v>
          </cell>
          <cell r="AC553" t="str">
            <v>Rua</v>
          </cell>
          <cell r="AD553" t="str">
            <v xml:space="preserve">JOSE DIAS DA COSTA </v>
          </cell>
          <cell r="AE553" t="str">
            <v>368</v>
          </cell>
          <cell r="AG553" t="str">
            <v>05661-060</v>
          </cell>
          <cell r="AH553" t="str">
            <v xml:space="preserve">PARAISOPOLIS </v>
          </cell>
          <cell r="AI553" t="str">
            <v>São Paulo</v>
          </cell>
          <cell r="AJ553" t="str">
            <v>São Paulo</v>
          </cell>
          <cell r="AP553">
            <v>8846</v>
          </cell>
          <cell r="AQ553" t="str">
            <v>31290</v>
          </cell>
          <cell r="AR553" t="str">
            <v>1</v>
          </cell>
          <cell r="AS553" t="str">
            <v>39.643.601-8</v>
          </cell>
          <cell r="AT553" t="str">
            <v>434719650108</v>
          </cell>
          <cell r="AU553" t="str">
            <v>415</v>
          </cell>
          <cell r="AV553" t="str">
            <v>346</v>
          </cell>
          <cell r="AW553" t="str">
            <v>47807</v>
          </cell>
          <cell r="AX553" t="str">
            <v>432</v>
          </cell>
          <cell r="AY553">
            <v>3</v>
          </cell>
          <cell r="AZ553">
            <v>8</v>
          </cell>
          <cell r="BA553">
            <v>8</v>
          </cell>
        </row>
        <row r="554">
          <cell r="A554">
            <v>122334</v>
          </cell>
          <cell r="B554" t="str">
            <v>DIEGO JOSE RIBEIRO ARAUJO</v>
          </cell>
          <cell r="C554" t="str">
            <v>MOTORISTA CAMINHAO</v>
          </cell>
          <cell r="D554" t="str">
            <v>ECOSAMPA Operação Geral</v>
          </cell>
          <cell r="E554">
            <v>45098</v>
          </cell>
          <cell r="F554">
            <v>3050.22</v>
          </cell>
          <cell r="G554" t="str">
            <v>Em Atividade Normal</v>
          </cell>
          <cell r="H554">
            <v>45098</v>
          </cell>
          <cell r="I554">
            <v>31441</v>
          </cell>
          <cell r="J554" t="str">
            <v>086.889.186-00</v>
          </cell>
          <cell r="K554" t="str">
            <v>160.09215.83.9</v>
          </cell>
          <cell r="L554" t="str">
            <v>Salário Mensal</v>
          </cell>
          <cell r="M554" t="str">
            <v>Empregado (CLT)</v>
          </cell>
          <cell r="N554" t="str">
            <v>7825-10</v>
          </cell>
          <cell r="O554">
            <v>339</v>
          </cell>
          <cell r="P554" t="str">
            <v>SEGUNDA A SABADO - 13:20 AS 21:40 / INTERVALO DE 01 HORA</v>
          </cell>
          <cell r="Q554" t="str">
            <v>220 Horas</v>
          </cell>
          <cell r="R554" t="str">
            <v>75.01.022</v>
          </cell>
          <cell r="S554" t="str">
            <v>SCK - Limpeza Habitacional - Dificil Acesso</v>
          </cell>
          <cell r="T554">
            <v>2</v>
          </cell>
          <cell r="U554" t="str">
            <v>SIND TRAB EMP DE ONIBUS RODOV INTEREST INTERM SET DIF SAO PAULO</v>
          </cell>
          <cell r="V554" t="str">
            <v>Brasileira</v>
          </cell>
          <cell r="W554" t="str">
            <v>Araçuaí</v>
          </cell>
          <cell r="X554" t="str">
            <v>VERA LUCIA RIBEIRO ARAUJO</v>
          </cell>
          <cell r="Y554" t="str">
            <v>JOSE ARAUJO PEREIRA</v>
          </cell>
          <cell r="Z554" t="str">
            <v>Casado</v>
          </cell>
          <cell r="AA554" t="str">
            <v>Ensino Fundamental Completo</v>
          </cell>
          <cell r="AB554" t="str">
            <v>M</v>
          </cell>
          <cell r="AC554" t="str">
            <v>Rua</v>
          </cell>
          <cell r="AD554" t="str">
            <v>ESPERANCA</v>
          </cell>
          <cell r="AE554" t="str">
            <v>87</v>
          </cell>
          <cell r="AG554" t="str">
            <v>05882-366</v>
          </cell>
          <cell r="AH554" t="str">
            <v>JD SAO BENTO NOVO</v>
          </cell>
          <cell r="AI554" t="str">
            <v>São Paulo</v>
          </cell>
          <cell r="AJ554" t="str">
            <v>São Paulo</v>
          </cell>
          <cell r="AM554" t="str">
            <v>11</v>
          </cell>
          <cell r="AN554" t="str">
            <v>98013-0160</v>
          </cell>
          <cell r="AP554">
            <v>7283</v>
          </cell>
          <cell r="AQ554" t="str">
            <v>25133</v>
          </cell>
          <cell r="AR554" t="str">
            <v>3</v>
          </cell>
          <cell r="AS554" t="str">
            <v>549872474</v>
          </cell>
          <cell r="AT554" t="str">
            <v>163182490230</v>
          </cell>
          <cell r="AU554" t="str">
            <v>0126</v>
          </cell>
          <cell r="AV554" t="str">
            <v>015</v>
          </cell>
          <cell r="AW554" t="str">
            <v>08688918</v>
          </cell>
          <cell r="AX554" t="str">
            <v>600</v>
          </cell>
          <cell r="AY554">
            <v>0</v>
          </cell>
          <cell r="AZ554">
            <v>2</v>
          </cell>
          <cell r="BA554">
            <v>10</v>
          </cell>
          <cell r="BB554" t="str">
            <v>03.883.658.770</v>
          </cell>
          <cell r="BC554">
            <v>45390</v>
          </cell>
          <cell r="BD554">
            <v>43564</v>
          </cell>
          <cell r="BG554">
            <v>45083</v>
          </cell>
        </row>
        <row r="555">
          <cell r="A555">
            <v>113326</v>
          </cell>
          <cell r="B555" t="str">
            <v>DIEGO RIBEIRO DIAS</v>
          </cell>
          <cell r="C555" t="str">
            <v>AJUDANTE EQ SERVICOS DIVERSOS</v>
          </cell>
          <cell r="D555" t="str">
            <v>ECOSAMPA Santo Amaro</v>
          </cell>
          <cell r="E555">
            <v>43617</v>
          </cell>
          <cell r="F555">
            <v>1281.23</v>
          </cell>
          <cell r="G555" t="str">
            <v>Demitido em Meses Anteriores</v>
          </cell>
          <cell r="H555">
            <v>43864</v>
          </cell>
          <cell r="I555">
            <v>35875</v>
          </cell>
          <cell r="J555" t="str">
            <v>130.820.216-46</v>
          </cell>
          <cell r="K555" t="str">
            <v>212.84454.48.9</v>
          </cell>
          <cell r="L555" t="str">
            <v>Salário Mensal</v>
          </cell>
          <cell r="M555" t="str">
            <v>Empregado (CLT)</v>
          </cell>
          <cell r="N555" t="str">
            <v>5142-25</v>
          </cell>
          <cell r="O555">
            <v>66</v>
          </cell>
          <cell r="P555" t="str">
            <v>SEGUNDA A SABADO - 06:00 AS 14:20 / INTERVALO DE 01 HORA</v>
          </cell>
          <cell r="Q555" t="str">
            <v>220 Horas</v>
          </cell>
          <cell r="R555" t="str">
            <v>75.01.012</v>
          </cell>
          <cell r="S555" t="str">
            <v>SCK - Limpeza de Bueiros</v>
          </cell>
          <cell r="T555">
            <v>2</v>
          </cell>
          <cell r="U555" t="str">
            <v>SIEMACO SAO PAULO LIMP URBANA</v>
          </cell>
          <cell r="V555" t="str">
            <v>Brasileira</v>
          </cell>
          <cell r="W555" t="str">
            <v>Novo Cruzeiro</v>
          </cell>
          <cell r="X555" t="str">
            <v>MARIA APARECIDA RIBEIRO DA SILVA SANTOS</v>
          </cell>
          <cell r="Y555" t="str">
            <v>EDES DIAS DOS SANTOS</v>
          </cell>
          <cell r="Z555" t="str">
            <v>Solteiro</v>
          </cell>
          <cell r="AA555" t="str">
            <v>Ensino Fundamental Incompleto</v>
          </cell>
          <cell r="AB555" t="str">
            <v>M</v>
          </cell>
          <cell r="AC555" t="str">
            <v>Rua</v>
          </cell>
          <cell r="AD555" t="str">
            <v xml:space="preserve">AFONSO DE OLIVEIRA SANTOS </v>
          </cell>
          <cell r="AE555" t="str">
            <v>34</v>
          </cell>
          <cell r="AG555" t="str">
            <v>05661-040</v>
          </cell>
          <cell r="AH555" t="str">
            <v>PARAISOPOLIS</v>
          </cell>
          <cell r="AI555" t="str">
            <v>São Paulo</v>
          </cell>
          <cell r="AJ555" t="str">
            <v>São Paulo</v>
          </cell>
          <cell r="AP555">
            <v>9104</v>
          </cell>
          <cell r="AQ555" t="str">
            <v>20364</v>
          </cell>
          <cell r="AR555" t="str">
            <v>2</v>
          </cell>
          <cell r="AS555" t="str">
            <v>63.116.663-4</v>
          </cell>
          <cell r="AT555" t="str">
            <v>206420230248</v>
          </cell>
          <cell r="AU555" t="str">
            <v>29</v>
          </cell>
          <cell r="AV555" t="str">
            <v>196</v>
          </cell>
          <cell r="AW555" t="str">
            <v>7327307</v>
          </cell>
          <cell r="AX555" t="str">
            <v>040</v>
          </cell>
          <cell r="AY555">
            <v>0</v>
          </cell>
          <cell r="AZ555">
            <v>8</v>
          </cell>
          <cell r="BA555">
            <v>2</v>
          </cell>
        </row>
        <row r="556">
          <cell r="A556">
            <v>116085</v>
          </cell>
          <cell r="B556" t="str">
            <v>DIEGO SANTOS MUNIZ ALMEIDA</v>
          </cell>
          <cell r="C556" t="str">
            <v>MOTORISTA CAMINHAO</v>
          </cell>
          <cell r="D556" t="str">
            <v>ECOSAMPA Operação Geral</v>
          </cell>
          <cell r="E556">
            <v>44235</v>
          </cell>
          <cell r="F556">
            <v>3050.22</v>
          </cell>
          <cell r="G556" t="str">
            <v>Em Atividade Normal</v>
          </cell>
          <cell r="H556">
            <v>45086</v>
          </cell>
          <cell r="I556">
            <v>32062</v>
          </cell>
          <cell r="J556" t="str">
            <v>229.940.608-50</v>
          </cell>
          <cell r="K556" t="str">
            <v>132.76340.81.9</v>
          </cell>
          <cell r="L556" t="str">
            <v>Salário Mensal</v>
          </cell>
          <cell r="M556" t="str">
            <v>Empregado (CLT)</v>
          </cell>
          <cell r="N556" t="str">
            <v>7825-10</v>
          </cell>
          <cell r="O556">
            <v>300</v>
          </cell>
          <cell r="P556" t="str">
            <v>SEGUNDA A SABADO - 21:00 AS 04:33 / INTERVALO DE 01 HORA</v>
          </cell>
          <cell r="Q556" t="str">
            <v>220 Horas</v>
          </cell>
          <cell r="R556" t="str">
            <v>75.01.012</v>
          </cell>
          <cell r="S556" t="str">
            <v>SCK - Limpeza de Bueiros</v>
          </cell>
          <cell r="T556">
            <v>2</v>
          </cell>
          <cell r="U556" t="str">
            <v>SIND TRAB EMP DE ONIBUS RODOV INTEREST INTERM SET DIF SAO PAULO</v>
          </cell>
          <cell r="V556" t="str">
            <v>Brasileira</v>
          </cell>
          <cell r="W556" t="str">
            <v>Osasco</v>
          </cell>
          <cell r="X556" t="str">
            <v>IVONEIDE ANTOS MUNIZ ALMEIDA</v>
          </cell>
          <cell r="Y556" t="str">
            <v>JOSEVAL MENDES ALMEIDA</v>
          </cell>
          <cell r="Z556" t="str">
            <v>Solteiro</v>
          </cell>
          <cell r="AA556" t="str">
            <v>Ensino Médio Completo</v>
          </cell>
          <cell r="AB556" t="str">
            <v>M</v>
          </cell>
          <cell r="AC556" t="str">
            <v>Rua</v>
          </cell>
          <cell r="AD556" t="str">
            <v>RUA CORACAO DE JESUS</v>
          </cell>
          <cell r="AE556" t="str">
            <v>282</v>
          </cell>
          <cell r="AG556" t="str">
            <v>06317-050</v>
          </cell>
          <cell r="AH556" t="str">
            <v>VILA SANTA TEREZINHA</v>
          </cell>
          <cell r="AI556" t="str">
            <v>São Paulo</v>
          </cell>
          <cell r="AJ556" t="str">
            <v>São Paulo</v>
          </cell>
          <cell r="AK556" t="str">
            <v>11</v>
          </cell>
          <cell r="AL556" t="str">
            <v>4181.2961</v>
          </cell>
          <cell r="AM556" t="str">
            <v>11</v>
          </cell>
          <cell r="AN556" t="str">
            <v>97516.5515</v>
          </cell>
          <cell r="AP556">
            <v>8958</v>
          </cell>
          <cell r="AQ556" t="str">
            <v>15714</v>
          </cell>
          <cell r="AR556" t="str">
            <v>4</v>
          </cell>
          <cell r="AS556" t="str">
            <v>424592836</v>
          </cell>
          <cell r="AT556" t="str">
            <v>355897800167</v>
          </cell>
          <cell r="AU556" t="str">
            <v>379</v>
          </cell>
          <cell r="AV556" t="str">
            <v>303</v>
          </cell>
          <cell r="AW556" t="str">
            <v>22994060</v>
          </cell>
          <cell r="AX556" t="str">
            <v>850</v>
          </cell>
          <cell r="AY556">
            <v>2</v>
          </cell>
          <cell r="AZ556">
            <v>6</v>
          </cell>
          <cell r="BA556">
            <v>23</v>
          </cell>
          <cell r="BB556" t="str">
            <v>03.966.753.484</v>
          </cell>
          <cell r="BC556">
            <v>44795</v>
          </cell>
          <cell r="BD556">
            <v>43334</v>
          </cell>
          <cell r="BE556" t="str">
            <v>A</v>
          </cell>
          <cell r="BF556" t="str">
            <v>D</v>
          </cell>
          <cell r="BG556">
            <v>44228</v>
          </cell>
        </row>
        <row r="557">
          <cell r="A557">
            <v>116225</v>
          </cell>
          <cell r="B557" t="str">
            <v>DIEGO SANTOS NASCIMENTO</v>
          </cell>
          <cell r="C557" t="str">
            <v>AJUDANTE EQ SERVICOS DIVERSOS</v>
          </cell>
          <cell r="D557" t="str">
            <v>ECOSAMPA Santo Amaro</v>
          </cell>
          <cell r="E557">
            <v>44273</v>
          </cell>
          <cell r="F557">
            <v>1603.99</v>
          </cell>
          <cell r="G557" t="str">
            <v>Auxílio-Doença</v>
          </cell>
          <cell r="H557">
            <v>45129</v>
          </cell>
          <cell r="I557">
            <v>31590</v>
          </cell>
          <cell r="J557" t="str">
            <v>369.392.738-32</v>
          </cell>
          <cell r="K557" t="str">
            <v>133.98487.77.6</v>
          </cell>
          <cell r="L557" t="str">
            <v>Salário Mensal</v>
          </cell>
          <cell r="M557" t="str">
            <v>Empregado (CLT)</v>
          </cell>
          <cell r="N557" t="str">
            <v>5142-25</v>
          </cell>
          <cell r="O557">
            <v>66</v>
          </cell>
          <cell r="P557" t="str">
            <v>SEGUNDA A SABADO - 06:00 AS 14:20 / INTERVALO DE 01 HORA</v>
          </cell>
          <cell r="Q557" t="str">
            <v>220 Horas</v>
          </cell>
          <cell r="R557" t="str">
            <v>75.01.016</v>
          </cell>
          <cell r="S557" t="str">
            <v>SCK - Coleta - Catabagulho e Entulho</v>
          </cell>
          <cell r="T557">
            <v>2</v>
          </cell>
          <cell r="U557" t="str">
            <v>SIEMACO SAO PAULO LIMP URBANA</v>
          </cell>
          <cell r="V557" t="str">
            <v>Brasileira</v>
          </cell>
          <cell r="W557" t="str">
            <v>Feira de Santana</v>
          </cell>
          <cell r="X557" t="str">
            <v>MARIA JUREMA SANTOS NASCIMENTO</v>
          </cell>
          <cell r="Y557" t="str">
            <v>COSME DO NASCIMENTO</v>
          </cell>
          <cell r="Z557" t="str">
            <v>Solteiro</v>
          </cell>
          <cell r="AA557" t="str">
            <v>Ensino Fundamental Incompleto</v>
          </cell>
          <cell r="AB557" t="str">
            <v>M</v>
          </cell>
          <cell r="AC557" t="str">
            <v>Rua</v>
          </cell>
          <cell r="AD557" t="str">
            <v>RUA MANOEL LEAL</v>
          </cell>
          <cell r="AE557" t="str">
            <v>328</v>
          </cell>
          <cell r="AG557" t="str">
            <v>04835-170</v>
          </cell>
          <cell r="AH557" t="str">
            <v>JARDIM ANGELINA</v>
          </cell>
          <cell r="AI557" t="str">
            <v>São Paulo</v>
          </cell>
          <cell r="AJ557" t="str">
            <v>São Paulo</v>
          </cell>
          <cell r="AK557" t="str">
            <v>11</v>
          </cell>
          <cell r="AL557" t="str">
            <v>99483.2091</v>
          </cell>
          <cell r="AM557" t="str">
            <v>11</v>
          </cell>
          <cell r="AN557" t="str">
            <v>97381.3288</v>
          </cell>
          <cell r="AP557">
            <v>7245</v>
          </cell>
          <cell r="AQ557" t="str">
            <v>05289</v>
          </cell>
          <cell r="AR557" t="str">
            <v>4</v>
          </cell>
          <cell r="AS557" t="str">
            <v>458735887</v>
          </cell>
          <cell r="AT557" t="str">
            <v>369174760132</v>
          </cell>
          <cell r="AU557" t="str">
            <v>801</v>
          </cell>
          <cell r="AV557" t="str">
            <v>280</v>
          </cell>
          <cell r="AW557" t="str">
            <v>36939273</v>
          </cell>
          <cell r="AX557" t="str">
            <v>832</v>
          </cell>
          <cell r="AY557">
            <v>2</v>
          </cell>
          <cell r="AZ557">
            <v>5</v>
          </cell>
          <cell r="BA557">
            <v>13</v>
          </cell>
        </row>
        <row r="558">
          <cell r="A558">
            <v>114731</v>
          </cell>
          <cell r="B558" t="str">
            <v>DIEGO SILVA DE MORAES</v>
          </cell>
          <cell r="C558" t="str">
            <v>AJUDANTE EQ SERVICOS DIVERSOS</v>
          </cell>
          <cell r="D558" t="str">
            <v>ECOSAMPA Santo Amaro</v>
          </cell>
          <cell r="E558">
            <v>43874</v>
          </cell>
          <cell r="F558">
            <v>1464.83</v>
          </cell>
          <cell r="G558" t="str">
            <v>Demitido em Meses Anteriores</v>
          </cell>
          <cell r="H558">
            <v>44694</v>
          </cell>
          <cell r="I558">
            <v>33749</v>
          </cell>
          <cell r="J558" t="str">
            <v>414.255.998-26</v>
          </cell>
          <cell r="K558" t="str">
            <v>210.73039.43.0</v>
          </cell>
          <cell r="L558" t="str">
            <v>Salário Mensal</v>
          </cell>
          <cell r="M558" t="str">
            <v>Empregado (CLT)</v>
          </cell>
          <cell r="N558" t="str">
            <v>5142-25</v>
          </cell>
          <cell r="O558">
            <v>300</v>
          </cell>
          <cell r="P558" t="str">
            <v>SEGUNDA A SABADO - 21:00 AS 04:33 / INTERVALO DE 01 HORA</v>
          </cell>
          <cell r="Q558" t="str">
            <v>220 Horas</v>
          </cell>
          <cell r="R558" t="str">
            <v>75.01.014</v>
          </cell>
          <cell r="S558" t="str">
            <v>SCK - Pintura de Meio-Fio e Remoção Faixas e Propagandas</v>
          </cell>
          <cell r="T558">
            <v>2</v>
          </cell>
          <cell r="U558" t="str">
            <v>SIEMACO SAO PAULO LIMP URBANA</v>
          </cell>
          <cell r="V558" t="str">
            <v>Brasileira</v>
          </cell>
          <cell r="W558" t="str">
            <v>São Paulo</v>
          </cell>
          <cell r="X558" t="str">
            <v>BENEDITA HESSEL SILVA</v>
          </cell>
          <cell r="Y558" t="str">
            <v>EZEQUIEL PEREIRA DE MORAES</v>
          </cell>
          <cell r="Z558" t="str">
            <v>Casado</v>
          </cell>
          <cell r="AA558" t="str">
            <v>Ensino Fundamental Completo</v>
          </cell>
          <cell r="AB558" t="str">
            <v>M</v>
          </cell>
          <cell r="AC558" t="str">
            <v>Estrada</v>
          </cell>
          <cell r="AD558" t="str">
            <v xml:space="preserve">ESTRADA VERA CRUZ </v>
          </cell>
          <cell r="AE558" t="str">
            <v>2.085</v>
          </cell>
          <cell r="AF558" t="str">
            <v>ESTRADA VERA CRUZ</v>
          </cell>
          <cell r="AG558" t="str">
            <v>04895-080</v>
          </cell>
          <cell r="AH558" t="str">
            <v>BARRAGEM</v>
          </cell>
          <cell r="AI558" t="str">
            <v>São Paulo</v>
          </cell>
          <cell r="AJ558" t="str">
            <v>São Paulo</v>
          </cell>
          <cell r="AK558" t="str">
            <v>11</v>
          </cell>
          <cell r="AL558" t="str">
            <v>96359.7610</v>
          </cell>
          <cell r="AM558" t="str">
            <v>11</v>
          </cell>
          <cell r="AN558" t="str">
            <v>98365.2898</v>
          </cell>
          <cell r="AP558">
            <v>7245</v>
          </cell>
          <cell r="AQ558" t="str">
            <v>03929</v>
          </cell>
          <cell r="AR558" t="str">
            <v>7</v>
          </cell>
          <cell r="AS558" t="str">
            <v>492077836</v>
          </cell>
          <cell r="AT558" t="str">
            <v>380011660124</v>
          </cell>
          <cell r="AU558" t="str">
            <v>0411</v>
          </cell>
          <cell r="AV558" t="str">
            <v>381</v>
          </cell>
          <cell r="AW558" t="str">
            <v>41425599</v>
          </cell>
          <cell r="AX558" t="str">
            <v>826</v>
          </cell>
          <cell r="AY558">
            <v>2</v>
          </cell>
          <cell r="AZ558">
            <v>3</v>
          </cell>
          <cell r="BA558">
            <v>0</v>
          </cell>
        </row>
        <row r="559">
          <cell r="A559">
            <v>113331</v>
          </cell>
          <cell r="B559" t="str">
            <v>DIJALMA OLIVEIRA SOUZA</v>
          </cell>
          <cell r="C559" t="str">
            <v>AJUDANTE EQ SERVICOS DIVERSOS</v>
          </cell>
          <cell r="D559" t="str">
            <v>ECOSAMPA Operação Geral</v>
          </cell>
          <cell r="E559">
            <v>43617</v>
          </cell>
          <cell r="F559">
            <v>1603.99</v>
          </cell>
          <cell r="G559" t="str">
            <v>Em Atividade Normal</v>
          </cell>
          <cell r="H559">
            <v>45056</v>
          </cell>
          <cell r="I559">
            <v>21824</v>
          </cell>
          <cell r="J559" t="str">
            <v>053.788.798-92</v>
          </cell>
          <cell r="K559" t="str">
            <v>121.13202.71.0</v>
          </cell>
          <cell r="L559" t="str">
            <v>Salário Mensal</v>
          </cell>
          <cell r="M559" t="str">
            <v>Empregado (CLT)</v>
          </cell>
          <cell r="N559" t="str">
            <v>5142-25</v>
          </cell>
          <cell r="O559">
            <v>301</v>
          </cell>
          <cell r="P559" t="str">
            <v>SEGUNDA A SABADO - 22:00 AS 05:25 / INTERVALO DE 01 HORA</v>
          </cell>
          <cell r="Q559" t="str">
            <v>220 Horas</v>
          </cell>
          <cell r="R559" t="str">
            <v>75.01.004</v>
          </cell>
          <cell r="S559" t="str">
            <v>SCK - Papeleiras Higienização</v>
          </cell>
          <cell r="T559">
            <v>2</v>
          </cell>
          <cell r="U559" t="str">
            <v>SIEMACO SAO PAULO LIMP URBANA</v>
          </cell>
          <cell r="V559" t="str">
            <v>Brasileira</v>
          </cell>
          <cell r="W559" t="str">
            <v>Poções</v>
          </cell>
          <cell r="X559" t="str">
            <v>AMELIA OLIVEIRA SOUZA</v>
          </cell>
          <cell r="Y559" t="str">
            <v>MANOEL ANTONIO DE SOUZA</v>
          </cell>
          <cell r="Z559" t="str">
            <v>Solteiro</v>
          </cell>
          <cell r="AA559" t="str">
            <v>Ensino Fundamental Incompleto</v>
          </cell>
          <cell r="AB559" t="str">
            <v>M</v>
          </cell>
          <cell r="AC559" t="str">
            <v>Rua</v>
          </cell>
          <cell r="AD559" t="str">
            <v>AVIADORA ANESIA PINHEIRO MACHADO</v>
          </cell>
          <cell r="AE559" t="str">
            <v>39</v>
          </cell>
          <cell r="AG559" t="str">
            <v>05886-610</v>
          </cell>
          <cell r="AH559" t="str">
            <v>COHAB PARQUE VALO VELHO II</v>
          </cell>
          <cell r="AI559" t="str">
            <v>São Paulo</v>
          </cell>
          <cell r="AJ559" t="str">
            <v>São Paulo</v>
          </cell>
          <cell r="AP559">
            <v>738</v>
          </cell>
          <cell r="AQ559" t="str">
            <v>78040</v>
          </cell>
          <cell r="AR559" t="str">
            <v>2</v>
          </cell>
          <cell r="AS559" t="str">
            <v>19.120.759-7</v>
          </cell>
          <cell r="AT559" t="str">
            <v>85815870108</v>
          </cell>
          <cell r="AU559" t="str">
            <v>275</v>
          </cell>
          <cell r="AV559" t="str">
            <v>20</v>
          </cell>
          <cell r="AW559" t="str">
            <v>074399</v>
          </cell>
          <cell r="AX559" t="str">
            <v>0102</v>
          </cell>
          <cell r="AY559">
            <v>4</v>
          </cell>
          <cell r="AZ559">
            <v>3</v>
          </cell>
          <cell r="BA559">
            <v>0</v>
          </cell>
        </row>
        <row r="560">
          <cell r="A560">
            <v>113336</v>
          </cell>
          <cell r="B560" t="str">
            <v>DIMAS RITA CECILIO</v>
          </cell>
          <cell r="C560" t="str">
            <v>VARREDOR</v>
          </cell>
          <cell r="D560" t="str">
            <v>ECOSAMPA Santo Amaro</v>
          </cell>
          <cell r="E560">
            <v>43617</v>
          </cell>
          <cell r="F560">
            <v>1281.23</v>
          </cell>
          <cell r="G560" t="str">
            <v>Demitido em Meses Anteriores</v>
          </cell>
          <cell r="H560">
            <v>43770</v>
          </cell>
          <cell r="I560">
            <v>16934</v>
          </cell>
          <cell r="J560" t="str">
            <v>815.624.468-00</v>
          </cell>
          <cell r="K560" t="str">
            <v>104.24747.93.3</v>
          </cell>
          <cell r="L560" t="str">
            <v>Salário Mensal</v>
          </cell>
          <cell r="M560" t="str">
            <v>Empregado (CLT)</v>
          </cell>
          <cell r="N560" t="str">
            <v>5142-15</v>
          </cell>
          <cell r="O560">
            <v>167</v>
          </cell>
          <cell r="P560" t="str">
            <v>SEGUNDA A SABADO - 13:40 AS 22:00 / INTERVALO DE 01 HORA</v>
          </cell>
          <cell r="Q560" t="str">
            <v>220 Horas</v>
          </cell>
          <cell r="R560" t="str">
            <v>75.01.007</v>
          </cell>
          <cell r="S560" t="str">
            <v>SCK - Varrição de Sarjetas e Calçadas</v>
          </cell>
          <cell r="T560">
            <v>2</v>
          </cell>
          <cell r="U560" t="str">
            <v>SIEMACO SAO PAULO LIMP URBANA</v>
          </cell>
          <cell r="V560" t="str">
            <v>Brasileira</v>
          </cell>
          <cell r="W560" t="str">
            <v>Guaraciaba</v>
          </cell>
          <cell r="X560" t="str">
            <v>ANGELINA CECILIO</v>
          </cell>
          <cell r="Y560" t="str">
            <v>PEDRO CECILIO</v>
          </cell>
          <cell r="Z560" t="str">
            <v>Casado</v>
          </cell>
          <cell r="AA560" t="str">
            <v>Ensino Fundamental Incompleto</v>
          </cell>
          <cell r="AB560" t="str">
            <v>M</v>
          </cell>
          <cell r="AC560" t="str">
            <v>Estrada</v>
          </cell>
          <cell r="AD560" t="str">
            <v>JUREMA</v>
          </cell>
          <cell r="AE560" t="str">
            <v>22</v>
          </cell>
          <cell r="AG560" t="str">
            <v>06855-600</v>
          </cell>
          <cell r="AH560" t="str">
            <v xml:space="preserve">JARDIM BRANCA FLOR </v>
          </cell>
          <cell r="AI560" t="str">
            <v>Itapecerica da Serra</v>
          </cell>
          <cell r="AJ560" t="str">
            <v>São Paulo</v>
          </cell>
          <cell r="AP560">
            <v>9104</v>
          </cell>
          <cell r="AQ560" t="str">
            <v>20264</v>
          </cell>
          <cell r="AR560" t="str">
            <v>4</v>
          </cell>
          <cell r="AS560" t="str">
            <v>9728314</v>
          </cell>
          <cell r="AT560" t="str">
            <v>132267900108</v>
          </cell>
          <cell r="AU560" t="str">
            <v>145</v>
          </cell>
          <cell r="AV560" t="str">
            <v>201</v>
          </cell>
          <cell r="AW560" t="str">
            <v>90295</v>
          </cell>
          <cell r="AX560" t="str">
            <v>110</v>
          </cell>
          <cell r="AY560">
            <v>0</v>
          </cell>
          <cell r="AZ560">
            <v>5</v>
          </cell>
          <cell r="BA560">
            <v>0</v>
          </cell>
        </row>
        <row r="561">
          <cell r="A561">
            <v>113341</v>
          </cell>
          <cell r="B561" t="str">
            <v>DIMAS XAVIER DE JESUS</v>
          </cell>
          <cell r="C561" t="str">
            <v>VARREDOR</v>
          </cell>
          <cell r="D561" t="str">
            <v>ECOSAMPA Capela do Socorro</v>
          </cell>
          <cell r="E561">
            <v>43617</v>
          </cell>
          <cell r="F561">
            <v>1603.99</v>
          </cell>
          <cell r="G561" t="str">
            <v>Em Atividade Normal</v>
          </cell>
          <cell r="H561">
            <v>45149</v>
          </cell>
          <cell r="I561">
            <v>24077</v>
          </cell>
          <cell r="J561" t="str">
            <v>606.924.306-44</v>
          </cell>
          <cell r="K561" t="str">
            <v>122.91569.44.0</v>
          </cell>
          <cell r="L561" t="str">
            <v>Salário Mensal</v>
          </cell>
          <cell r="M561" t="str">
            <v>Empregado (CLT)</v>
          </cell>
          <cell r="N561" t="str">
            <v>5142-15</v>
          </cell>
          <cell r="O561">
            <v>233</v>
          </cell>
          <cell r="P561" t="str">
            <v>SEGUNDA A SABADO - 09:00 AS 17:20 / INTERVALO DE 01 HORA</v>
          </cell>
          <cell r="Q561" t="str">
            <v>220 Horas</v>
          </cell>
          <cell r="R561" t="str">
            <v>75.01.007</v>
          </cell>
          <cell r="S561" t="str">
            <v>SCK - Varrição de Sarjetas e Calçadas</v>
          </cell>
          <cell r="T561">
            <v>2</v>
          </cell>
          <cell r="U561" t="str">
            <v>SIEMACO SAO PAULO LIMP URBANA</v>
          </cell>
          <cell r="V561" t="str">
            <v>Brasileira</v>
          </cell>
          <cell r="W561" t="str">
            <v>Medina</v>
          </cell>
          <cell r="X561" t="str">
            <v>LAUDEMIRA MARIA DE JESUS</v>
          </cell>
          <cell r="Y561" t="str">
            <v>LINO FRANCISCO XAVIER</v>
          </cell>
          <cell r="Z561" t="str">
            <v>Solteiro</v>
          </cell>
          <cell r="AA561" t="str">
            <v>Ensino Fundamental Incompleto</v>
          </cell>
          <cell r="AB561" t="str">
            <v>M</v>
          </cell>
          <cell r="AC561" t="str">
            <v>Rua</v>
          </cell>
          <cell r="AD561" t="str">
            <v xml:space="preserve">NILO FLEURY DA SILVEIRA </v>
          </cell>
          <cell r="AE561" t="str">
            <v>11</v>
          </cell>
          <cell r="AG561" t="str">
            <v>04890-520</v>
          </cell>
          <cell r="AH561" t="str">
            <v xml:space="preserve">JARDIM NOVO PALHEREIROS </v>
          </cell>
          <cell r="AI561" t="str">
            <v>São Paulo</v>
          </cell>
          <cell r="AJ561" t="str">
            <v>São Paulo</v>
          </cell>
          <cell r="AP561">
            <v>1684</v>
          </cell>
          <cell r="AQ561" t="str">
            <v>16777</v>
          </cell>
          <cell r="AR561" t="str">
            <v>6</v>
          </cell>
          <cell r="AS561" t="str">
            <v>22.688.524-0</v>
          </cell>
          <cell r="AT561" t="str">
            <v>80907820221</v>
          </cell>
          <cell r="AU561" t="str">
            <v>37</v>
          </cell>
          <cell r="AV561" t="str">
            <v>175</v>
          </cell>
          <cell r="AW561" t="str">
            <v>052738</v>
          </cell>
          <cell r="AX561" t="str">
            <v>017</v>
          </cell>
          <cell r="AY561">
            <v>4</v>
          </cell>
          <cell r="AZ561">
            <v>3</v>
          </cell>
          <cell r="BA561">
            <v>0</v>
          </cell>
        </row>
        <row r="562">
          <cell r="A562">
            <v>113343</v>
          </cell>
          <cell r="B562" t="str">
            <v>DIOCLECIO DOS SANTOS SILVA</v>
          </cell>
          <cell r="C562" t="str">
            <v>AJUDANTE EQ SERVICOS DIVERSOS</v>
          </cell>
          <cell r="D562" t="str">
            <v>ECOSAMPA Operação Geral</v>
          </cell>
          <cell r="E562">
            <v>43617</v>
          </cell>
          <cell r="F562">
            <v>1281.23</v>
          </cell>
          <cell r="G562" t="str">
            <v>Demitido em Meses Anteriores</v>
          </cell>
          <cell r="H562">
            <v>43895</v>
          </cell>
          <cell r="I562">
            <v>31171</v>
          </cell>
          <cell r="J562" t="str">
            <v>023.150.885-93</v>
          </cell>
          <cell r="K562" t="str">
            <v>201.19883.99.0</v>
          </cell>
          <cell r="L562" t="str">
            <v>Salário Mensal</v>
          </cell>
          <cell r="M562" t="str">
            <v>Empregado (CLT)</v>
          </cell>
          <cell r="N562" t="str">
            <v>5142-25</v>
          </cell>
          <cell r="O562">
            <v>300</v>
          </cell>
          <cell r="P562" t="str">
            <v>SEGUNDA A SABADO - 21:00 AS 04:33 / INTERVALO DE 01 HORA</v>
          </cell>
          <cell r="Q562" t="str">
            <v>220 Horas</v>
          </cell>
          <cell r="R562" t="str">
            <v>75.01.012</v>
          </cell>
          <cell r="S562" t="str">
            <v>SCK - Limpeza de Bueiros</v>
          </cell>
          <cell r="T562">
            <v>2</v>
          </cell>
          <cell r="U562" t="str">
            <v>SIEMACO SAO PAULO LIMP URBANA</v>
          </cell>
          <cell r="V562" t="str">
            <v>Brasileira</v>
          </cell>
          <cell r="W562" t="str">
            <v>Barrocas</v>
          </cell>
          <cell r="X562" t="str">
            <v>MARIA BERNADETE DOS SANTOS SILVA</v>
          </cell>
          <cell r="Y562" t="str">
            <v>JOSE NAPUMUCENO DA SILVA</v>
          </cell>
          <cell r="Z562" t="str">
            <v>Outros</v>
          </cell>
          <cell r="AA562" t="str">
            <v>Ensino Fundamental Incompleto</v>
          </cell>
          <cell r="AB562" t="str">
            <v>M</v>
          </cell>
          <cell r="AC562" t="str">
            <v>Rua</v>
          </cell>
          <cell r="AD562" t="str">
            <v xml:space="preserve">ORLANDO PONRTES </v>
          </cell>
          <cell r="AE562" t="str">
            <v>92</v>
          </cell>
          <cell r="AG562" t="str">
            <v>04883-030</v>
          </cell>
          <cell r="AH562" t="str">
            <v xml:space="preserve">JARDIM DOS ALAMOS </v>
          </cell>
          <cell r="AI562" t="str">
            <v>São Paulo</v>
          </cell>
          <cell r="AJ562" t="str">
            <v>São Paulo</v>
          </cell>
          <cell r="AP562">
            <v>9106</v>
          </cell>
          <cell r="AQ562" t="str">
            <v>33545</v>
          </cell>
          <cell r="AR562" t="str">
            <v>9</v>
          </cell>
          <cell r="AS562" t="str">
            <v>52.619.997-0</v>
          </cell>
          <cell r="AT562" t="str">
            <v>110133870507</v>
          </cell>
          <cell r="AU562" t="str">
            <v>156</v>
          </cell>
          <cell r="AV562" t="str">
            <v>150</v>
          </cell>
          <cell r="AW562" t="str">
            <v>91591</v>
          </cell>
          <cell r="AX562" t="str">
            <v>084</v>
          </cell>
          <cell r="AY562">
            <v>0</v>
          </cell>
          <cell r="AZ562">
            <v>9</v>
          </cell>
          <cell r="BA562">
            <v>4</v>
          </cell>
        </row>
        <row r="563">
          <cell r="A563">
            <v>113349</v>
          </cell>
          <cell r="B563" t="str">
            <v>DIOGENES CARDOSO BARBOSA</v>
          </cell>
          <cell r="C563" t="str">
            <v>MOTORISTA CAMINHAO</v>
          </cell>
          <cell r="D563" t="str">
            <v>ECOSAMPA Operação Geral</v>
          </cell>
          <cell r="E563">
            <v>43617</v>
          </cell>
          <cell r="F563">
            <v>3050.22</v>
          </cell>
          <cell r="G563" t="str">
            <v>Em Atividade Normal</v>
          </cell>
          <cell r="H563">
            <v>44960</v>
          </cell>
          <cell r="I563">
            <v>30178</v>
          </cell>
          <cell r="J563" t="str">
            <v>225.328.138-73</v>
          </cell>
          <cell r="K563" t="str">
            <v>131.07719.81.0</v>
          </cell>
          <cell r="L563" t="str">
            <v>Salário Mensal</v>
          </cell>
          <cell r="M563" t="str">
            <v>Empregado (CLT)</v>
          </cell>
          <cell r="N563" t="str">
            <v>7825-10</v>
          </cell>
          <cell r="O563">
            <v>339</v>
          </cell>
          <cell r="P563" t="str">
            <v>SEGUNDA A SABADO - 13:20 AS 21:40 / INTERVALO DE 01 HORA</v>
          </cell>
          <cell r="Q563" t="str">
            <v>220 Horas</v>
          </cell>
          <cell r="R563" t="str">
            <v>75.01.012</v>
          </cell>
          <cell r="S563" t="str">
            <v>SCK - Limpeza de Bueiros</v>
          </cell>
          <cell r="T563">
            <v>2</v>
          </cell>
          <cell r="U563" t="str">
            <v>SIND TRAB EMP DE ONIBUS RODOV INTEREST INTERM SET DIF SAO PAULO</v>
          </cell>
          <cell r="V563" t="str">
            <v>Brasileira</v>
          </cell>
          <cell r="W563" t="str">
            <v>São Paulo</v>
          </cell>
          <cell r="X563" t="str">
            <v>MARIA MERCEDES BARBOSA</v>
          </cell>
          <cell r="Y563" t="str">
            <v>GONCALO BARBOSA</v>
          </cell>
          <cell r="Z563" t="str">
            <v>Solteiro</v>
          </cell>
          <cell r="AA563" t="str">
            <v>Ensino Médio Completo</v>
          </cell>
          <cell r="AB563" t="str">
            <v>M</v>
          </cell>
          <cell r="AC563" t="str">
            <v>Rua</v>
          </cell>
          <cell r="AD563" t="str">
            <v>NARCIZA</v>
          </cell>
          <cell r="AE563" t="str">
            <v>97</v>
          </cell>
          <cell r="AG563" t="str">
            <v>06900-000</v>
          </cell>
          <cell r="AH563" t="str">
            <v>PARQUE ITARE</v>
          </cell>
          <cell r="AI563" t="str">
            <v>Embu Guaçu</v>
          </cell>
          <cell r="AJ563" t="str">
            <v>São Paulo</v>
          </cell>
          <cell r="AP563">
            <v>6429</v>
          </cell>
          <cell r="AQ563" t="str">
            <v>21471</v>
          </cell>
          <cell r="AR563" t="str">
            <v>8</v>
          </cell>
          <cell r="AS563" t="str">
            <v>30.768.007-1</v>
          </cell>
          <cell r="AT563" t="str">
            <v>294994730141</v>
          </cell>
          <cell r="AU563" t="str">
            <v>132</v>
          </cell>
          <cell r="AV563" t="str">
            <v>370</v>
          </cell>
          <cell r="AW563" t="str">
            <v>085558</v>
          </cell>
          <cell r="AX563" t="str">
            <v>247</v>
          </cell>
          <cell r="AY563">
            <v>4</v>
          </cell>
          <cell r="AZ563">
            <v>3</v>
          </cell>
          <cell r="BA563">
            <v>0</v>
          </cell>
          <cell r="BB563" t="str">
            <v>01.550.997.739</v>
          </cell>
          <cell r="BC563">
            <v>44774</v>
          </cell>
          <cell r="BE563" t="str">
            <v>A</v>
          </cell>
          <cell r="BF563" t="str">
            <v>D</v>
          </cell>
          <cell r="BG563">
            <v>43608</v>
          </cell>
        </row>
        <row r="564">
          <cell r="A564">
            <v>113354</v>
          </cell>
          <cell r="B564" t="str">
            <v>DIOGO DA CRUZ SILVEIRA</v>
          </cell>
          <cell r="C564" t="str">
            <v>AJUDANTE EQ SERVICOS DIVERSOS</v>
          </cell>
          <cell r="D564" t="str">
            <v>ECOSAMPA M'Boi Mirim</v>
          </cell>
          <cell r="E564">
            <v>43617</v>
          </cell>
          <cell r="F564">
            <v>1603.99</v>
          </cell>
          <cell r="G564" t="str">
            <v>Gozando Férias</v>
          </cell>
          <cell r="H564">
            <v>45180</v>
          </cell>
          <cell r="I564">
            <v>33152</v>
          </cell>
          <cell r="J564" t="str">
            <v>422.469.858-70</v>
          </cell>
          <cell r="K564" t="str">
            <v>202.10252.62.0</v>
          </cell>
          <cell r="L564" t="str">
            <v>Salário Mensal</v>
          </cell>
          <cell r="M564" t="str">
            <v>Empregado (CLT)</v>
          </cell>
          <cell r="N564" t="str">
            <v>5142-25</v>
          </cell>
          <cell r="O564">
            <v>66</v>
          </cell>
          <cell r="P564" t="str">
            <v>SEGUNDA A SABADO - 06:00 AS 14:20 / INTERVALO DE 01 HORA</v>
          </cell>
          <cell r="Q564" t="str">
            <v>220 Horas</v>
          </cell>
          <cell r="R564" t="str">
            <v>75.01.013</v>
          </cell>
          <cell r="S564" t="str">
            <v>SCK - Capinação e Roçada de Vias</v>
          </cell>
          <cell r="T564">
            <v>2</v>
          </cell>
          <cell r="U564" t="str">
            <v>SIEMACO SAO PAULO LIMP URBANA</v>
          </cell>
          <cell r="V564" t="str">
            <v>Brasileira</v>
          </cell>
          <cell r="W564" t="str">
            <v>Teófilo Otoni</v>
          </cell>
          <cell r="X564" t="str">
            <v>MARIA LUZIA DA CRUZ SILVEIRA</v>
          </cell>
          <cell r="Z564" t="str">
            <v>Solteiro</v>
          </cell>
          <cell r="AA564" t="str">
            <v>Ensino Fundamental Incompleto</v>
          </cell>
          <cell r="AB564" t="str">
            <v>M</v>
          </cell>
          <cell r="AC564" t="str">
            <v>Rua</v>
          </cell>
          <cell r="AD564" t="str">
            <v xml:space="preserve">FRANCISCO XAVIER DE SALES </v>
          </cell>
          <cell r="AE564" t="str">
            <v>360</v>
          </cell>
          <cell r="AG564" t="str">
            <v>05830-250</v>
          </cell>
          <cell r="AH564" t="str">
            <v xml:space="preserve">CHACARA SANTANA </v>
          </cell>
          <cell r="AI564" t="str">
            <v>São Paulo</v>
          </cell>
          <cell r="AJ564" t="str">
            <v>São Paulo</v>
          </cell>
          <cell r="AP564">
            <v>9106</v>
          </cell>
          <cell r="AQ564" t="str">
            <v>33410</v>
          </cell>
          <cell r="AR564" t="str">
            <v>6</v>
          </cell>
          <cell r="AS564" t="str">
            <v>48.307.305-2</v>
          </cell>
          <cell r="AT564" t="str">
            <v>387316160175</v>
          </cell>
          <cell r="AU564" t="str">
            <v>506</v>
          </cell>
          <cell r="AV564" t="str">
            <v>372</v>
          </cell>
          <cell r="AW564" t="str">
            <v>22007</v>
          </cell>
          <cell r="AX564" t="str">
            <v>367</v>
          </cell>
          <cell r="AY564">
            <v>4</v>
          </cell>
          <cell r="AZ564">
            <v>3</v>
          </cell>
          <cell r="BA564">
            <v>0</v>
          </cell>
        </row>
        <row r="565">
          <cell r="A565">
            <v>116974</v>
          </cell>
          <cell r="B565" t="str">
            <v>DIVA BRANDINO DE MORAES GONCALVES</v>
          </cell>
          <cell r="C565" t="str">
            <v>AJUDANTE EQ SERVICOS DIVERSOS</v>
          </cell>
          <cell r="D565" t="str">
            <v>ECOSAMPA Campo Limpo</v>
          </cell>
          <cell r="E565">
            <v>44419</v>
          </cell>
          <cell r="F565">
            <v>1603.99</v>
          </cell>
          <cell r="G565" t="str">
            <v>Em Atividade Normal</v>
          </cell>
          <cell r="H565">
            <v>45086</v>
          </cell>
          <cell r="I565">
            <v>24329</v>
          </cell>
          <cell r="J565" t="str">
            <v>061.444.008-42</v>
          </cell>
          <cell r="K565" t="str">
            <v>108.99478.45.7</v>
          </cell>
          <cell r="L565" t="str">
            <v>Salário Mensal</v>
          </cell>
          <cell r="M565" t="str">
            <v>Empregado (CLT)</v>
          </cell>
          <cell r="N565" t="str">
            <v>5142-25</v>
          </cell>
          <cell r="O565">
            <v>66</v>
          </cell>
          <cell r="P565" t="str">
            <v>SEGUNDA A SABADO - 06:00 AS 14:20 / INTERVALO DE 01 HORA</v>
          </cell>
          <cell r="Q565" t="str">
            <v>220 Horas</v>
          </cell>
          <cell r="R565" t="str">
            <v>75.01.022</v>
          </cell>
          <cell r="S565" t="str">
            <v>SCK - Limpeza Habitacional - Dificil Acesso</v>
          </cell>
          <cell r="T565">
            <v>2</v>
          </cell>
          <cell r="U565" t="str">
            <v>SIEMACO SAO PAULO LIMP URBANA</v>
          </cell>
          <cell r="V565" t="str">
            <v>Brasileira</v>
          </cell>
          <cell r="W565" t="str">
            <v>Guarulhos</v>
          </cell>
          <cell r="X565" t="str">
            <v>MARIANA DE OLIVEIRA MORAES</v>
          </cell>
          <cell r="Y565" t="str">
            <v>MARIO BRANDINO DE GONCALVES</v>
          </cell>
          <cell r="Z565" t="str">
            <v>Solteiro</v>
          </cell>
          <cell r="AA565" t="str">
            <v>Ensino Fundamental Incompleto</v>
          </cell>
          <cell r="AB565" t="str">
            <v>F</v>
          </cell>
          <cell r="AC565" t="str">
            <v>Rua</v>
          </cell>
          <cell r="AD565" t="str">
            <v>RUA CASIMIRO</v>
          </cell>
          <cell r="AE565" t="str">
            <v>75</v>
          </cell>
          <cell r="AG565" t="str">
            <v>05766-300</v>
          </cell>
          <cell r="AH565" t="str">
            <v>JARDIM OLINDA</v>
          </cell>
          <cell r="AI565" t="str">
            <v>São Paulo</v>
          </cell>
          <cell r="AJ565" t="str">
            <v>São Paulo</v>
          </cell>
          <cell r="AK565" t="str">
            <v>11</v>
          </cell>
          <cell r="AL565" t="str">
            <v>97992.2509</v>
          </cell>
          <cell r="AP565">
            <v>2000</v>
          </cell>
          <cell r="AQ565" t="str">
            <v>96310</v>
          </cell>
          <cell r="AR565" t="str">
            <v>4</v>
          </cell>
          <cell r="AS565" t="str">
            <v>176891195</v>
          </cell>
          <cell r="AT565" t="str">
            <v>113495420116</v>
          </cell>
          <cell r="AU565" t="str">
            <v>0263</v>
          </cell>
          <cell r="AV565" t="str">
            <v>185</v>
          </cell>
          <cell r="AW565" t="str">
            <v>06144400</v>
          </cell>
          <cell r="AX565" t="str">
            <v>842</v>
          </cell>
          <cell r="AY565">
            <v>2</v>
          </cell>
          <cell r="AZ565">
            <v>0</v>
          </cell>
          <cell r="BA565">
            <v>20</v>
          </cell>
        </row>
        <row r="566">
          <cell r="A566">
            <v>113739</v>
          </cell>
          <cell r="B566" t="str">
            <v>DJAIR PATRICIO DA SILVA</v>
          </cell>
          <cell r="C566" t="str">
            <v>COORDENADOR DE DEPARTAMENTO PESSOAL</v>
          </cell>
          <cell r="D566" t="str">
            <v>ECOSAMPA Administração</v>
          </cell>
          <cell r="E566">
            <v>43619</v>
          </cell>
          <cell r="F566">
            <v>6541.55</v>
          </cell>
          <cell r="G566" t="str">
            <v>Em Atividade Normal</v>
          </cell>
          <cell r="H566">
            <v>45013</v>
          </cell>
          <cell r="I566">
            <v>29014</v>
          </cell>
          <cell r="J566" t="str">
            <v>275.287.698-00</v>
          </cell>
          <cell r="K566" t="str">
            <v>129.63468.85.9</v>
          </cell>
          <cell r="L566" t="str">
            <v>Salário Mensal</v>
          </cell>
          <cell r="M566" t="str">
            <v>Empregado (CLT)</v>
          </cell>
          <cell r="N566" t="str">
            <v>1422-10</v>
          </cell>
          <cell r="O566">
            <v>61</v>
          </cell>
          <cell r="P566" t="str">
            <v>SEGUNDA A SEXTA - 07:00 AS 16:48 / INTERVALO DE 01 HORA</v>
          </cell>
          <cell r="Q566" t="str">
            <v>220 Horas</v>
          </cell>
          <cell r="R566" t="str">
            <v>02.02.001</v>
          </cell>
          <cell r="S566" t="str">
            <v>Depto Adm Pessoal</v>
          </cell>
          <cell r="T566">
            <v>1</v>
          </cell>
          <cell r="U566" t="str">
            <v>SIEMACO SAO PAULO LIMP URBANA</v>
          </cell>
          <cell r="V566" t="str">
            <v>Brasileira</v>
          </cell>
          <cell r="W566" t="str">
            <v>Arcoverde</v>
          </cell>
          <cell r="X566" t="str">
            <v>MARIA BEATRIZ DA SILVA</v>
          </cell>
          <cell r="Y566" t="str">
            <v>ANTONIO PATRICIO DA SILVA</v>
          </cell>
          <cell r="Z566" t="str">
            <v>Casado</v>
          </cell>
          <cell r="AA566" t="str">
            <v>Ensino Superior Completo</v>
          </cell>
          <cell r="AB566" t="str">
            <v>M</v>
          </cell>
          <cell r="AC566" t="str">
            <v>Rua</v>
          </cell>
          <cell r="AD566" t="str">
            <v>MANGARATIBA</v>
          </cell>
          <cell r="AE566" t="str">
            <v>40</v>
          </cell>
          <cell r="AG566" t="str">
            <v>07260-230</v>
          </cell>
          <cell r="AH566" t="str">
            <v>PARQUE SAO MIGUEL</v>
          </cell>
          <cell r="AI566" t="str">
            <v>Guarulhos</v>
          </cell>
          <cell r="AJ566" t="str">
            <v>São Paulo</v>
          </cell>
          <cell r="AP566">
            <v>6429</v>
          </cell>
          <cell r="AQ566" t="str">
            <v>21366</v>
          </cell>
          <cell r="AR566" t="str">
            <v>0</v>
          </cell>
          <cell r="AS566" t="str">
            <v>35.064.795-1</v>
          </cell>
          <cell r="AT566" t="str">
            <v>050177490841</v>
          </cell>
          <cell r="AU566" t="str">
            <v>0393</v>
          </cell>
          <cell r="AV566" t="str">
            <v>185</v>
          </cell>
          <cell r="AW566" t="str">
            <v>05949</v>
          </cell>
          <cell r="AX566" t="str">
            <v>00226</v>
          </cell>
          <cell r="AY566">
            <v>4</v>
          </cell>
          <cell r="AZ566">
            <v>2</v>
          </cell>
          <cell r="BA566">
            <v>28</v>
          </cell>
        </row>
        <row r="567">
          <cell r="A567">
            <v>113359</v>
          </cell>
          <cell r="B567" t="str">
            <v>DJAVAN LUIZ MARTINS ALEXANDRE</v>
          </cell>
          <cell r="C567" t="str">
            <v>AJUDANTE EQ SERVICOS DIVERSOS</v>
          </cell>
          <cell r="D567" t="str">
            <v>ECOSAMPA Operação Geral</v>
          </cell>
          <cell r="E567">
            <v>43617</v>
          </cell>
          <cell r="F567">
            <v>1281.23</v>
          </cell>
          <cell r="G567" t="str">
            <v>Demitido em Meses Anteriores</v>
          </cell>
          <cell r="H567">
            <v>43896</v>
          </cell>
          <cell r="I567">
            <v>30296</v>
          </cell>
          <cell r="J567" t="str">
            <v>341.386.608-79</v>
          </cell>
          <cell r="K567" t="str">
            <v>161.16791.76.0</v>
          </cell>
          <cell r="L567" t="str">
            <v>Salário Mensal</v>
          </cell>
          <cell r="M567" t="str">
            <v>Empregado (CLT)</v>
          </cell>
          <cell r="N567" t="str">
            <v>5142-25</v>
          </cell>
          <cell r="O567">
            <v>301</v>
          </cell>
          <cell r="P567" t="str">
            <v>SEGUNDA A SABADO - 22:00 AS 05:25 / INTERVALO DE 01 HORA</v>
          </cell>
          <cell r="Q567" t="str">
            <v>220 Horas</v>
          </cell>
          <cell r="R567" t="str">
            <v>75.01.019</v>
          </cell>
          <cell r="S567" t="str">
            <v>SCK - Operação dos Ecopontos</v>
          </cell>
          <cell r="T567">
            <v>2</v>
          </cell>
          <cell r="U567" t="str">
            <v>SIEMACO SAO PAULO LIMP URBANA</v>
          </cell>
          <cell r="V567" t="str">
            <v>Brasileira</v>
          </cell>
          <cell r="W567" t="str">
            <v>Itapecerica da Serra</v>
          </cell>
          <cell r="X567" t="str">
            <v>ROSANGELA MARTINS ALEXANDRE</v>
          </cell>
          <cell r="Z567" t="str">
            <v>Solteiro</v>
          </cell>
          <cell r="AA567" t="str">
            <v>Ensino Médio Incompleto</v>
          </cell>
          <cell r="AB567" t="str">
            <v>M</v>
          </cell>
          <cell r="AC567" t="str">
            <v>Rua</v>
          </cell>
          <cell r="AD567" t="str">
            <v xml:space="preserve">AMBROSIO MENDES </v>
          </cell>
          <cell r="AE567" t="str">
            <v>28</v>
          </cell>
          <cell r="AG567" t="str">
            <v>05757-030</v>
          </cell>
          <cell r="AH567" t="str">
            <v xml:space="preserve">JARDIM ANA MARIA </v>
          </cell>
          <cell r="AI567" t="str">
            <v>São Paulo</v>
          </cell>
          <cell r="AJ567" t="str">
            <v>São Paulo</v>
          </cell>
          <cell r="AP567">
            <v>6429</v>
          </cell>
          <cell r="AQ567" t="str">
            <v>21403</v>
          </cell>
          <cell r="AR567" t="str">
            <v>1</v>
          </cell>
          <cell r="AS567" t="str">
            <v>40.074.881-2</v>
          </cell>
          <cell r="AT567" t="str">
            <v>32102905141</v>
          </cell>
          <cell r="AU567" t="str">
            <v>642</v>
          </cell>
          <cell r="AV567" t="str">
            <v>328</v>
          </cell>
          <cell r="AW567" t="str">
            <v>91173</v>
          </cell>
          <cell r="AX567" t="str">
            <v>265</v>
          </cell>
          <cell r="AY567">
            <v>0</v>
          </cell>
          <cell r="AZ567">
            <v>9</v>
          </cell>
          <cell r="BA567">
            <v>5</v>
          </cell>
        </row>
        <row r="568">
          <cell r="A568">
            <v>119522</v>
          </cell>
          <cell r="B568" t="str">
            <v>DOMENICA APARECIDA DO NASCIMENTO</v>
          </cell>
          <cell r="C568" t="str">
            <v>PENSIONISTAS</v>
          </cell>
          <cell r="D568" t="str">
            <v>ECOSAMPA Pensionistas</v>
          </cell>
          <cell r="E568">
            <v>44705</v>
          </cell>
          <cell r="F568">
            <v>0.01</v>
          </cell>
          <cell r="G568" t="str">
            <v>Em Atividade Normal</v>
          </cell>
          <cell r="H568">
            <v>44705</v>
          </cell>
          <cell r="J568" t="str">
            <v>324.748.598-88</v>
          </cell>
          <cell r="L568" t="str">
            <v>Nenhuma</v>
          </cell>
          <cell r="M568" t="str">
            <v>Pensionista</v>
          </cell>
          <cell r="N568" t="str">
            <v>1415-20</v>
          </cell>
          <cell r="O568">
            <v>0</v>
          </cell>
          <cell r="P568" t="str">
            <v>Nenhum</v>
          </cell>
          <cell r="Q568" t="str">
            <v>Nenhuma</v>
          </cell>
          <cell r="R568" t="str">
            <v>00.00.000</v>
          </cell>
          <cell r="S568" t="str">
            <v>Pensionistas</v>
          </cell>
          <cell r="T568">
            <v>2</v>
          </cell>
          <cell r="U568" t="str">
            <v>Nenhum</v>
          </cell>
          <cell r="V568" t="str">
            <v>Brasileira</v>
          </cell>
          <cell r="W568" t="str">
            <v>Nenhum</v>
          </cell>
          <cell r="Z568" t="str">
            <v>Nenhum</v>
          </cell>
          <cell r="AA568" t="str">
            <v>Nenhum</v>
          </cell>
          <cell r="AB568" t="str">
            <v>F</v>
          </cell>
          <cell r="AC568" t="str">
            <v>Nenhum</v>
          </cell>
          <cell r="AJ568" t="str">
            <v>Nenhum</v>
          </cell>
          <cell r="AP568">
            <v>77</v>
          </cell>
          <cell r="AQ568" t="str">
            <v>42825</v>
          </cell>
          <cell r="AR568" t="str">
            <v>8</v>
          </cell>
          <cell r="AY568">
            <v>1</v>
          </cell>
          <cell r="AZ568">
            <v>3</v>
          </cell>
          <cell r="BA568">
            <v>7</v>
          </cell>
        </row>
        <row r="569">
          <cell r="A569">
            <v>113361</v>
          </cell>
          <cell r="B569" t="str">
            <v>DOMINGOS DA CRUZ DOS SANTOS</v>
          </cell>
          <cell r="C569" t="str">
            <v>MOTORISTA CAMINHAO</v>
          </cell>
          <cell r="D569" t="str">
            <v>ECOSAMPA Operação Geral</v>
          </cell>
          <cell r="E569">
            <v>43620</v>
          </cell>
          <cell r="F569">
            <v>3050.22</v>
          </cell>
          <cell r="G569" t="str">
            <v>Em Atividade Normal</v>
          </cell>
          <cell r="H569">
            <v>45149</v>
          </cell>
          <cell r="I569">
            <v>26034</v>
          </cell>
          <cell r="J569" t="str">
            <v>640.978.385-04</v>
          </cell>
          <cell r="K569" t="str">
            <v>123.93640.68.3</v>
          </cell>
          <cell r="L569" t="str">
            <v>Salário Mensal</v>
          </cell>
          <cell r="M569" t="str">
            <v>Empregado (CLT)</v>
          </cell>
          <cell r="N569" t="str">
            <v>7825-10</v>
          </cell>
          <cell r="O569">
            <v>297</v>
          </cell>
          <cell r="P569" t="str">
            <v>SEGUNDA A SABADO - 05:40 AS 14:00 / INTERVALO DE 01 HORA</v>
          </cell>
          <cell r="Q569" t="str">
            <v>220 Horas</v>
          </cell>
          <cell r="R569" t="str">
            <v>75.01.004</v>
          </cell>
          <cell r="S569" t="str">
            <v>SCK - Papeleiras Higienização</v>
          </cell>
          <cell r="T569">
            <v>2</v>
          </cell>
          <cell r="U569" t="str">
            <v>SIND TRAB EMP DE ONIBUS RODOV INTEREST INTERM SET DIF SAO PAULO</v>
          </cell>
          <cell r="V569" t="str">
            <v>Brasileira</v>
          </cell>
          <cell r="W569" t="str">
            <v>Cardeal da silva</v>
          </cell>
          <cell r="X569" t="str">
            <v>JOVELINA DA CRUZ DOS SANTOS</v>
          </cell>
          <cell r="Y569" t="str">
            <v>JOSELITO DOS SANTOS</v>
          </cell>
          <cell r="Z569" t="str">
            <v>Solteiro</v>
          </cell>
          <cell r="AA569" t="str">
            <v>Ensino Fundamental Incompleto</v>
          </cell>
          <cell r="AB569" t="str">
            <v>M</v>
          </cell>
          <cell r="AC569" t="str">
            <v>Rua</v>
          </cell>
          <cell r="AD569" t="str">
            <v xml:space="preserve">DOMINGOS DE GOES </v>
          </cell>
          <cell r="AE569" t="str">
            <v>33</v>
          </cell>
          <cell r="AG569" t="str">
            <v>05767-340</v>
          </cell>
          <cell r="AH569" t="str">
            <v xml:space="preserve">JARDIM CATANDUVA </v>
          </cell>
          <cell r="AI569" t="str">
            <v>São Paulo</v>
          </cell>
          <cell r="AJ569" t="str">
            <v>São Paulo</v>
          </cell>
          <cell r="AP569">
            <v>8341</v>
          </cell>
          <cell r="AQ569" t="str">
            <v>26844</v>
          </cell>
          <cell r="AR569" t="str">
            <v>2</v>
          </cell>
          <cell r="AS569" t="str">
            <v>36.297.576-0</v>
          </cell>
          <cell r="AT569" t="str">
            <v>387316160175</v>
          </cell>
          <cell r="AU569" t="str">
            <v>506</v>
          </cell>
          <cell r="AV569" t="str">
            <v>372</v>
          </cell>
          <cell r="AW569" t="str">
            <v>51997</v>
          </cell>
          <cell r="AX569" t="str">
            <v>035</v>
          </cell>
          <cell r="AY569">
            <v>4</v>
          </cell>
          <cell r="AZ569">
            <v>2</v>
          </cell>
          <cell r="BA569">
            <v>27</v>
          </cell>
          <cell r="BB569" t="str">
            <v>01.443.912.190</v>
          </cell>
          <cell r="BC569">
            <v>45970</v>
          </cell>
          <cell r="BE569" t="str">
            <v>A</v>
          </cell>
          <cell r="BF569" t="str">
            <v>D</v>
          </cell>
          <cell r="BG569">
            <v>43608</v>
          </cell>
        </row>
        <row r="570">
          <cell r="A570">
            <v>113364</v>
          </cell>
          <cell r="B570" t="str">
            <v>DOMINGOS MENEZES DANTAS</v>
          </cell>
          <cell r="C570" t="str">
            <v>VARREDOR</v>
          </cell>
          <cell r="D570" t="str">
            <v>ECOSAMPA M'Boi Mirim</v>
          </cell>
          <cell r="E570">
            <v>43617</v>
          </cell>
          <cell r="F570">
            <v>1603.99</v>
          </cell>
          <cell r="G570" t="str">
            <v>Gozando Férias</v>
          </cell>
          <cell r="H570">
            <v>45180</v>
          </cell>
          <cell r="I570">
            <v>24116</v>
          </cell>
          <cell r="J570" t="str">
            <v>359.139.755-53</v>
          </cell>
          <cell r="K570" t="str">
            <v>121.50300.63.1</v>
          </cell>
          <cell r="L570" t="str">
            <v>Salário Mensal</v>
          </cell>
          <cell r="M570" t="str">
            <v>Empregado (CLT)</v>
          </cell>
          <cell r="N570" t="str">
            <v>5142-15</v>
          </cell>
          <cell r="O570">
            <v>71</v>
          </cell>
          <cell r="P570" t="str">
            <v>SEGUNDA A SABADO - 07:00 AS 15:20 / INTERVALO DE 01 HORA</v>
          </cell>
          <cell r="Q570" t="str">
            <v>220 Horas</v>
          </cell>
          <cell r="R570" t="str">
            <v>75.01.007</v>
          </cell>
          <cell r="S570" t="str">
            <v>SCK - Varrição de Sarjetas e Calçadas</v>
          </cell>
          <cell r="T570">
            <v>2</v>
          </cell>
          <cell r="U570" t="str">
            <v>SIEMACO SAO PAULO LIMP URBANA</v>
          </cell>
          <cell r="V570" t="str">
            <v>Brasileira</v>
          </cell>
          <cell r="W570" t="str">
            <v>Acajutiba</v>
          </cell>
          <cell r="X570" t="str">
            <v>DELICE MENEZES DOS SANTOS</v>
          </cell>
          <cell r="Y570" t="str">
            <v>ERNESTO DANTAS DOS SANTOS</v>
          </cell>
          <cell r="Z570" t="str">
            <v>Solteiro</v>
          </cell>
          <cell r="AA570" t="str">
            <v>Ensino Médio Completo</v>
          </cell>
          <cell r="AB570" t="str">
            <v>M</v>
          </cell>
          <cell r="AC570" t="str">
            <v>Rua</v>
          </cell>
          <cell r="AD570" t="str">
            <v xml:space="preserve">PAIVA </v>
          </cell>
          <cell r="AE570" t="str">
            <v>38</v>
          </cell>
          <cell r="AG570" t="str">
            <v>05772-070</v>
          </cell>
          <cell r="AH570" t="str">
            <v xml:space="preserve">PARQUE REGINA </v>
          </cell>
          <cell r="AI570" t="str">
            <v>São Paulo</v>
          </cell>
          <cell r="AJ570" t="str">
            <v>São Paulo</v>
          </cell>
          <cell r="AP570">
            <v>9106</v>
          </cell>
          <cell r="AQ570" t="str">
            <v>33495</v>
          </cell>
          <cell r="AR570" t="str">
            <v>7</v>
          </cell>
          <cell r="AS570" t="str">
            <v>19.738.365-8</v>
          </cell>
          <cell r="AT570" t="str">
            <v>139734790116</v>
          </cell>
          <cell r="AU570" t="str">
            <v>61</v>
          </cell>
          <cell r="AV570" t="str">
            <v>328</v>
          </cell>
          <cell r="AW570" t="str">
            <v>99709</v>
          </cell>
          <cell r="AX570" t="str">
            <v>009</v>
          </cell>
          <cell r="AY570">
            <v>4</v>
          </cell>
          <cell r="AZ570">
            <v>3</v>
          </cell>
          <cell r="BA570">
            <v>0</v>
          </cell>
        </row>
        <row r="571">
          <cell r="A571">
            <v>113368</v>
          </cell>
          <cell r="B571" t="str">
            <v>DOMINGOS NORBERTO RODRIGUES</v>
          </cell>
          <cell r="C571" t="str">
            <v>VARREDOR</v>
          </cell>
          <cell r="D571" t="str">
            <v>ECOSAMPA M'Boi Mirim</v>
          </cell>
          <cell r="E571">
            <v>43617</v>
          </cell>
          <cell r="F571">
            <v>1603.99</v>
          </cell>
          <cell r="G571" t="str">
            <v>Gozando Férias</v>
          </cell>
          <cell r="H571">
            <v>45180</v>
          </cell>
          <cell r="I571">
            <v>23224</v>
          </cell>
          <cell r="J571" t="str">
            <v>083.144.278-61</v>
          </cell>
          <cell r="K571" t="str">
            <v>108.32581.59.0</v>
          </cell>
          <cell r="L571" t="str">
            <v>Salário Mensal</v>
          </cell>
          <cell r="M571" t="str">
            <v>Empregado (CLT)</v>
          </cell>
          <cell r="N571" t="str">
            <v>5142-15</v>
          </cell>
          <cell r="O571">
            <v>66</v>
          </cell>
          <cell r="P571" t="str">
            <v>SEGUNDA A SABADO - 06:00 AS 14:20 / INTERVALO DE 01 HORA</v>
          </cell>
          <cell r="Q571" t="str">
            <v>220 Horas</v>
          </cell>
          <cell r="R571" t="str">
            <v>75.01.006</v>
          </cell>
          <cell r="S571" t="str">
            <v>SCK - Varrição de Vias e Logradouros</v>
          </cell>
          <cell r="T571">
            <v>2</v>
          </cell>
          <cell r="U571" t="str">
            <v>SIEMACO SAO PAULO LIMP URBANA</v>
          </cell>
          <cell r="V571" t="str">
            <v>Brasileira</v>
          </cell>
          <cell r="W571" t="str">
            <v>Diadema</v>
          </cell>
          <cell r="X571" t="str">
            <v>ANA RODRIGUES</v>
          </cell>
          <cell r="Y571" t="str">
            <v>MARIO RODRIGUES</v>
          </cell>
          <cell r="Z571" t="str">
            <v>Outros</v>
          </cell>
          <cell r="AA571" t="str">
            <v>Ensino Fundamental Incompleto</v>
          </cell>
          <cell r="AB571" t="str">
            <v>M</v>
          </cell>
          <cell r="AC571" t="str">
            <v>Rua</v>
          </cell>
          <cell r="AD571" t="str">
            <v xml:space="preserve">BARCOS RABELO </v>
          </cell>
          <cell r="AE571" t="str">
            <v>321</v>
          </cell>
          <cell r="AG571" t="str">
            <v>05891-180</v>
          </cell>
          <cell r="AH571" t="str">
            <v>JARDIM IRAPIRANGA</v>
          </cell>
          <cell r="AI571" t="str">
            <v>São Paulo</v>
          </cell>
          <cell r="AJ571" t="str">
            <v>São Paulo</v>
          </cell>
          <cell r="AP571">
            <v>641</v>
          </cell>
          <cell r="AQ571" t="str">
            <v>17883</v>
          </cell>
          <cell r="AR571" t="str">
            <v>5</v>
          </cell>
          <cell r="AS571" t="str">
            <v>18.951.068-7</v>
          </cell>
          <cell r="AT571" t="str">
            <v>140568840116</v>
          </cell>
          <cell r="AU571" t="str">
            <v>407</v>
          </cell>
          <cell r="AV571" t="str">
            <v>373</v>
          </cell>
          <cell r="AW571" t="str">
            <v>027018</v>
          </cell>
          <cell r="AX571" t="str">
            <v>576</v>
          </cell>
          <cell r="AY571">
            <v>4</v>
          </cell>
          <cell r="AZ571">
            <v>3</v>
          </cell>
          <cell r="BA571">
            <v>0</v>
          </cell>
          <cell r="BB571" t="str">
            <v>01.443.912.190</v>
          </cell>
          <cell r="BC571">
            <v>44105</v>
          </cell>
          <cell r="BE571" t="str">
            <v>A</v>
          </cell>
          <cell r="BF571" t="str">
            <v>D</v>
          </cell>
          <cell r="BG571">
            <v>43607</v>
          </cell>
        </row>
        <row r="572">
          <cell r="A572">
            <v>113374</v>
          </cell>
          <cell r="B572" t="str">
            <v>DOMINGOS SOUZA DE OLIVEIRA</v>
          </cell>
          <cell r="C572" t="str">
            <v>VARREDOR</v>
          </cell>
          <cell r="D572" t="str">
            <v>ECOSAMPA Capela do Socorro</v>
          </cell>
          <cell r="E572">
            <v>43617</v>
          </cell>
          <cell r="F572">
            <v>1603.99</v>
          </cell>
          <cell r="G572" t="str">
            <v>Gozando Férias</v>
          </cell>
          <cell r="H572">
            <v>45180</v>
          </cell>
          <cell r="I572">
            <v>28260</v>
          </cell>
          <cell r="J572" t="str">
            <v>001.195.105-29</v>
          </cell>
          <cell r="K572" t="str">
            <v>134.43815.85.4</v>
          </cell>
          <cell r="L572" t="str">
            <v>Salário Mensal</v>
          </cell>
          <cell r="M572" t="str">
            <v>Empregado (CLT)</v>
          </cell>
          <cell r="N572" t="str">
            <v>5142-15</v>
          </cell>
          <cell r="O572">
            <v>233</v>
          </cell>
          <cell r="P572" t="str">
            <v>SEGUNDA A SABADO - 09:00 AS 17:20 / INTERVALO DE 01 HORA</v>
          </cell>
          <cell r="Q572" t="str">
            <v>220 Horas</v>
          </cell>
          <cell r="R572" t="str">
            <v>75.01.007</v>
          </cell>
          <cell r="S572" t="str">
            <v>SCK - Varrição de Sarjetas e Calçadas</v>
          </cell>
          <cell r="T572">
            <v>2</v>
          </cell>
          <cell r="U572" t="str">
            <v>SIEMACO SAO PAULO LIMP URBANA</v>
          </cell>
          <cell r="V572" t="str">
            <v>Brasileira</v>
          </cell>
          <cell r="W572" t="str">
            <v>Entre Rios</v>
          </cell>
          <cell r="X572" t="str">
            <v>MARIA CARVALHO DE SOUZA</v>
          </cell>
          <cell r="Y572" t="str">
            <v>DAMIAO DIAS DE OLIVEIRA</v>
          </cell>
          <cell r="Z572" t="str">
            <v>Solteiro</v>
          </cell>
          <cell r="AA572" t="str">
            <v>Ensino Médio Completo</v>
          </cell>
          <cell r="AB572" t="str">
            <v>M</v>
          </cell>
          <cell r="AC572" t="str">
            <v>Avenida</v>
          </cell>
          <cell r="AD572" t="str">
            <v xml:space="preserve">CHAO DE ESTRELAS </v>
          </cell>
          <cell r="AE572" t="str">
            <v>204</v>
          </cell>
          <cell r="AG572" t="str">
            <v>05772-070</v>
          </cell>
          <cell r="AH572" t="str">
            <v xml:space="preserve">PARQUE PLANALTO </v>
          </cell>
          <cell r="AI572" t="str">
            <v>São Paulo</v>
          </cell>
          <cell r="AJ572" t="str">
            <v>São Paulo</v>
          </cell>
          <cell r="AP572">
            <v>5917</v>
          </cell>
          <cell r="AQ572" t="str">
            <v>03885</v>
          </cell>
          <cell r="AR572" t="str">
            <v>2</v>
          </cell>
          <cell r="AS572" t="str">
            <v>56.235.197-8</v>
          </cell>
          <cell r="AT572" t="str">
            <v>92308390523</v>
          </cell>
          <cell r="AU572" t="str">
            <v>781</v>
          </cell>
          <cell r="AV572" t="str">
            <v>371</v>
          </cell>
          <cell r="AW572" t="str">
            <v>26525</v>
          </cell>
          <cell r="AX572" t="str">
            <v>325</v>
          </cell>
          <cell r="AY572">
            <v>4</v>
          </cell>
          <cell r="AZ572">
            <v>3</v>
          </cell>
          <cell r="BA572">
            <v>0</v>
          </cell>
        </row>
        <row r="573">
          <cell r="A573">
            <v>117358</v>
          </cell>
          <cell r="B573" t="str">
            <v>DONIAS DO NASCIMENTO</v>
          </cell>
          <cell r="C573" t="str">
            <v>MOTORISTA CAMINHAO</v>
          </cell>
          <cell r="D573" t="str">
            <v>ECOSAMPA Operação Geral</v>
          </cell>
          <cell r="E573">
            <v>44508</v>
          </cell>
          <cell r="F573">
            <v>3050.22</v>
          </cell>
          <cell r="G573" t="str">
            <v>Em Atividade Normal</v>
          </cell>
          <cell r="H573">
            <v>44930</v>
          </cell>
          <cell r="I573">
            <v>25839</v>
          </cell>
          <cell r="J573" t="str">
            <v>148.914.198-73</v>
          </cell>
          <cell r="K573" t="str">
            <v>123.32276.87.6</v>
          </cell>
          <cell r="L573" t="str">
            <v>Salário Mensal</v>
          </cell>
          <cell r="M573" t="str">
            <v>Empregado (CLT)</v>
          </cell>
          <cell r="N573" t="str">
            <v>7825-10</v>
          </cell>
          <cell r="O573">
            <v>301</v>
          </cell>
          <cell r="P573" t="str">
            <v>SEGUNDA A SABADO - 22:00 AS 05:25 / INTERVALO DE 01 HORA</v>
          </cell>
          <cell r="Q573" t="str">
            <v>220 Horas</v>
          </cell>
          <cell r="R573" t="str">
            <v>75.01.024</v>
          </cell>
          <cell r="S573" t="str">
            <v>SCK - Coleta Manual Residuos - Compactador</v>
          </cell>
          <cell r="T573">
            <v>2</v>
          </cell>
          <cell r="U573" t="str">
            <v>SIND TRAB EMP DE ONIBUS RODOV INTEREST INTERM SET DIF SAO PAULO</v>
          </cell>
          <cell r="V573" t="str">
            <v>Brasileira</v>
          </cell>
          <cell r="W573" t="str">
            <v>São Paulo</v>
          </cell>
          <cell r="X573" t="str">
            <v>JOSEFA MARIA NASCIMENTO</v>
          </cell>
          <cell r="Y573" t="str">
            <v>VICENTE ARCANJO NASCIMENTO</v>
          </cell>
          <cell r="Z573" t="str">
            <v>União Est/Marit</v>
          </cell>
          <cell r="AA573" t="str">
            <v>Ensino Médio Completo</v>
          </cell>
          <cell r="AB573" t="str">
            <v>M</v>
          </cell>
          <cell r="AC573" t="str">
            <v>Estrada</v>
          </cell>
          <cell r="AD573" t="str">
            <v>ESTRADA DO COLONIA</v>
          </cell>
          <cell r="AE573" t="str">
            <v>1350</v>
          </cell>
          <cell r="AG573" t="str">
            <v>04892-000</v>
          </cell>
          <cell r="AH573" t="str">
            <v>JARDIM SILVEIRA</v>
          </cell>
          <cell r="AI573" t="str">
            <v>São Paulo</v>
          </cell>
          <cell r="AJ573" t="str">
            <v>São Paulo</v>
          </cell>
          <cell r="AK573" t="str">
            <v>11</v>
          </cell>
          <cell r="AL573" t="str">
            <v>96733.2714</v>
          </cell>
          <cell r="AM573" t="str">
            <v>11</v>
          </cell>
          <cell r="AN573" t="str">
            <v>94924.0215</v>
          </cell>
          <cell r="AP573">
            <v>736</v>
          </cell>
          <cell r="AQ573" t="str">
            <v>30594</v>
          </cell>
          <cell r="AR573" t="str">
            <v>7</v>
          </cell>
          <cell r="AS573" t="str">
            <v>218827787</v>
          </cell>
          <cell r="AT573" t="str">
            <v>198045930108</v>
          </cell>
          <cell r="AU573" t="str">
            <v>117</v>
          </cell>
          <cell r="AV573" t="str">
            <v>381</v>
          </cell>
          <cell r="AW573" t="str">
            <v>14891419</v>
          </cell>
          <cell r="AX573" t="str">
            <v>873</v>
          </cell>
          <cell r="AY573">
            <v>1</v>
          </cell>
          <cell r="AZ573">
            <v>9</v>
          </cell>
          <cell r="BA573">
            <v>23</v>
          </cell>
          <cell r="BB573" t="str">
            <v>02.198.413.871</v>
          </cell>
          <cell r="BC573">
            <v>45342</v>
          </cell>
          <cell r="BD573">
            <v>43588</v>
          </cell>
          <cell r="BE573" t="str">
            <v>E</v>
          </cell>
          <cell r="BG573">
            <v>44509</v>
          </cell>
        </row>
        <row r="574">
          <cell r="A574">
            <v>121675</v>
          </cell>
          <cell r="B574" t="str">
            <v>DONIZETE VENANCIO</v>
          </cell>
          <cell r="C574" t="str">
            <v>AJUDANTE EQ SERVICOS DIVERSOS</v>
          </cell>
          <cell r="D574" t="str">
            <v>ECOSAMPA Campo Limpo</v>
          </cell>
          <cell r="E574">
            <v>44994</v>
          </cell>
          <cell r="F574">
            <v>1603.99</v>
          </cell>
          <cell r="G574" t="str">
            <v>Em Atividade Normal</v>
          </cell>
          <cell r="H574">
            <v>44994</v>
          </cell>
          <cell r="I574">
            <v>25038</v>
          </cell>
          <cell r="J574" t="str">
            <v>125.249.068-25</v>
          </cell>
          <cell r="K574" t="str">
            <v>123.29416.53.0</v>
          </cell>
          <cell r="L574" t="str">
            <v>Salário Mensal</v>
          </cell>
          <cell r="M574" t="str">
            <v>Empregado (CLT)</v>
          </cell>
          <cell r="N574" t="str">
            <v>5142-25</v>
          </cell>
          <cell r="O574">
            <v>66</v>
          </cell>
          <cell r="P574" t="str">
            <v>SEGUNDA A SABADO - 06:00 AS 14:20 / INTERVALO DE 01 HORA</v>
          </cell>
          <cell r="Q574" t="str">
            <v>220 Horas</v>
          </cell>
          <cell r="R574" t="str">
            <v>75.01.013</v>
          </cell>
          <cell r="S574" t="str">
            <v>SCK - Capinação e Roçada de Vias</v>
          </cell>
          <cell r="T574">
            <v>2</v>
          </cell>
          <cell r="U574" t="str">
            <v>SIEMACO SAO PAULO LIMP URBANA</v>
          </cell>
          <cell r="V574" t="str">
            <v>Brasileira</v>
          </cell>
          <cell r="W574" t="str">
            <v>Sobrália</v>
          </cell>
          <cell r="X574" t="str">
            <v>ALTIVA MARIA DE JESUS</v>
          </cell>
          <cell r="Y574" t="str">
            <v xml:space="preserve">JOSE VENANCIO </v>
          </cell>
          <cell r="Z574" t="str">
            <v>Casado</v>
          </cell>
          <cell r="AA574" t="str">
            <v>Ensino Médio Completo</v>
          </cell>
          <cell r="AB574" t="str">
            <v>M</v>
          </cell>
          <cell r="AC574" t="str">
            <v>Rua</v>
          </cell>
          <cell r="AD574" t="str">
            <v>AMELIA CASAL</v>
          </cell>
          <cell r="AE574" t="str">
            <v>125</v>
          </cell>
          <cell r="AG574" t="str">
            <v>04888-100</v>
          </cell>
          <cell r="AH574" t="str">
            <v>CHACARA SAO SILVESTRE</v>
          </cell>
          <cell r="AI574" t="str">
            <v>São Paulo</v>
          </cell>
          <cell r="AJ574" t="str">
            <v>São Paulo</v>
          </cell>
          <cell r="AM574" t="str">
            <v>11</v>
          </cell>
          <cell r="AN574" t="str">
            <v>95037-1989</v>
          </cell>
          <cell r="AP574">
            <v>9340</v>
          </cell>
          <cell r="AQ574" t="str">
            <v>73358</v>
          </cell>
          <cell r="AR574" t="str">
            <v>4</v>
          </cell>
          <cell r="AS574" t="str">
            <v>219547415</v>
          </cell>
          <cell r="AT574" t="str">
            <v>170783370159</v>
          </cell>
          <cell r="AU574" t="str">
            <v>0514</v>
          </cell>
          <cell r="AV574" t="str">
            <v>381</v>
          </cell>
          <cell r="AW574" t="str">
            <v>12524906</v>
          </cell>
          <cell r="AX574" t="str">
            <v>825</v>
          </cell>
          <cell r="AY574">
            <v>0</v>
          </cell>
          <cell r="AZ574">
            <v>5</v>
          </cell>
          <cell r="BA574">
            <v>22</v>
          </cell>
        </row>
        <row r="575">
          <cell r="A575">
            <v>119645</v>
          </cell>
          <cell r="B575" t="str">
            <v>DORVALINO BRUIANI</v>
          </cell>
          <cell r="C575" t="str">
            <v>AJUDANTE EQ SERVICOS DIVERSOS</v>
          </cell>
          <cell r="D575" t="str">
            <v>ECOSAMPA Santo Amaro</v>
          </cell>
          <cell r="E575">
            <v>44725</v>
          </cell>
          <cell r="F575">
            <v>1603.99</v>
          </cell>
          <cell r="G575" t="str">
            <v>Em Atividade Normal</v>
          </cell>
          <cell r="H575">
            <v>44725</v>
          </cell>
          <cell r="I575">
            <v>24850</v>
          </cell>
          <cell r="J575" t="str">
            <v>670.925.869-68</v>
          </cell>
          <cell r="K575" t="str">
            <v>123.08362.24.5</v>
          </cell>
          <cell r="L575" t="str">
            <v>Salário Mensal</v>
          </cell>
          <cell r="M575" t="str">
            <v>Empregado (CLT)</v>
          </cell>
          <cell r="N575" t="str">
            <v>5142-25</v>
          </cell>
          <cell r="O575">
            <v>167</v>
          </cell>
          <cell r="P575" t="str">
            <v>SEGUNDA A SABADO - 13:40 AS 22:00 / INTERVALO DE 01 HORA</v>
          </cell>
          <cell r="Q575" t="str">
            <v>220 Horas</v>
          </cell>
          <cell r="R575" t="str">
            <v>75.01.013</v>
          </cell>
          <cell r="S575" t="str">
            <v>SCK - Capinação e Roçada de Vias</v>
          </cell>
          <cell r="T575">
            <v>2</v>
          </cell>
          <cell r="U575" t="str">
            <v>SIEMACO SAO PAULO LIMP URBANA</v>
          </cell>
          <cell r="V575" t="str">
            <v>Brasileira</v>
          </cell>
          <cell r="W575" t="str">
            <v>SANTO INACIO</v>
          </cell>
          <cell r="X575" t="str">
            <v>ASSUMPTA ROGERIO BRUIANI</v>
          </cell>
          <cell r="Y575" t="str">
            <v>ITALO BRUIANI</v>
          </cell>
          <cell r="Z575" t="str">
            <v>Solteiro</v>
          </cell>
          <cell r="AA575" t="str">
            <v>Ensino Fundamental Completo</v>
          </cell>
          <cell r="AB575" t="str">
            <v>M</v>
          </cell>
          <cell r="AC575" t="str">
            <v>Rua</v>
          </cell>
          <cell r="AD575" t="str">
            <v>MEIER</v>
          </cell>
          <cell r="AE575" t="str">
            <v>19</v>
          </cell>
          <cell r="AG575" t="str">
            <v>06783-095</v>
          </cell>
          <cell r="AH575" t="str">
            <v>JARDIM RECORD</v>
          </cell>
          <cell r="AI575" t="str">
            <v>Taboão da Serra</v>
          </cell>
          <cell r="AJ575" t="str">
            <v>São Paulo</v>
          </cell>
          <cell r="AM575" t="str">
            <v>11</v>
          </cell>
          <cell r="AN575" t="str">
            <v>91371-8465</v>
          </cell>
          <cell r="AP575">
            <v>6493</v>
          </cell>
          <cell r="AQ575" t="str">
            <v>22510</v>
          </cell>
          <cell r="AR575" t="str">
            <v>3</v>
          </cell>
          <cell r="AS575" t="str">
            <v>298496380</v>
          </cell>
          <cell r="AT575" t="str">
            <v>222929830191</v>
          </cell>
          <cell r="AU575" t="str">
            <v>0167</v>
          </cell>
          <cell r="AV575" t="str">
            <v>416</v>
          </cell>
          <cell r="AW575" t="str">
            <v>67092586</v>
          </cell>
          <cell r="AX575" t="str">
            <v>968</v>
          </cell>
          <cell r="AY575">
            <v>1</v>
          </cell>
          <cell r="AZ575">
            <v>2</v>
          </cell>
          <cell r="BA575">
            <v>18</v>
          </cell>
        </row>
        <row r="576">
          <cell r="A576">
            <v>116226</v>
          </cell>
          <cell r="B576" t="str">
            <v>DOUGLAS BARRETO DE SOUSA</v>
          </cell>
          <cell r="C576" t="str">
            <v>AJUDANTE EQ SERVICOS DIVERSOS</v>
          </cell>
          <cell r="D576" t="str">
            <v>ECOSAMPA Santo Amaro</v>
          </cell>
          <cell r="E576">
            <v>44273</v>
          </cell>
          <cell r="F576">
            <v>1603.99</v>
          </cell>
          <cell r="G576" t="str">
            <v>Gozando Férias</v>
          </cell>
          <cell r="H576">
            <v>45180</v>
          </cell>
          <cell r="I576">
            <v>36402</v>
          </cell>
          <cell r="J576" t="str">
            <v>503.573.788-81</v>
          </cell>
          <cell r="K576" t="str">
            <v>161.35034.98.8</v>
          </cell>
          <cell r="L576" t="str">
            <v>Salário Mensal</v>
          </cell>
          <cell r="M576" t="str">
            <v>Empregado (CLT)</v>
          </cell>
          <cell r="N576" t="str">
            <v>5142-25</v>
          </cell>
          <cell r="O576">
            <v>167</v>
          </cell>
          <cell r="P576" t="str">
            <v>SEGUNDA A SABADO - 13:40 AS 22:00 / INTERVALO DE 01 HORA</v>
          </cell>
          <cell r="Q576" t="str">
            <v>220 Horas</v>
          </cell>
          <cell r="R576" t="str">
            <v>75.01.022</v>
          </cell>
          <cell r="S576" t="str">
            <v>SCK - Limpeza Habitacional - Dificil Acesso</v>
          </cell>
          <cell r="T576">
            <v>2</v>
          </cell>
          <cell r="U576" t="str">
            <v>SIEMACO SAO PAULO LIMP URBANA</v>
          </cell>
          <cell r="V576" t="str">
            <v>Brasileira</v>
          </cell>
          <cell r="W576" t="str">
            <v>São Paulo</v>
          </cell>
          <cell r="X576" t="str">
            <v>IVANA BARRETO BRITO</v>
          </cell>
          <cell r="Y576" t="str">
            <v>EDILSON JESUS DE SOUSA</v>
          </cell>
          <cell r="Z576" t="str">
            <v>Solteiro</v>
          </cell>
          <cell r="AA576" t="str">
            <v>Ensino Médio Incompleto</v>
          </cell>
          <cell r="AB576" t="str">
            <v>M</v>
          </cell>
          <cell r="AC576" t="str">
            <v>Rua</v>
          </cell>
          <cell r="AD576" t="str">
            <v>GERALDO BRUMADO</v>
          </cell>
          <cell r="AE576" t="str">
            <v>126</v>
          </cell>
          <cell r="AG576" t="str">
            <v>04829-500</v>
          </cell>
          <cell r="AH576" t="str">
            <v>JARDIM ANGELINA</v>
          </cell>
          <cell r="AI576" t="str">
            <v>São Paulo</v>
          </cell>
          <cell r="AJ576" t="str">
            <v>São Paulo</v>
          </cell>
          <cell r="AK576" t="str">
            <v>11</v>
          </cell>
          <cell r="AL576" t="str">
            <v>5599.6870</v>
          </cell>
          <cell r="AM576" t="str">
            <v>11</v>
          </cell>
          <cell r="AN576" t="str">
            <v>94666.0435</v>
          </cell>
          <cell r="AP576">
            <v>6733</v>
          </cell>
          <cell r="AQ576" t="str">
            <v>40562</v>
          </cell>
          <cell r="AR576" t="str">
            <v>2</v>
          </cell>
          <cell r="AS576" t="str">
            <v>50956947X</v>
          </cell>
          <cell r="AT576" t="str">
            <v>427548970175</v>
          </cell>
          <cell r="AU576" t="str">
            <v>795</v>
          </cell>
          <cell r="AV576" t="str">
            <v>280</v>
          </cell>
          <cell r="AW576" t="str">
            <v>5035737</v>
          </cell>
          <cell r="AX576" t="str">
            <v>881</v>
          </cell>
          <cell r="AY576">
            <v>2</v>
          </cell>
          <cell r="AZ576">
            <v>5</v>
          </cell>
          <cell r="BA576">
            <v>13</v>
          </cell>
        </row>
        <row r="577">
          <cell r="A577">
            <v>113380</v>
          </cell>
          <cell r="B577" t="str">
            <v>DOUGLAS JOSE DE SENA</v>
          </cell>
          <cell r="C577" t="str">
            <v>VARREDOR</v>
          </cell>
          <cell r="D577" t="str">
            <v>ECOSAMPA M'Boi Mirim</v>
          </cell>
          <cell r="E577">
            <v>43617</v>
          </cell>
          <cell r="F577">
            <v>1281.23</v>
          </cell>
          <cell r="G577" t="str">
            <v>Demitido em Meses Anteriores</v>
          </cell>
          <cell r="H577">
            <v>43803</v>
          </cell>
          <cell r="I577">
            <v>34617</v>
          </cell>
          <cell r="J577" t="str">
            <v>440.529.728-21</v>
          </cell>
          <cell r="K577" t="str">
            <v>161.14339.60.7</v>
          </cell>
          <cell r="L577" t="str">
            <v>Salário Mensal</v>
          </cell>
          <cell r="M577" t="str">
            <v>Empregado (CLT)</v>
          </cell>
          <cell r="N577" t="str">
            <v>5142-15</v>
          </cell>
          <cell r="O577">
            <v>66</v>
          </cell>
          <cell r="P577" t="str">
            <v>SEGUNDA A SABADO - 06:00 AS 14:20 / INTERVALO DE 01 HORA</v>
          </cell>
          <cell r="Q577" t="str">
            <v>220 Horas</v>
          </cell>
          <cell r="R577" t="str">
            <v>75.01.007</v>
          </cell>
          <cell r="S577" t="str">
            <v>SCK - Varrição de Sarjetas e Calçadas</v>
          </cell>
          <cell r="T577">
            <v>2</v>
          </cell>
          <cell r="U577" t="str">
            <v>SIEMACO SAO PAULO LIMP URBANA</v>
          </cell>
          <cell r="V577" t="str">
            <v>Brasileira</v>
          </cell>
          <cell r="W577" t="str">
            <v>São Paulo</v>
          </cell>
          <cell r="X577" t="str">
            <v>SOLANGE MARIA DA CONCEICAO</v>
          </cell>
          <cell r="Y577" t="str">
            <v>JOSE ROBSON DE SENA</v>
          </cell>
          <cell r="Z577" t="str">
            <v>Solteiro</v>
          </cell>
          <cell r="AA577" t="str">
            <v>Ensino Fundamental Completo</v>
          </cell>
          <cell r="AB577" t="str">
            <v>M</v>
          </cell>
          <cell r="AC577" t="str">
            <v>Avenida</v>
          </cell>
          <cell r="AD577" t="str">
            <v xml:space="preserve">FIM DE SEMANA </v>
          </cell>
          <cell r="AE577" t="str">
            <v>138</v>
          </cell>
          <cell r="AF577" t="str">
            <v>CASA 1</v>
          </cell>
          <cell r="AG577" t="str">
            <v>05846-270</v>
          </cell>
          <cell r="AH577" t="str">
            <v xml:space="preserve">JARDIM CASABLANCA </v>
          </cell>
          <cell r="AI577" t="str">
            <v>São Paulo</v>
          </cell>
          <cell r="AJ577" t="str">
            <v>São Paulo</v>
          </cell>
          <cell r="AP577">
            <v>9104</v>
          </cell>
          <cell r="AQ577" t="str">
            <v>20460</v>
          </cell>
          <cell r="AR577" t="str">
            <v>8</v>
          </cell>
          <cell r="AS577" t="str">
            <v>43.026.668-6</v>
          </cell>
          <cell r="AT577" t="str">
            <v>403091070116</v>
          </cell>
          <cell r="AU577" t="str">
            <v>361</v>
          </cell>
          <cell r="AV577" t="str">
            <v>408</v>
          </cell>
          <cell r="AW577" t="str">
            <v>53905</v>
          </cell>
          <cell r="AX577" t="str">
            <v>568</v>
          </cell>
          <cell r="AY577">
            <v>0</v>
          </cell>
          <cell r="AZ577">
            <v>6</v>
          </cell>
          <cell r="BA577">
            <v>3</v>
          </cell>
          <cell r="BB577" t="str">
            <v>01.443.912.190</v>
          </cell>
          <cell r="BC577">
            <v>44105</v>
          </cell>
          <cell r="BE577" t="str">
            <v>A</v>
          </cell>
          <cell r="BF577" t="str">
            <v>D</v>
          </cell>
          <cell r="BG577">
            <v>43607</v>
          </cell>
        </row>
        <row r="578">
          <cell r="A578">
            <v>113383</v>
          </cell>
          <cell r="B578" t="str">
            <v>DOUGLAS LIMA SOUZA</v>
          </cell>
          <cell r="C578" t="str">
            <v>AJUDANTE EQ SERVICOS DIVERSOS</v>
          </cell>
          <cell r="D578" t="str">
            <v>ECOSAMPA Campo Limpo</v>
          </cell>
          <cell r="E578">
            <v>43617</v>
          </cell>
          <cell r="F578">
            <v>1231.95</v>
          </cell>
          <cell r="G578" t="str">
            <v>Demitido em Meses Anteriores</v>
          </cell>
          <cell r="H578">
            <v>43710</v>
          </cell>
          <cell r="I578">
            <v>35907</v>
          </cell>
          <cell r="J578" t="str">
            <v>475.802.458-84</v>
          </cell>
          <cell r="K578" t="str">
            <v>237.05583.59.6</v>
          </cell>
          <cell r="L578" t="str">
            <v>Salário Mensal</v>
          </cell>
          <cell r="M578" t="str">
            <v>Empregado (CLT)</v>
          </cell>
          <cell r="N578" t="str">
            <v>5142-25</v>
          </cell>
          <cell r="O578">
            <v>66</v>
          </cell>
          <cell r="P578" t="str">
            <v>SEGUNDA A SABADO - 06:00 AS 14:20 / INTERVALO DE 01 HORA</v>
          </cell>
          <cell r="Q578" t="str">
            <v>220 Horas</v>
          </cell>
          <cell r="R578" t="str">
            <v>75.01.016</v>
          </cell>
          <cell r="S578" t="str">
            <v>SCK - Coleta - Catabagulho e Entulho</v>
          </cell>
          <cell r="T578">
            <v>2</v>
          </cell>
          <cell r="U578" t="str">
            <v>SIEMACO SAO PAULO LIMP URBANA</v>
          </cell>
          <cell r="V578" t="str">
            <v>Brasileira</v>
          </cell>
          <cell r="W578" t="str">
            <v>São Paulo</v>
          </cell>
          <cell r="X578" t="str">
            <v>MARIA LIEGE FEITOSA DE LIMA</v>
          </cell>
          <cell r="Y578" t="str">
            <v>SILVIO SILVA DE SOUSA</v>
          </cell>
          <cell r="Z578" t="str">
            <v>Solteiro</v>
          </cell>
          <cell r="AA578" t="str">
            <v>Ensino Fundamental Completo</v>
          </cell>
          <cell r="AB578" t="str">
            <v>M</v>
          </cell>
          <cell r="AC578" t="str">
            <v>Rua</v>
          </cell>
          <cell r="AD578" t="str">
            <v>MANUEL VIEIRA SARMENTO</v>
          </cell>
          <cell r="AE578" t="str">
            <v>496</v>
          </cell>
          <cell r="AG578" t="str">
            <v>05831-150</v>
          </cell>
          <cell r="AH578" t="str">
            <v xml:space="preserve">CHACARA SANTANA </v>
          </cell>
          <cell r="AI578" t="str">
            <v>São Paulo</v>
          </cell>
          <cell r="AJ578" t="str">
            <v>São Paulo</v>
          </cell>
          <cell r="AP578">
            <v>390</v>
          </cell>
          <cell r="AQ578" t="str">
            <v>10792</v>
          </cell>
          <cell r="AR578" t="str">
            <v>8</v>
          </cell>
          <cell r="AS578" t="str">
            <v>50.711.807-8</v>
          </cell>
          <cell r="AT578" t="str">
            <v>446947120116</v>
          </cell>
          <cell r="AU578" t="str">
            <v>702</v>
          </cell>
          <cell r="AV578" t="str">
            <v>372</v>
          </cell>
          <cell r="AW578" t="str">
            <v>37014</v>
          </cell>
          <cell r="AX578" t="str">
            <v>401</v>
          </cell>
          <cell r="AY578">
            <v>0</v>
          </cell>
          <cell r="AZ578">
            <v>3</v>
          </cell>
          <cell r="BA578">
            <v>1</v>
          </cell>
        </row>
        <row r="579">
          <cell r="A579">
            <v>113390</v>
          </cell>
          <cell r="B579" t="str">
            <v>DOUGLAS SABINO SILVA DOS SANTOS</v>
          </cell>
          <cell r="C579" t="str">
            <v>AUXILIAR ADMINISTRATIVO</v>
          </cell>
          <cell r="D579" t="str">
            <v>ECOSAMPA Campo Limpo</v>
          </cell>
          <cell r="E579">
            <v>43617</v>
          </cell>
          <cell r="F579">
            <v>2610.2399999999998</v>
          </cell>
          <cell r="G579" t="str">
            <v>Em Atividade Normal</v>
          </cell>
          <cell r="H579">
            <v>45119</v>
          </cell>
          <cell r="I579">
            <v>34662</v>
          </cell>
          <cell r="J579" t="str">
            <v>439.838.018-38</v>
          </cell>
          <cell r="K579" t="str">
            <v>207.80053.41.3</v>
          </cell>
          <cell r="L579" t="str">
            <v>Salário Mensal</v>
          </cell>
          <cell r="M579" t="str">
            <v>Empregado (CLT)</v>
          </cell>
          <cell r="N579" t="str">
            <v>4110-05</v>
          </cell>
          <cell r="O579">
            <v>85</v>
          </cell>
          <cell r="P579" t="str">
            <v>SEG A SEX - 07:00 AS 16:00 - INTERVALO DE 01 HORA / SAB - 07:00 AS 11:00</v>
          </cell>
          <cell r="Q579" t="str">
            <v>220 Horas</v>
          </cell>
          <cell r="R579" t="str">
            <v>03.01.001</v>
          </cell>
          <cell r="S579" t="str">
            <v>Depto Servicos Gerais</v>
          </cell>
          <cell r="T579">
            <v>1</v>
          </cell>
          <cell r="U579" t="str">
            <v>SIEMACO SAO PAULO LIMP URBANA</v>
          </cell>
          <cell r="V579" t="str">
            <v>Brasileira</v>
          </cell>
          <cell r="W579" t="str">
            <v>São Paulo</v>
          </cell>
          <cell r="X579" t="str">
            <v>REGINA MARIA SILVA DE SOUZA</v>
          </cell>
          <cell r="Y579" t="str">
            <v>DURVAL SABINO DOS SANTOS</v>
          </cell>
          <cell r="Z579" t="str">
            <v>Solteiro</v>
          </cell>
          <cell r="AA579" t="str">
            <v>Ensino Médio Completo</v>
          </cell>
          <cell r="AB579" t="str">
            <v>M</v>
          </cell>
          <cell r="AC579" t="str">
            <v>Travessa</v>
          </cell>
          <cell r="AD579" t="str">
            <v xml:space="preserve">JAIME EUSTAQUIO PACHECO </v>
          </cell>
          <cell r="AE579" t="str">
            <v>129</v>
          </cell>
          <cell r="AG579" t="str">
            <v>04880-055</v>
          </cell>
          <cell r="AH579" t="str">
            <v>RECANTO CAMPO BELO</v>
          </cell>
          <cell r="AI579" t="str">
            <v>São Paulo</v>
          </cell>
          <cell r="AJ579" t="str">
            <v>São Paulo</v>
          </cell>
          <cell r="AP579">
            <v>9104</v>
          </cell>
          <cell r="AQ579" t="str">
            <v>20343</v>
          </cell>
          <cell r="AR579" t="str">
            <v>6</v>
          </cell>
          <cell r="AS579" t="str">
            <v>43.774.359-7</v>
          </cell>
          <cell r="AT579" t="str">
            <v>423246100116</v>
          </cell>
          <cell r="AU579" t="str">
            <v>549</v>
          </cell>
          <cell r="AV579" t="str">
            <v>381</v>
          </cell>
          <cell r="AW579" t="str">
            <v>40830</v>
          </cell>
          <cell r="AX579" t="str">
            <v>388</v>
          </cell>
          <cell r="AY579">
            <v>4</v>
          </cell>
          <cell r="AZ579">
            <v>3</v>
          </cell>
          <cell r="BA579">
            <v>0</v>
          </cell>
        </row>
        <row r="580">
          <cell r="A580">
            <v>115376</v>
          </cell>
          <cell r="B580" t="str">
            <v>DOUGLAS VEDA COUTINHO</v>
          </cell>
          <cell r="C580" t="str">
            <v>AJUDANTE EQ SERVICOS DIVERSOS</v>
          </cell>
          <cell r="D580" t="str">
            <v>ECOSAMPA Santo Amaro</v>
          </cell>
          <cell r="E580">
            <v>44046</v>
          </cell>
          <cell r="F580">
            <v>1464.83</v>
          </cell>
          <cell r="G580" t="str">
            <v>Demitido em Meses Anteriores</v>
          </cell>
          <cell r="H580">
            <v>44694</v>
          </cell>
          <cell r="I580">
            <v>34320</v>
          </cell>
          <cell r="J580" t="str">
            <v>414.071.888-95</v>
          </cell>
          <cell r="K580" t="str">
            <v>210.71925.60.3</v>
          </cell>
          <cell r="L580" t="str">
            <v>Salário Mensal</v>
          </cell>
          <cell r="M580" t="str">
            <v>Empregado (CLT)</v>
          </cell>
          <cell r="N580" t="str">
            <v>5142-25</v>
          </cell>
          <cell r="O580">
            <v>300</v>
          </cell>
          <cell r="P580" t="str">
            <v>SEGUNDA A SABADO - 21:00 AS 04:33 / INTERVALO DE 01 HORA</v>
          </cell>
          <cell r="Q580" t="str">
            <v>220 Horas</v>
          </cell>
          <cell r="R580" t="str">
            <v>75.01.014</v>
          </cell>
          <cell r="S580" t="str">
            <v>SCK - Pintura de Meio-Fio e Remoção Faixas e Propagandas</v>
          </cell>
          <cell r="T580">
            <v>2</v>
          </cell>
          <cell r="U580" t="str">
            <v>SIEMACO SAO PAULO LIMP URBANA</v>
          </cell>
          <cell r="V580" t="str">
            <v>Brasileira</v>
          </cell>
          <cell r="W580" t="str">
            <v>São Paulo</v>
          </cell>
          <cell r="X580" t="str">
            <v>ADRIANA AUREA VEDA</v>
          </cell>
          <cell r="Y580" t="str">
            <v>JOSE ADAILTON JESUS COUTINHO</v>
          </cell>
          <cell r="Z580" t="str">
            <v>Casado</v>
          </cell>
          <cell r="AA580" t="str">
            <v>Ensino Médio Incompleto</v>
          </cell>
          <cell r="AB580" t="str">
            <v>M</v>
          </cell>
          <cell r="AC580" t="str">
            <v>Rua</v>
          </cell>
          <cell r="AD580" t="str">
            <v>RUA SIMAO DE LEMOS</v>
          </cell>
          <cell r="AE580" t="str">
            <v>138</v>
          </cell>
          <cell r="AF580" t="str">
            <v>CASA 2</v>
          </cell>
          <cell r="AG580" t="str">
            <v>05816-220</v>
          </cell>
          <cell r="AH580" t="str">
            <v>JARDIM LUCELIA</v>
          </cell>
          <cell r="AI580" t="str">
            <v>São Paulo</v>
          </cell>
          <cell r="AJ580" t="str">
            <v>São Paulo</v>
          </cell>
          <cell r="AK580" t="str">
            <v>11</v>
          </cell>
          <cell r="AL580" t="str">
            <v>96816.6480</v>
          </cell>
          <cell r="AP580">
            <v>7245</v>
          </cell>
          <cell r="AQ580" t="str">
            <v>04728</v>
          </cell>
          <cell r="AR580" t="str">
            <v>2</v>
          </cell>
          <cell r="AS580" t="str">
            <v>496517235</v>
          </cell>
          <cell r="AT580" t="str">
            <v>403453730191</v>
          </cell>
          <cell r="AU580" t="str">
            <v>365</v>
          </cell>
          <cell r="AV580" t="str">
            <v>372</v>
          </cell>
          <cell r="AW580" t="str">
            <v>41407188</v>
          </cell>
          <cell r="AX580" t="str">
            <v>895</v>
          </cell>
          <cell r="AY580">
            <v>1</v>
          </cell>
          <cell r="AZ580">
            <v>9</v>
          </cell>
          <cell r="BA580">
            <v>10</v>
          </cell>
        </row>
        <row r="581">
          <cell r="A581">
            <v>120850</v>
          </cell>
          <cell r="B581" t="str">
            <v>DUCILENE DIAS TRINDADE MENDES</v>
          </cell>
          <cell r="C581" t="str">
            <v>PENSIONISTAS</v>
          </cell>
          <cell r="D581" t="str">
            <v>ECOSAMPA Pensionistas</v>
          </cell>
          <cell r="E581">
            <v>44855</v>
          </cell>
          <cell r="F581">
            <v>0.01</v>
          </cell>
          <cell r="G581" t="str">
            <v>Em Atividade Normal</v>
          </cell>
          <cell r="H581">
            <v>44855</v>
          </cell>
          <cell r="J581" t="str">
            <v>781.262.156-15</v>
          </cell>
          <cell r="L581" t="str">
            <v>Nenhuma</v>
          </cell>
          <cell r="M581" t="str">
            <v>Pensionista</v>
          </cell>
          <cell r="N581" t="str">
            <v>1415-20</v>
          </cell>
          <cell r="O581">
            <v>0</v>
          </cell>
          <cell r="P581" t="str">
            <v>Nenhum</v>
          </cell>
          <cell r="Q581" t="str">
            <v>Nenhuma</v>
          </cell>
          <cell r="R581" t="str">
            <v>00.00.000</v>
          </cell>
          <cell r="S581" t="str">
            <v>Pensionistas</v>
          </cell>
          <cell r="T581">
            <v>2</v>
          </cell>
          <cell r="U581" t="str">
            <v>Nenhum</v>
          </cell>
          <cell r="V581" t="str">
            <v>Brasileira</v>
          </cell>
          <cell r="W581" t="str">
            <v>Nenhum</v>
          </cell>
          <cell r="Z581" t="str">
            <v>Nenhum</v>
          </cell>
          <cell r="AA581" t="str">
            <v>Nenhum</v>
          </cell>
          <cell r="AB581" t="str">
            <v>F</v>
          </cell>
          <cell r="AC581" t="str">
            <v>Nenhum</v>
          </cell>
          <cell r="AJ581" t="str">
            <v>Nenhum</v>
          </cell>
          <cell r="AP581">
            <v>1598</v>
          </cell>
          <cell r="AQ581" t="str">
            <v>00027230</v>
          </cell>
          <cell r="AR581" t="str">
            <v>0</v>
          </cell>
          <cell r="AY581">
            <v>0</v>
          </cell>
          <cell r="AZ581">
            <v>10</v>
          </cell>
          <cell r="BA581">
            <v>10</v>
          </cell>
        </row>
        <row r="582">
          <cell r="A582">
            <v>113392</v>
          </cell>
          <cell r="B582" t="str">
            <v>DURCINO SILVA DE BRITO</v>
          </cell>
          <cell r="C582" t="str">
            <v>VARREDOR</v>
          </cell>
          <cell r="D582" t="str">
            <v>ECOSAMPA Campo Limpo</v>
          </cell>
          <cell r="E582">
            <v>43617</v>
          </cell>
          <cell r="F582">
            <v>1603.99</v>
          </cell>
          <cell r="G582" t="str">
            <v>Em Atividade Normal</v>
          </cell>
          <cell r="H582">
            <v>44960</v>
          </cell>
          <cell r="I582">
            <v>26853</v>
          </cell>
          <cell r="J582" t="str">
            <v>279.259.408-08</v>
          </cell>
          <cell r="K582" t="str">
            <v>126.53861.89.7</v>
          </cell>
          <cell r="L582" t="str">
            <v>Salário Mensal</v>
          </cell>
          <cell r="M582" t="str">
            <v>Empregado (CLT)</v>
          </cell>
          <cell r="N582" t="str">
            <v>5142-15</v>
          </cell>
          <cell r="O582">
            <v>71</v>
          </cell>
          <cell r="P582" t="str">
            <v>SEGUNDA A SABADO - 07:00 AS 15:20 / INTERVALO DE 01 HORA</v>
          </cell>
          <cell r="Q582" t="str">
            <v>220 Horas</v>
          </cell>
          <cell r="R582" t="str">
            <v>75.01.006</v>
          </cell>
          <cell r="S582" t="str">
            <v>SCK - Varrição de Vias e Logradouros</v>
          </cell>
          <cell r="T582">
            <v>2</v>
          </cell>
          <cell r="U582" t="str">
            <v>SIEMACO SAO PAULO LIMP URBANA</v>
          </cell>
          <cell r="V582" t="str">
            <v>Brasileira</v>
          </cell>
          <cell r="W582" t="str">
            <v>Tremedal</v>
          </cell>
          <cell r="X582" t="str">
            <v>MARIA SILVA SANTOS BRITO</v>
          </cell>
          <cell r="Y582" t="str">
            <v>DIOLINO PEREIRA DE BRITO</v>
          </cell>
          <cell r="Z582" t="str">
            <v>Solteiro</v>
          </cell>
          <cell r="AA582" t="str">
            <v>Ensino Fundamental Incompleto</v>
          </cell>
          <cell r="AB582" t="str">
            <v>M</v>
          </cell>
          <cell r="AC582" t="str">
            <v>Rua</v>
          </cell>
          <cell r="AD582" t="str">
            <v xml:space="preserve">SEBASTIAO FRANCISCO </v>
          </cell>
          <cell r="AE582" t="str">
            <v>98</v>
          </cell>
          <cell r="AG582" t="str">
            <v>05662-070</v>
          </cell>
          <cell r="AH582" t="str">
            <v>PARAISOPOLIS</v>
          </cell>
          <cell r="AI582" t="str">
            <v>São Paulo</v>
          </cell>
          <cell r="AJ582" t="str">
            <v>São Paulo</v>
          </cell>
          <cell r="AP582">
            <v>9106</v>
          </cell>
          <cell r="AQ582" t="str">
            <v>33799</v>
          </cell>
          <cell r="AR582" t="str">
            <v>2</v>
          </cell>
          <cell r="AS582" t="str">
            <v>38.610.537-6</v>
          </cell>
          <cell r="AT582" t="str">
            <v>069697380582</v>
          </cell>
          <cell r="AU582" t="str">
            <v>54</v>
          </cell>
          <cell r="AV582" t="str">
            <v>346</v>
          </cell>
          <cell r="AW582" t="str">
            <v>12228</v>
          </cell>
          <cell r="AX582" t="str">
            <v>226</v>
          </cell>
          <cell r="AY582">
            <v>4</v>
          </cell>
          <cell r="AZ582">
            <v>3</v>
          </cell>
          <cell r="BA582">
            <v>0</v>
          </cell>
        </row>
        <row r="583">
          <cell r="A583">
            <v>113404</v>
          </cell>
          <cell r="B583" t="str">
            <v>DURVAL SABINO DOS SANTOS</v>
          </cell>
          <cell r="C583" t="str">
            <v>ENCARREGADO DE TURMA</v>
          </cell>
          <cell r="D583" t="str">
            <v>ECOSAMPA Capela do Socorro</v>
          </cell>
          <cell r="E583">
            <v>43617</v>
          </cell>
          <cell r="F583">
            <v>6154.04</v>
          </cell>
          <cell r="G583" t="str">
            <v>Em Atividade Normal</v>
          </cell>
          <cell r="H583">
            <v>45119</v>
          </cell>
          <cell r="I583">
            <v>26892</v>
          </cell>
          <cell r="J583" t="str">
            <v>183.034.578-88</v>
          </cell>
          <cell r="K583" t="str">
            <v>123.29241.73.0</v>
          </cell>
          <cell r="L583" t="str">
            <v>Salário Mensal</v>
          </cell>
          <cell r="M583" t="str">
            <v>Empregado (CLT)</v>
          </cell>
          <cell r="N583" t="str">
            <v>9922-05</v>
          </cell>
          <cell r="O583">
            <v>71</v>
          </cell>
          <cell r="P583" t="str">
            <v>SEGUNDA A SABADO - 07:00 AS 15:20 / INTERVALO DE 01 HORA</v>
          </cell>
          <cell r="Q583" t="str">
            <v>220 Horas</v>
          </cell>
          <cell r="R583" t="str">
            <v>75.02.003</v>
          </cell>
          <cell r="S583" t="str">
            <v>Apoio Op C.Direto</v>
          </cell>
          <cell r="T583">
            <v>2</v>
          </cell>
          <cell r="U583" t="str">
            <v>SIEMACO SAO PAULO LIMP URBANA</v>
          </cell>
          <cell r="V583" t="str">
            <v>Brasileira</v>
          </cell>
          <cell r="W583" t="str">
            <v>São Paulo</v>
          </cell>
          <cell r="X583" t="str">
            <v>MARIA CRISTINA TAVARES DOS SANTOS</v>
          </cell>
          <cell r="Y583" t="str">
            <v>JOAO SABINO DOS SANTOS</v>
          </cell>
          <cell r="Z583" t="str">
            <v>Solteiro</v>
          </cell>
          <cell r="AA583" t="str">
            <v>Ensino Fundamental Incompleto</v>
          </cell>
          <cell r="AB583" t="str">
            <v>M</v>
          </cell>
          <cell r="AC583" t="str">
            <v>Travessa</v>
          </cell>
          <cell r="AD583" t="str">
            <v>JAIME EUSTAQUIO PACHECO</v>
          </cell>
          <cell r="AE583" t="str">
            <v>129</v>
          </cell>
          <cell r="AG583" t="str">
            <v>04880-055</v>
          </cell>
          <cell r="AH583" t="str">
            <v>RECANTO CAMPO BELO</v>
          </cell>
          <cell r="AI583" t="str">
            <v>São Paulo</v>
          </cell>
          <cell r="AJ583" t="str">
            <v>São Paulo</v>
          </cell>
          <cell r="AP583">
            <v>6676</v>
          </cell>
          <cell r="AQ583" t="str">
            <v>5099</v>
          </cell>
          <cell r="AR583" t="str">
            <v>7</v>
          </cell>
          <cell r="AS583" t="str">
            <v>25.391.589-2</v>
          </cell>
          <cell r="AT583" t="str">
            <v>214994960116</v>
          </cell>
          <cell r="AU583" t="str">
            <v>100</v>
          </cell>
          <cell r="AV583" t="str">
            <v>381</v>
          </cell>
          <cell r="AW583" t="str">
            <v>59096</v>
          </cell>
          <cell r="AX583" t="str">
            <v>098</v>
          </cell>
          <cell r="AY583">
            <v>4</v>
          </cell>
          <cell r="AZ583">
            <v>3</v>
          </cell>
          <cell r="BA583">
            <v>0</v>
          </cell>
          <cell r="BB583" t="str">
            <v>13.785.752.205</v>
          </cell>
          <cell r="BC583">
            <v>44818</v>
          </cell>
          <cell r="BE583" t="str">
            <v>A</v>
          </cell>
          <cell r="BF583" t="str">
            <v>B</v>
          </cell>
        </row>
        <row r="584">
          <cell r="A584">
            <v>113411</v>
          </cell>
          <cell r="B584" t="str">
            <v>DYONATA CLEYTON BARBOSA DE OLIVEIRA</v>
          </cell>
          <cell r="C584" t="str">
            <v>AJUDANTE EQ SERVICOS DIVERSOS</v>
          </cell>
          <cell r="D584" t="str">
            <v>ECOSAMPA Campo Limpo</v>
          </cell>
          <cell r="E584">
            <v>43617</v>
          </cell>
          <cell r="F584">
            <v>1231.95</v>
          </cell>
          <cell r="G584" t="str">
            <v>Demitido em Meses Anteriores</v>
          </cell>
          <cell r="H584">
            <v>43685</v>
          </cell>
          <cell r="I584">
            <v>32845</v>
          </cell>
          <cell r="J584" t="str">
            <v>401.135.898-32</v>
          </cell>
          <cell r="K584" t="str">
            <v>160.08472.41.2</v>
          </cell>
          <cell r="L584" t="str">
            <v>Salário Mensal</v>
          </cell>
          <cell r="M584" t="str">
            <v>Empregado (CLT)</v>
          </cell>
          <cell r="N584" t="str">
            <v>5142-25</v>
          </cell>
          <cell r="O584">
            <v>167</v>
          </cell>
          <cell r="P584" t="str">
            <v>SEGUNDA A SABADO - 13:40 AS 22:00 / INTERVALO DE 01 HORA</v>
          </cell>
          <cell r="Q584" t="str">
            <v>220 Horas</v>
          </cell>
          <cell r="R584" t="str">
            <v>75.01.014</v>
          </cell>
          <cell r="S584" t="str">
            <v>SCK - Pintura de Meio-Fio e Remoção Faixas e Propagandas</v>
          </cell>
          <cell r="T584">
            <v>2</v>
          </cell>
          <cell r="U584" t="str">
            <v>SIEMACO SAO PAULO LIMP URBANA</v>
          </cell>
          <cell r="V584" t="str">
            <v>Brasileira</v>
          </cell>
          <cell r="W584" t="str">
            <v>Arapiraca</v>
          </cell>
          <cell r="X584" t="str">
            <v>ROSA MARIA BARBOSA DE OLIVEIRA</v>
          </cell>
          <cell r="Y584" t="str">
            <v>CICERO CASSIANO BARBOSA</v>
          </cell>
          <cell r="Z584" t="str">
            <v>Solteiro</v>
          </cell>
          <cell r="AA584" t="str">
            <v>Ensino Fundamental Incompleto</v>
          </cell>
          <cell r="AB584" t="str">
            <v>M</v>
          </cell>
          <cell r="AC584" t="str">
            <v>Avenida</v>
          </cell>
          <cell r="AD584" t="str">
            <v xml:space="preserve">RUDGE RAMOS </v>
          </cell>
          <cell r="AE584" t="str">
            <v>82</v>
          </cell>
          <cell r="AG584" t="str">
            <v>06820-260</v>
          </cell>
          <cell r="AH584" t="str">
            <v xml:space="preserve">JARDIM IRENE </v>
          </cell>
          <cell r="AI584" t="str">
            <v>São Paulo</v>
          </cell>
          <cell r="AJ584" t="str">
            <v>São Paulo</v>
          </cell>
          <cell r="AP584">
            <v>6429</v>
          </cell>
          <cell r="AQ584" t="str">
            <v>20546</v>
          </cell>
          <cell r="AR584" t="str">
            <v>8</v>
          </cell>
          <cell r="AS584" t="str">
            <v>46.637.762-9</v>
          </cell>
          <cell r="AT584" t="str">
            <v>370493200167</v>
          </cell>
          <cell r="AU584" t="str">
            <v>30</v>
          </cell>
          <cell r="AV584" t="str">
            <v>391</v>
          </cell>
          <cell r="AW584" t="str">
            <v>28297</v>
          </cell>
          <cell r="AX584" t="str">
            <v>327</v>
          </cell>
          <cell r="AY584">
            <v>0</v>
          </cell>
          <cell r="AZ584">
            <v>2</v>
          </cell>
          <cell r="BA584">
            <v>7</v>
          </cell>
        </row>
        <row r="585">
          <cell r="A585">
            <v>112825</v>
          </cell>
          <cell r="B585" t="str">
            <v>ECLYTON MYCAEL FERREIRA LOPES</v>
          </cell>
          <cell r="C585" t="str">
            <v>MOTORISTA CAMINHAO</v>
          </cell>
          <cell r="D585" t="str">
            <v>ECOSAMPA Operação Geral</v>
          </cell>
          <cell r="E585">
            <v>43617</v>
          </cell>
          <cell r="F585">
            <v>3050.22</v>
          </cell>
          <cell r="G585" t="str">
            <v>Em Atividade Normal</v>
          </cell>
          <cell r="H585">
            <v>44990</v>
          </cell>
          <cell r="I585">
            <v>34529</v>
          </cell>
          <cell r="J585" t="str">
            <v>420.971.988-99</v>
          </cell>
          <cell r="K585" t="str">
            <v>236.34287.25.6</v>
          </cell>
          <cell r="L585" t="str">
            <v>Salário Mensal</v>
          </cell>
          <cell r="M585" t="str">
            <v>Empregado (CLT)</v>
          </cell>
          <cell r="N585" t="str">
            <v>7825-10</v>
          </cell>
          <cell r="O585">
            <v>339</v>
          </cell>
          <cell r="P585" t="str">
            <v>SEGUNDA A SABADO - 13:20 AS 21:40 / INTERVALO DE 01 HORA</v>
          </cell>
          <cell r="Q585" t="str">
            <v>220 Horas</v>
          </cell>
          <cell r="R585" t="str">
            <v>75.01.013</v>
          </cell>
          <cell r="S585" t="str">
            <v>SCK - Capinação e Roçada de Vias</v>
          </cell>
          <cell r="T585">
            <v>2</v>
          </cell>
          <cell r="U585" t="str">
            <v>SIND TRAB EMP DE ONIBUS RODOV INTEREST INTERM SET DIF SAO PAULO</v>
          </cell>
          <cell r="V585" t="str">
            <v>Brasileira</v>
          </cell>
          <cell r="W585" t="str">
            <v>São José do Egito</v>
          </cell>
          <cell r="X585" t="str">
            <v>JACILEIDE FERREIRA LOPES</v>
          </cell>
          <cell r="Y585" t="str">
            <v>ERIVANILDO BATISTA LOPES</v>
          </cell>
          <cell r="Z585" t="str">
            <v>Solteiro</v>
          </cell>
          <cell r="AA585" t="str">
            <v>Ensino Médio Completo</v>
          </cell>
          <cell r="AB585" t="str">
            <v>M</v>
          </cell>
          <cell r="AC585" t="str">
            <v>Travessa</v>
          </cell>
          <cell r="AD585" t="str">
            <v>SANTA ROSA</v>
          </cell>
          <cell r="AE585" t="str">
            <v>87</v>
          </cell>
          <cell r="AG585" t="str">
            <v>05846-275</v>
          </cell>
          <cell r="AH585" t="str">
            <v>JARDIM FIM DE SEMANA</v>
          </cell>
          <cell r="AI585" t="str">
            <v>São Paulo</v>
          </cell>
          <cell r="AJ585" t="str">
            <v>São Paulo</v>
          </cell>
          <cell r="AP585">
            <v>7887</v>
          </cell>
          <cell r="AQ585" t="str">
            <v>04119</v>
          </cell>
          <cell r="AR585" t="str">
            <v>7</v>
          </cell>
          <cell r="AS585" t="str">
            <v>429960001</v>
          </cell>
          <cell r="AT585" t="str">
            <v>407912600157</v>
          </cell>
          <cell r="AU585" t="str">
            <v>367</v>
          </cell>
          <cell r="AV585" t="str">
            <v>408</v>
          </cell>
          <cell r="AW585" t="str">
            <v>18314</v>
          </cell>
          <cell r="AX585" t="str">
            <v>401</v>
          </cell>
          <cell r="AY585">
            <v>4</v>
          </cell>
          <cell r="AZ585">
            <v>3</v>
          </cell>
          <cell r="BA585">
            <v>0</v>
          </cell>
          <cell r="BB585" t="str">
            <v>05.656.038.796</v>
          </cell>
          <cell r="BC585">
            <v>44658</v>
          </cell>
          <cell r="BE585" t="str">
            <v>A</v>
          </cell>
          <cell r="BF585" t="str">
            <v>E</v>
          </cell>
          <cell r="BG585">
            <v>43609</v>
          </cell>
        </row>
        <row r="586">
          <cell r="A586">
            <v>112830</v>
          </cell>
          <cell r="B586" t="str">
            <v>ED CARLOS BARBOSA ALVES</v>
          </cell>
          <cell r="C586" t="str">
            <v>AJUDANTE EQ SERVICOS DIVERSOS</v>
          </cell>
          <cell r="D586" t="str">
            <v>ECOSAMPA Campo Limpo</v>
          </cell>
          <cell r="E586">
            <v>43617</v>
          </cell>
          <cell r="F586">
            <v>1603.99</v>
          </cell>
          <cell r="G586" t="str">
            <v>Gozando Férias</v>
          </cell>
          <cell r="H586">
            <v>45180</v>
          </cell>
          <cell r="I586">
            <v>29777</v>
          </cell>
          <cell r="J586" t="str">
            <v>338.247.538-39</v>
          </cell>
          <cell r="K586" t="str">
            <v>132.90841.85.4</v>
          </cell>
          <cell r="L586" t="str">
            <v>Salário Mensal</v>
          </cell>
          <cell r="M586" t="str">
            <v>Empregado (CLT)</v>
          </cell>
          <cell r="N586" t="str">
            <v>5142-25</v>
          </cell>
          <cell r="O586">
            <v>167</v>
          </cell>
          <cell r="P586" t="str">
            <v>SEGUNDA A SABADO - 13:40 AS 22:00 / INTERVALO DE 01 HORA</v>
          </cell>
          <cell r="Q586" t="str">
            <v>220 Horas</v>
          </cell>
          <cell r="R586" t="str">
            <v>75.01.016</v>
          </cell>
          <cell r="S586" t="str">
            <v>SCK - Coleta - Catabagulho e Entulho</v>
          </cell>
          <cell r="T586">
            <v>2</v>
          </cell>
          <cell r="U586" t="str">
            <v>SIEMACO SAO PAULO LIMP URBANA</v>
          </cell>
          <cell r="V586" t="str">
            <v>Brasileira</v>
          </cell>
          <cell r="W586" t="str">
            <v>São Paulo</v>
          </cell>
          <cell r="X586" t="str">
            <v>ESTELA BARBOSA ALVES</v>
          </cell>
          <cell r="Y586" t="str">
            <v>BRAZILINO BARBOSA ALVES</v>
          </cell>
          <cell r="Z586" t="str">
            <v>Solteiro</v>
          </cell>
          <cell r="AA586" t="str">
            <v>Ensino Médio Completo</v>
          </cell>
          <cell r="AB586" t="str">
            <v>M</v>
          </cell>
          <cell r="AC586" t="str">
            <v>Rua</v>
          </cell>
          <cell r="AD586" t="str">
            <v>PEDRO JOSE DA SILVA</v>
          </cell>
          <cell r="AE586" t="str">
            <v>335</v>
          </cell>
          <cell r="AG586" t="str">
            <v>05857-430</v>
          </cell>
          <cell r="AH586" t="str">
            <v>JD CAMPOS DOS FERREIROS</v>
          </cell>
          <cell r="AI586" t="str">
            <v>São Paulo</v>
          </cell>
          <cell r="AJ586" t="str">
            <v>São Paulo</v>
          </cell>
          <cell r="AP586">
            <v>6429</v>
          </cell>
          <cell r="AQ586" t="str">
            <v>21359</v>
          </cell>
          <cell r="AR586" t="str">
            <v>5</v>
          </cell>
          <cell r="AS586" t="str">
            <v>32530869X</v>
          </cell>
          <cell r="AT586" t="str">
            <v>288284940116</v>
          </cell>
          <cell r="AU586" t="str">
            <v>294</v>
          </cell>
          <cell r="AV586" t="str">
            <v>373</v>
          </cell>
          <cell r="AW586" t="str">
            <v>51306</v>
          </cell>
          <cell r="AX586" t="str">
            <v>225</v>
          </cell>
          <cell r="AY586">
            <v>4</v>
          </cell>
          <cell r="AZ586">
            <v>3</v>
          </cell>
          <cell r="BA586">
            <v>0</v>
          </cell>
        </row>
        <row r="587">
          <cell r="A587">
            <v>112831</v>
          </cell>
          <cell r="B587" t="str">
            <v>ED FERREIRA SEVERO</v>
          </cell>
          <cell r="C587" t="str">
            <v>BUEIRISTA</v>
          </cell>
          <cell r="D587" t="str">
            <v>ECOSAMPA Capela do Socorro</v>
          </cell>
          <cell r="E587">
            <v>43617</v>
          </cell>
          <cell r="F587">
            <v>1523.89</v>
          </cell>
          <cell r="G587" t="str">
            <v>Demitido em Meses Anteriores</v>
          </cell>
          <cell r="H587">
            <v>44039</v>
          </cell>
          <cell r="I587">
            <v>34285</v>
          </cell>
          <cell r="J587" t="str">
            <v>407.336.088-41</v>
          </cell>
          <cell r="K587" t="str">
            <v>209.79560.03.3</v>
          </cell>
          <cell r="L587" t="str">
            <v>Salário Mensal</v>
          </cell>
          <cell r="M587" t="str">
            <v>Empregado (CLT)</v>
          </cell>
          <cell r="N587" t="str">
            <v>9922-25</v>
          </cell>
          <cell r="O587">
            <v>167</v>
          </cell>
          <cell r="P587" t="str">
            <v>SEGUNDA A SABADO - 13:40 AS 22:00 / INTERVALO DE 01 HORA</v>
          </cell>
          <cell r="Q587" t="str">
            <v>220 Horas</v>
          </cell>
          <cell r="R587" t="str">
            <v>75.01.012</v>
          </cell>
          <cell r="S587" t="str">
            <v>SCK - Limpeza de Bueiros</v>
          </cell>
          <cell r="T587">
            <v>2</v>
          </cell>
          <cell r="U587" t="str">
            <v>SIEMACO SAO PAULO LIMP URBANA</v>
          </cell>
          <cell r="V587" t="str">
            <v>Brasileira</v>
          </cell>
          <cell r="W587" t="str">
            <v>São Paulo</v>
          </cell>
          <cell r="X587" t="str">
            <v>ANDREIA FERREIRA</v>
          </cell>
          <cell r="Y587" t="str">
            <v>EDVAL SEVERO NETO</v>
          </cell>
          <cell r="Z587" t="str">
            <v>Solteiro</v>
          </cell>
          <cell r="AA587" t="str">
            <v>Ensino Médio Incompleto</v>
          </cell>
          <cell r="AB587" t="str">
            <v>M</v>
          </cell>
          <cell r="AC587" t="str">
            <v>Rua</v>
          </cell>
          <cell r="AD587" t="str">
            <v>DIOGENES TABORDA</v>
          </cell>
          <cell r="AE587" t="str">
            <v>340</v>
          </cell>
          <cell r="AG587" t="str">
            <v>05856-030</v>
          </cell>
          <cell r="AH587" t="str">
            <v>JARDIM ELEDY</v>
          </cell>
          <cell r="AI587" t="str">
            <v>São Paulo</v>
          </cell>
          <cell r="AJ587" t="str">
            <v>São Paulo</v>
          </cell>
          <cell r="AP587">
            <v>1634</v>
          </cell>
          <cell r="AQ587" t="str">
            <v>47907</v>
          </cell>
          <cell r="AR587" t="str">
            <v>3</v>
          </cell>
          <cell r="AS587" t="str">
            <v>437905536</v>
          </cell>
          <cell r="AT587" t="str">
            <v>401608730159</v>
          </cell>
          <cell r="AU587" t="str">
            <v>705</v>
          </cell>
          <cell r="AV587" t="str">
            <v>373</v>
          </cell>
          <cell r="AW587" t="str">
            <v>23577</v>
          </cell>
          <cell r="AX587" t="str">
            <v>393</v>
          </cell>
          <cell r="AY587">
            <v>1</v>
          </cell>
          <cell r="AZ587">
            <v>1</v>
          </cell>
          <cell r="BA587">
            <v>26</v>
          </cell>
        </row>
        <row r="588">
          <cell r="A588">
            <v>112836</v>
          </cell>
          <cell r="B588" t="str">
            <v>EDGAR FERREIRA DA SILVA</v>
          </cell>
          <cell r="C588" t="str">
            <v>VARREDOR</v>
          </cell>
          <cell r="D588" t="str">
            <v>ECOSAMPA Santo Amaro</v>
          </cell>
          <cell r="E588">
            <v>43617</v>
          </cell>
          <cell r="F588">
            <v>1281.23</v>
          </cell>
          <cell r="G588" t="str">
            <v>Demitido em Meses Anteriores</v>
          </cell>
          <cell r="H588">
            <v>43808</v>
          </cell>
          <cell r="I588">
            <v>20983</v>
          </cell>
          <cell r="J588" t="str">
            <v>419.513.524-91</v>
          </cell>
          <cell r="K588" t="str">
            <v>124.32725.98.2</v>
          </cell>
          <cell r="L588" t="str">
            <v>Salário Mensal</v>
          </cell>
          <cell r="M588" t="str">
            <v>Empregado (CLT)</v>
          </cell>
          <cell r="N588" t="str">
            <v>5142-15</v>
          </cell>
          <cell r="O588">
            <v>216</v>
          </cell>
          <cell r="P588" t="str">
            <v>SEGUNDA A SABADO - 12:00 AS 20:20 / INTERVALO DE 01 HORA</v>
          </cell>
          <cell r="Q588" t="str">
            <v>220 Horas</v>
          </cell>
          <cell r="R588" t="str">
            <v>75.01.006</v>
          </cell>
          <cell r="S588" t="str">
            <v>SCK - Varrição de Vias e Logradouros</v>
          </cell>
          <cell r="T588">
            <v>2</v>
          </cell>
          <cell r="U588" t="str">
            <v>SIEMACO SAO PAULO LIMP URBANA</v>
          </cell>
          <cell r="V588" t="str">
            <v>Brasileira</v>
          </cell>
          <cell r="W588" t="str">
            <v>Paranatama</v>
          </cell>
          <cell r="X588" t="str">
            <v>OTILIS MARIA DE ARAUJO</v>
          </cell>
          <cell r="Y588" t="str">
            <v>ANTONIO FERREIRA SOBRINHO</v>
          </cell>
          <cell r="Z588" t="str">
            <v>Casado</v>
          </cell>
          <cell r="AA588" t="str">
            <v>Ensino Fundamental Incompleto</v>
          </cell>
          <cell r="AB588" t="str">
            <v>M</v>
          </cell>
          <cell r="AC588" t="str">
            <v>Rua</v>
          </cell>
          <cell r="AD588" t="str">
            <v>FAUSTINO ALLENDE</v>
          </cell>
          <cell r="AE588" t="str">
            <v>345</v>
          </cell>
          <cell r="AG588" t="str">
            <v>05818-250</v>
          </cell>
          <cell r="AH588" t="str">
            <v>JARDIM LENI</v>
          </cell>
          <cell r="AI588" t="str">
            <v>São Paulo</v>
          </cell>
          <cell r="AJ588" t="str">
            <v>São Paulo</v>
          </cell>
          <cell r="AP588">
            <v>1681</v>
          </cell>
          <cell r="AQ588" t="str">
            <v>21119</v>
          </cell>
          <cell r="AR588" t="str">
            <v>7</v>
          </cell>
          <cell r="AS588" t="str">
            <v>377095273</v>
          </cell>
          <cell r="AT588" t="str">
            <v>228614960116</v>
          </cell>
          <cell r="AU588" t="str">
            <v>270</v>
          </cell>
          <cell r="AV588" t="str">
            <v>004</v>
          </cell>
          <cell r="AW588" t="str">
            <v>6740</v>
          </cell>
          <cell r="AX588" t="str">
            <v>152</v>
          </cell>
          <cell r="AY588">
            <v>0</v>
          </cell>
          <cell r="AZ588">
            <v>6</v>
          </cell>
          <cell r="BA588">
            <v>8</v>
          </cell>
        </row>
        <row r="589">
          <cell r="A589">
            <v>112838</v>
          </cell>
          <cell r="B589" t="str">
            <v>EDIEL ARAUJO SANTANA</v>
          </cell>
          <cell r="C589" t="str">
            <v>MOTORISTA CAMINHAO</v>
          </cell>
          <cell r="D589" t="str">
            <v>ECOSAMPA Operação Geral</v>
          </cell>
          <cell r="E589">
            <v>43617</v>
          </cell>
          <cell r="F589">
            <v>3050.22</v>
          </cell>
          <cell r="G589" t="str">
            <v>Em Atividade Normal</v>
          </cell>
          <cell r="H589">
            <v>45149</v>
          </cell>
          <cell r="I589">
            <v>29588</v>
          </cell>
          <cell r="J589" t="str">
            <v>296.695.548-10</v>
          </cell>
          <cell r="K589" t="str">
            <v>127.88653.07.9</v>
          </cell>
          <cell r="L589" t="str">
            <v>Salário Mensal</v>
          </cell>
          <cell r="M589" t="str">
            <v>Empregado (CLT)</v>
          </cell>
          <cell r="N589" t="str">
            <v>7825-10</v>
          </cell>
          <cell r="O589">
            <v>339</v>
          </cell>
          <cell r="P589" t="str">
            <v>SEGUNDA A SABADO - 13:20 AS 21:40 / INTERVALO DE 01 HORA</v>
          </cell>
          <cell r="Q589" t="str">
            <v>220 Horas</v>
          </cell>
          <cell r="R589" t="str">
            <v>75.01.024</v>
          </cell>
          <cell r="S589" t="str">
            <v>SCK - Coleta Manual Residuos - Compactador</v>
          </cell>
          <cell r="T589">
            <v>2</v>
          </cell>
          <cell r="U589" t="str">
            <v>SIND TRAB EMP DE ONIBUS RODOV INTEREST INTERM SET DIF SAO PAULO</v>
          </cell>
          <cell r="V589" t="str">
            <v>Brasileira</v>
          </cell>
          <cell r="W589" t="str">
            <v>Jequié</v>
          </cell>
          <cell r="X589" t="str">
            <v>DEVANIR JESUS SANTANA</v>
          </cell>
          <cell r="Y589" t="str">
            <v>EDNALDO ARAUJO SANTANA</v>
          </cell>
          <cell r="Z589" t="str">
            <v>Solteiro</v>
          </cell>
          <cell r="AA589" t="str">
            <v>Ensino Fundamental Incompleto</v>
          </cell>
          <cell r="AB589" t="str">
            <v>M</v>
          </cell>
          <cell r="AC589" t="str">
            <v>Rua</v>
          </cell>
          <cell r="AD589" t="str">
            <v>NOLASCO DA CUNHA</v>
          </cell>
          <cell r="AE589" t="str">
            <v>350</v>
          </cell>
          <cell r="AG589" t="str">
            <v>04844-100</v>
          </cell>
          <cell r="AH589" t="str">
            <v>JARDIM DOS MANACAS</v>
          </cell>
          <cell r="AI589" t="str">
            <v>São Paulo</v>
          </cell>
          <cell r="AJ589" t="str">
            <v>São Paulo</v>
          </cell>
          <cell r="AP589">
            <v>9340</v>
          </cell>
          <cell r="AQ589" t="str">
            <v>57891</v>
          </cell>
          <cell r="AR589" t="str">
            <v>4</v>
          </cell>
          <cell r="AS589" t="str">
            <v>508239035</v>
          </cell>
          <cell r="AT589" t="str">
            <v>290744490116</v>
          </cell>
          <cell r="AU589" t="str">
            <v>527</v>
          </cell>
          <cell r="AV589" t="str">
            <v>371</v>
          </cell>
          <cell r="AW589" t="str">
            <v>70271</v>
          </cell>
          <cell r="AX589" t="str">
            <v>066</v>
          </cell>
          <cell r="AY589">
            <v>4</v>
          </cell>
          <cell r="AZ589">
            <v>3</v>
          </cell>
          <cell r="BA589">
            <v>0</v>
          </cell>
          <cell r="BB589" t="str">
            <v>01.300.780.040</v>
          </cell>
          <cell r="BC589">
            <v>44544</v>
          </cell>
          <cell r="BE589" t="str">
            <v>A</v>
          </cell>
          <cell r="BF589" t="str">
            <v>D</v>
          </cell>
          <cell r="BG589">
            <v>43609</v>
          </cell>
        </row>
        <row r="590">
          <cell r="A590">
            <v>112842</v>
          </cell>
          <cell r="B590" t="str">
            <v>EDIGAR MENDES FERREIRA</v>
          </cell>
          <cell r="C590" t="str">
            <v>MOTORISTA CAMINHAO</v>
          </cell>
          <cell r="D590" t="str">
            <v>ECOSAMPA Operação Geral</v>
          </cell>
          <cell r="E590">
            <v>43617</v>
          </cell>
          <cell r="F590">
            <v>2509.54</v>
          </cell>
          <cell r="G590" t="str">
            <v>Demitido em Meses Anteriores</v>
          </cell>
          <cell r="H590">
            <v>44361</v>
          </cell>
          <cell r="I590">
            <v>25099</v>
          </cell>
          <cell r="J590" t="str">
            <v>554.652.855-91</v>
          </cell>
          <cell r="K590" t="str">
            <v>124.03032.93.1</v>
          </cell>
          <cell r="L590" t="str">
            <v>Salário Mensal</v>
          </cell>
          <cell r="M590" t="str">
            <v>Empregado (CLT)</v>
          </cell>
          <cell r="N590" t="str">
            <v>7825-10</v>
          </cell>
          <cell r="O590">
            <v>339</v>
          </cell>
          <cell r="P590" t="str">
            <v>SEGUNDA A SABADO - 13:20 AS 21:40 / INTERVALO DE 01 HORA</v>
          </cell>
          <cell r="Q590" t="str">
            <v>220 Horas</v>
          </cell>
          <cell r="R590" t="str">
            <v>75.01.017</v>
          </cell>
          <cell r="S590" t="str">
            <v>SCK - Coleta Manual - Entulho e Materiais Diversos</v>
          </cell>
          <cell r="T590">
            <v>2</v>
          </cell>
          <cell r="U590" t="str">
            <v>SIND TRAB EMP DE ONIBUS RODOV INTEREST INTERM SET DIF SAO PAULO</v>
          </cell>
          <cell r="V590" t="str">
            <v>Brasileira</v>
          </cell>
          <cell r="W590" t="str">
            <v>Barra do Choça</v>
          </cell>
          <cell r="X590" t="str">
            <v>MINELVINA ROSA DE JESUS</v>
          </cell>
          <cell r="Y590" t="str">
            <v>NARCIZO MENDES FERREIRA</v>
          </cell>
          <cell r="Z590" t="str">
            <v>Solteiro</v>
          </cell>
          <cell r="AA590" t="str">
            <v>Ensino Médio Completo</v>
          </cell>
          <cell r="AB590" t="str">
            <v>M</v>
          </cell>
          <cell r="AC590" t="str">
            <v>Rua</v>
          </cell>
          <cell r="AD590" t="str">
            <v>MARIA CLOTILDE MARTINS ROCHA</v>
          </cell>
          <cell r="AE590" t="str">
            <v>355</v>
          </cell>
          <cell r="AG590" t="str">
            <v>04431-000</v>
          </cell>
          <cell r="AH590" t="str">
            <v>JARDIM SELMA</v>
          </cell>
          <cell r="AI590" t="str">
            <v>São Paulo</v>
          </cell>
          <cell r="AJ590" t="str">
            <v>São Paulo</v>
          </cell>
          <cell r="AP590">
            <v>390</v>
          </cell>
          <cell r="AQ590" t="str">
            <v>10844</v>
          </cell>
          <cell r="AR590" t="str">
            <v>7</v>
          </cell>
          <cell r="AS590" t="str">
            <v>339322871</v>
          </cell>
          <cell r="AT590" t="str">
            <v>54784400590</v>
          </cell>
          <cell r="AU590" t="str">
            <v>191</v>
          </cell>
          <cell r="AV590" t="str">
            <v>161</v>
          </cell>
          <cell r="AW590" t="str">
            <v>14907</v>
          </cell>
          <cell r="AX590" t="str">
            <v>179</v>
          </cell>
          <cell r="AY590">
            <v>2</v>
          </cell>
          <cell r="AZ590">
            <v>0</v>
          </cell>
          <cell r="BA590">
            <v>13</v>
          </cell>
          <cell r="BB590" t="str">
            <v>02.078.652.310</v>
          </cell>
          <cell r="BC590">
            <v>44453</v>
          </cell>
          <cell r="BE590" t="str">
            <v>A</v>
          </cell>
          <cell r="BF590" t="str">
            <v>E</v>
          </cell>
          <cell r="BG590">
            <v>44348</v>
          </cell>
        </row>
        <row r="591">
          <cell r="A591">
            <v>113726</v>
          </cell>
          <cell r="B591" t="str">
            <v>EDILEUMA DE SOUZA CAETANO</v>
          </cell>
          <cell r="C591" t="str">
            <v>AJUDANTE EQ SERVICOS DIVERSOS</v>
          </cell>
          <cell r="D591" t="str">
            <v>ECOSAMPA Santo Amaro</v>
          </cell>
          <cell r="E591">
            <v>43619</v>
          </cell>
          <cell r="F591">
            <v>1603.99</v>
          </cell>
          <cell r="G591" t="str">
            <v>Em Atividade Normal</v>
          </cell>
          <cell r="H591">
            <v>45056</v>
          </cell>
          <cell r="I591">
            <v>28641</v>
          </cell>
          <cell r="J591" t="str">
            <v>305.800.768-06</v>
          </cell>
          <cell r="K591" t="str">
            <v>130.68976.77.3</v>
          </cell>
          <cell r="L591" t="str">
            <v>Salário Mensal</v>
          </cell>
          <cell r="M591" t="str">
            <v>Empregado (CLT)</v>
          </cell>
          <cell r="N591" t="str">
            <v>5142-25</v>
          </cell>
          <cell r="O591">
            <v>66</v>
          </cell>
          <cell r="P591" t="str">
            <v>SEGUNDA A SABADO - 06:00 AS 14:20 / INTERVALO DE 01 HORA</v>
          </cell>
          <cell r="Q591" t="str">
            <v>220 Horas</v>
          </cell>
          <cell r="R591" t="str">
            <v>75.01.016</v>
          </cell>
          <cell r="S591" t="str">
            <v>SCK - Coleta - Catabagulho e Entulho</v>
          </cell>
          <cell r="T591">
            <v>2</v>
          </cell>
          <cell r="U591" t="str">
            <v>SIEMACO SAO PAULO LIMP URBANA</v>
          </cell>
          <cell r="V591" t="str">
            <v>Brasileira</v>
          </cell>
          <cell r="W591" t="str">
            <v>São Paulo</v>
          </cell>
          <cell r="X591" t="str">
            <v>MARIA ONEZIA DE SOUSA</v>
          </cell>
          <cell r="Y591" t="str">
            <v>ANTONIO CARLOS SABINO DE SOUSA</v>
          </cell>
          <cell r="Z591" t="str">
            <v>Casado</v>
          </cell>
          <cell r="AA591" t="str">
            <v>Ensino Fundamental Completo</v>
          </cell>
          <cell r="AB591" t="str">
            <v>F</v>
          </cell>
          <cell r="AC591" t="str">
            <v>Rua</v>
          </cell>
          <cell r="AD591" t="str">
            <v>DOS AMAZONENSES</v>
          </cell>
          <cell r="AE591" t="str">
            <v>360</v>
          </cell>
          <cell r="AG591" t="str">
            <v>06663-490</v>
          </cell>
          <cell r="AH591" t="str">
            <v>SUBURBANO</v>
          </cell>
          <cell r="AI591" t="str">
            <v>Itapevi</v>
          </cell>
          <cell r="AJ591" t="str">
            <v>São Paulo</v>
          </cell>
          <cell r="AP591">
            <v>9104</v>
          </cell>
          <cell r="AQ591" t="str">
            <v>20282</v>
          </cell>
          <cell r="AR591" t="str">
            <v>6</v>
          </cell>
          <cell r="AS591" t="str">
            <v>359907908</v>
          </cell>
          <cell r="AT591" t="str">
            <v>287472530116</v>
          </cell>
          <cell r="AU591" t="str">
            <v>099</v>
          </cell>
          <cell r="AV591" t="str">
            <v>359</v>
          </cell>
          <cell r="AW591" t="str">
            <v>0000001576</v>
          </cell>
          <cell r="AX591" t="str">
            <v>00192</v>
          </cell>
          <cell r="AY591">
            <v>4</v>
          </cell>
          <cell r="AZ591">
            <v>2</v>
          </cell>
          <cell r="BA591">
            <v>28</v>
          </cell>
        </row>
        <row r="592">
          <cell r="A592">
            <v>112847</v>
          </cell>
          <cell r="B592" t="str">
            <v>EDILSON APARECIDO DE SOUZA</v>
          </cell>
          <cell r="C592" t="str">
            <v>BUEIRISTA</v>
          </cell>
          <cell r="D592" t="str">
            <v>ECOSAMPA Campo Limpo</v>
          </cell>
          <cell r="E592">
            <v>43617</v>
          </cell>
          <cell r="F592">
            <v>1907.79</v>
          </cell>
          <cell r="G592" t="str">
            <v>Em Atividade Normal</v>
          </cell>
          <cell r="H592">
            <v>45177</v>
          </cell>
          <cell r="I592">
            <v>29320</v>
          </cell>
          <cell r="J592" t="str">
            <v>297.028.778-14</v>
          </cell>
          <cell r="K592" t="str">
            <v>128.70055.89.9</v>
          </cell>
          <cell r="L592" t="str">
            <v>Salário Mensal</v>
          </cell>
          <cell r="M592" t="str">
            <v>Empregado (CLT)</v>
          </cell>
          <cell r="N592" t="str">
            <v>9922-25</v>
          </cell>
          <cell r="O592">
            <v>167</v>
          </cell>
          <cell r="P592" t="str">
            <v>SEGUNDA A SABADO - 13:40 AS 22:00 / INTERVALO DE 01 HORA</v>
          </cell>
          <cell r="Q592" t="str">
            <v>220 Horas</v>
          </cell>
          <cell r="R592" t="str">
            <v>75.01.012</v>
          </cell>
          <cell r="S592" t="str">
            <v>SCK - Limpeza de Bueiros</v>
          </cell>
          <cell r="T592">
            <v>2</v>
          </cell>
          <cell r="U592" t="str">
            <v>SIEMACO SAO PAULO LIMP URBANA</v>
          </cell>
          <cell r="V592" t="str">
            <v>Brasileira</v>
          </cell>
          <cell r="W592" t="str">
            <v>São Paulo</v>
          </cell>
          <cell r="X592" t="str">
            <v>ANTONIA DUARTE SOUZA</v>
          </cell>
          <cell r="Y592" t="str">
            <v>NILMO APARECIDA DE SOUZA</v>
          </cell>
          <cell r="Z592" t="str">
            <v>Solteiro</v>
          </cell>
          <cell r="AA592" t="str">
            <v>Ensino Fundamental Incompleto</v>
          </cell>
          <cell r="AB592" t="str">
            <v>M</v>
          </cell>
          <cell r="AC592" t="str">
            <v>Rua</v>
          </cell>
          <cell r="AD592" t="str">
            <v>DAS PEROBEIRAS</v>
          </cell>
          <cell r="AE592" t="str">
            <v>765</v>
          </cell>
          <cell r="AG592" t="str">
            <v>05879-470</v>
          </cell>
          <cell r="AH592" t="str">
            <v>CHACARA SANTA MARIA</v>
          </cell>
          <cell r="AI592" t="str">
            <v>São Paulo</v>
          </cell>
          <cell r="AJ592" t="str">
            <v>São Paulo</v>
          </cell>
          <cell r="AP592">
            <v>390</v>
          </cell>
          <cell r="AQ592" t="str">
            <v>11561</v>
          </cell>
          <cell r="AR592" t="str">
            <v>6</v>
          </cell>
          <cell r="AS592" t="str">
            <v>344143351</v>
          </cell>
          <cell r="AT592" t="str">
            <v>196414040116</v>
          </cell>
          <cell r="AU592" t="str">
            <v>150</v>
          </cell>
          <cell r="AV592" t="str">
            <v>020</v>
          </cell>
          <cell r="AW592" t="str">
            <v>97731</v>
          </cell>
          <cell r="AX592" t="str">
            <v>223</v>
          </cell>
          <cell r="AY592">
            <v>4</v>
          </cell>
          <cell r="AZ592">
            <v>3</v>
          </cell>
          <cell r="BA592">
            <v>0</v>
          </cell>
        </row>
        <row r="593">
          <cell r="A593">
            <v>114499</v>
          </cell>
          <cell r="B593" t="str">
            <v>EDILSON CASSIANO FERREIRA</v>
          </cell>
          <cell r="C593" t="str">
            <v>AJUDANTE EQ SERVICOS DIVERSOS</v>
          </cell>
          <cell r="D593" t="str">
            <v>ECOSAMPA Operação Geral</v>
          </cell>
          <cell r="E593">
            <v>43811</v>
          </cell>
          <cell r="F593">
            <v>1281.23</v>
          </cell>
          <cell r="G593" t="str">
            <v>Demitido em Meses Anteriores</v>
          </cell>
          <cell r="H593">
            <v>43871</v>
          </cell>
          <cell r="I593">
            <v>24199</v>
          </cell>
          <cell r="J593" t="str">
            <v>084.792.698-20</v>
          </cell>
          <cell r="K593" t="str">
            <v>122.35997.44.0</v>
          </cell>
          <cell r="L593" t="str">
            <v>Salário Mensal</v>
          </cell>
          <cell r="M593" t="str">
            <v>Empregado (CLT)</v>
          </cell>
          <cell r="N593" t="str">
            <v>5142-25</v>
          </cell>
          <cell r="O593">
            <v>61</v>
          </cell>
          <cell r="P593" t="str">
            <v>SEGUNDA A SEXTA - 07:00 AS 16:48 / INTERVALO DE 01 HORA</v>
          </cell>
          <cell r="Q593" t="str">
            <v>220 Horas</v>
          </cell>
          <cell r="R593" t="str">
            <v>75.01.022</v>
          </cell>
          <cell r="S593" t="str">
            <v>SCK - Limpeza Habitacional - Dificil Acesso</v>
          </cell>
          <cell r="T593">
            <v>2</v>
          </cell>
          <cell r="U593" t="str">
            <v>SIEMACO SAO PAULO LIMP URBANA</v>
          </cell>
          <cell r="V593" t="str">
            <v>Brasileira</v>
          </cell>
          <cell r="W593" t="str">
            <v>Jaicós</v>
          </cell>
          <cell r="X593" t="str">
            <v>HELENA RAIMUNDA FERREIRA</v>
          </cell>
          <cell r="Y593" t="str">
            <v>CASSIANO JESUINO FERREIRA</v>
          </cell>
          <cell r="Z593" t="str">
            <v>Solteiro</v>
          </cell>
          <cell r="AA593" t="str">
            <v>Ensino Médio Incompleto</v>
          </cell>
          <cell r="AB593" t="str">
            <v>M</v>
          </cell>
          <cell r="AC593" t="str">
            <v>Rua</v>
          </cell>
          <cell r="AD593" t="str">
            <v>RUA GERALDO HONORIO DA SILVA</v>
          </cell>
          <cell r="AE593" t="str">
            <v>424</v>
          </cell>
          <cell r="AG593" t="str">
            <v>04843-650</v>
          </cell>
          <cell r="AH593" t="str">
            <v>PARQUE GRAJAU</v>
          </cell>
          <cell r="AI593" t="str">
            <v>São Paulo</v>
          </cell>
          <cell r="AJ593" t="str">
            <v>São Paulo</v>
          </cell>
          <cell r="AK593" t="str">
            <v>11</v>
          </cell>
          <cell r="AL593" t="str">
            <v>98818.3953</v>
          </cell>
          <cell r="AP593">
            <v>170</v>
          </cell>
          <cell r="AQ593" t="str">
            <v>96926</v>
          </cell>
          <cell r="AR593" t="str">
            <v>5</v>
          </cell>
          <cell r="AS593" t="str">
            <v>194493734</v>
          </cell>
          <cell r="AT593" t="str">
            <v>114639650159</v>
          </cell>
          <cell r="AU593" t="str">
            <v>0036</v>
          </cell>
          <cell r="AV593" t="str">
            <v>371</v>
          </cell>
          <cell r="AW593" t="str">
            <v>08479269</v>
          </cell>
          <cell r="AX593" t="str">
            <v>820</v>
          </cell>
          <cell r="AY593">
            <v>0</v>
          </cell>
          <cell r="AZ593">
            <v>1</v>
          </cell>
          <cell r="BA593">
            <v>28</v>
          </cell>
        </row>
        <row r="594">
          <cell r="A594">
            <v>112850</v>
          </cell>
          <cell r="B594" t="str">
            <v>EDILSON GALDINO DA SILVA</v>
          </cell>
          <cell r="C594" t="str">
            <v>MOTORISTA CAMINHAO</v>
          </cell>
          <cell r="D594" t="str">
            <v>ECOSAMPA Operação Geral</v>
          </cell>
          <cell r="E594">
            <v>43617</v>
          </cell>
          <cell r="F594">
            <v>3050.22</v>
          </cell>
          <cell r="G594" t="str">
            <v>Em Atividade Normal</v>
          </cell>
          <cell r="H594">
            <v>45023</v>
          </cell>
          <cell r="I594">
            <v>28325</v>
          </cell>
          <cell r="J594" t="str">
            <v>026.717.474-89</v>
          </cell>
          <cell r="K594" t="str">
            <v>128.24623.93.6</v>
          </cell>
          <cell r="L594" t="str">
            <v>Salário Mensal</v>
          </cell>
          <cell r="M594" t="str">
            <v>Empregado (CLT)</v>
          </cell>
          <cell r="N594" t="str">
            <v>7825-10</v>
          </cell>
          <cell r="O594">
            <v>297</v>
          </cell>
          <cell r="P594" t="str">
            <v>SEGUNDA A SABADO - 05:40 AS 14:00 / INTERVALO DE 01 HORA</v>
          </cell>
          <cell r="Q594" t="str">
            <v>220 Horas</v>
          </cell>
          <cell r="R594" t="str">
            <v>75.01.012</v>
          </cell>
          <cell r="S594" t="str">
            <v>SCK - Limpeza de Bueiros</v>
          </cell>
          <cell r="T594">
            <v>2</v>
          </cell>
          <cell r="U594" t="str">
            <v>SIND TRAB EMP DE ONIBUS RODOV INTEREST INTERM SET DIF SAO PAULO</v>
          </cell>
          <cell r="V594" t="str">
            <v>Brasileira</v>
          </cell>
          <cell r="W594" t="str">
            <v>Solânea</v>
          </cell>
          <cell r="X594" t="str">
            <v>MARIA DO CARMO ANA DA SILVA</v>
          </cell>
          <cell r="Y594" t="str">
            <v>JOAO GALDINO DA SILVA</v>
          </cell>
          <cell r="Z594" t="str">
            <v>Solteiro</v>
          </cell>
          <cell r="AA594" t="str">
            <v>Ensino Médio Completo</v>
          </cell>
          <cell r="AB594" t="str">
            <v>M</v>
          </cell>
          <cell r="AC594" t="str">
            <v>Rua</v>
          </cell>
          <cell r="AD594" t="str">
            <v>DA CONCORDIA</v>
          </cell>
          <cell r="AE594" t="str">
            <v>353</v>
          </cell>
          <cell r="AG594" t="str">
            <v>06816-340</v>
          </cell>
          <cell r="AH594" t="str">
            <v>JARDIM NOSSA SENHORA</v>
          </cell>
          <cell r="AI594" t="str">
            <v>Embu</v>
          </cell>
          <cell r="AJ594" t="str">
            <v>São Paulo</v>
          </cell>
          <cell r="AP594">
            <v>73</v>
          </cell>
          <cell r="AQ594" t="str">
            <v>50286</v>
          </cell>
          <cell r="AR594" t="str">
            <v>6</v>
          </cell>
          <cell r="AS594" t="str">
            <v>2243942</v>
          </cell>
          <cell r="AT594" t="str">
            <v>362167410191</v>
          </cell>
          <cell r="AU594" t="str">
            <v>176</v>
          </cell>
          <cell r="AV594" t="str">
            <v>391</v>
          </cell>
          <cell r="AW594" t="str">
            <v>43031</v>
          </cell>
          <cell r="AX594" t="str">
            <v>019</v>
          </cell>
          <cell r="AY594">
            <v>4</v>
          </cell>
          <cell r="AZ594">
            <v>3</v>
          </cell>
          <cell r="BA594">
            <v>0</v>
          </cell>
          <cell r="BB594" t="str">
            <v>01.170.554.019</v>
          </cell>
          <cell r="BC594">
            <v>44571</v>
          </cell>
          <cell r="BE594" t="str">
            <v>A</v>
          </cell>
          <cell r="BF594" t="str">
            <v>D</v>
          </cell>
          <cell r="BG594">
            <v>43609</v>
          </cell>
        </row>
        <row r="595">
          <cell r="A595">
            <v>112858</v>
          </cell>
          <cell r="B595" t="str">
            <v>EDILSON MOREIRA DA COSTA</v>
          </cell>
          <cell r="C595" t="str">
            <v>MOTORISTA CAMINHAO</v>
          </cell>
          <cell r="D595" t="str">
            <v>ECOSAMPA Operação Geral</v>
          </cell>
          <cell r="E595">
            <v>43617</v>
          </cell>
          <cell r="F595">
            <v>3050.22</v>
          </cell>
          <cell r="G595" t="str">
            <v>Gozando Férias</v>
          </cell>
          <cell r="H595">
            <v>45180</v>
          </cell>
          <cell r="I595">
            <v>31252</v>
          </cell>
          <cell r="J595" t="str">
            <v>346.421.548-25</v>
          </cell>
          <cell r="K595" t="str">
            <v>134.34562.93.0</v>
          </cell>
          <cell r="L595" t="str">
            <v>Salário Mensal</v>
          </cell>
          <cell r="M595" t="str">
            <v>Empregado (CLT)</v>
          </cell>
          <cell r="N595" t="str">
            <v>7825-10</v>
          </cell>
          <cell r="O595">
            <v>306</v>
          </cell>
          <cell r="P595" t="str">
            <v>SEGUNDA A SABADO - 05:20 AS 13:40/ INTERVALO DE 01 HORA</v>
          </cell>
          <cell r="Q595" t="str">
            <v>220 Horas</v>
          </cell>
          <cell r="R595" t="str">
            <v>75.01.013</v>
          </cell>
          <cell r="S595" t="str">
            <v>SCK - Capinação e Roçada de Vias</v>
          </cell>
          <cell r="T595">
            <v>2</v>
          </cell>
          <cell r="U595" t="str">
            <v>SIND TRAB EMP DE ONIBUS RODOV INTEREST INTERM SET DIF SAO PAULO</v>
          </cell>
          <cell r="V595" t="str">
            <v>Brasileira</v>
          </cell>
          <cell r="W595" t="str">
            <v>São Paulo</v>
          </cell>
          <cell r="X595" t="str">
            <v>VILMA CANDIDO RIBEIRO DA COSTA</v>
          </cell>
          <cell r="Y595" t="str">
            <v>CREVIS MOREIRA DA COSTA</v>
          </cell>
          <cell r="Z595" t="str">
            <v>Casado</v>
          </cell>
          <cell r="AA595" t="str">
            <v>Ensino Médio Completo</v>
          </cell>
          <cell r="AB595" t="str">
            <v>M</v>
          </cell>
          <cell r="AC595" t="str">
            <v>Rua</v>
          </cell>
          <cell r="AD595" t="str">
            <v>OTTO DE OLIVEIRA</v>
          </cell>
          <cell r="AE595" t="str">
            <v>775</v>
          </cell>
          <cell r="AG595" t="str">
            <v>04893-090</v>
          </cell>
          <cell r="AH595" t="str">
            <v>EMBURA</v>
          </cell>
          <cell r="AI595" t="str">
            <v>São Paulo</v>
          </cell>
          <cell r="AJ595" t="str">
            <v>São Paulo</v>
          </cell>
          <cell r="AP595">
            <v>6429</v>
          </cell>
          <cell r="AQ595" t="str">
            <v>21336</v>
          </cell>
          <cell r="AR595" t="str">
            <v>3</v>
          </cell>
          <cell r="AS595" t="str">
            <v>43871958X</v>
          </cell>
          <cell r="AT595" t="str">
            <v>329901590116</v>
          </cell>
          <cell r="AU595" t="str">
            <v>378</v>
          </cell>
          <cell r="AV595" t="str">
            <v>381</v>
          </cell>
          <cell r="AW595" t="str">
            <v>54315</v>
          </cell>
          <cell r="AX595" t="str">
            <v>284</v>
          </cell>
          <cell r="AY595">
            <v>4</v>
          </cell>
          <cell r="AZ595">
            <v>3</v>
          </cell>
          <cell r="BA595">
            <v>0</v>
          </cell>
          <cell r="BB595" t="str">
            <v>03.375.308.301</v>
          </cell>
          <cell r="BC595">
            <v>44669</v>
          </cell>
          <cell r="BE595" t="str">
            <v>A</v>
          </cell>
          <cell r="BF595" t="str">
            <v>D</v>
          </cell>
          <cell r="BG595">
            <v>43609</v>
          </cell>
        </row>
        <row r="596">
          <cell r="A596">
            <v>112861</v>
          </cell>
          <cell r="B596" t="str">
            <v>EDILSON PEREIRA SILVA</v>
          </cell>
          <cell r="C596" t="str">
            <v>AJUDANTE EQ SERVICOS DIVERSOS</v>
          </cell>
          <cell r="D596" t="str">
            <v>ECOSAMPA Operação Geral</v>
          </cell>
          <cell r="E596">
            <v>43617</v>
          </cell>
          <cell r="F596">
            <v>1281.23</v>
          </cell>
          <cell r="G596" t="str">
            <v>Demitido em Meses Anteriores</v>
          </cell>
          <cell r="H596">
            <v>44053</v>
          </cell>
          <cell r="I596">
            <v>25152</v>
          </cell>
          <cell r="J596" t="str">
            <v>128.703.388-13</v>
          </cell>
          <cell r="K596" t="str">
            <v>123.64785.74.1</v>
          </cell>
          <cell r="L596" t="str">
            <v>Salário Mensal</v>
          </cell>
          <cell r="M596" t="str">
            <v>Empregado (CLT)</v>
          </cell>
          <cell r="N596" t="str">
            <v>5142-25</v>
          </cell>
          <cell r="O596">
            <v>301</v>
          </cell>
          <cell r="P596" t="str">
            <v>SEGUNDA A SABADO - 22:00 AS 05:25 / INTERVALO DE 01 HORA</v>
          </cell>
          <cell r="Q596" t="str">
            <v>220 Horas</v>
          </cell>
          <cell r="R596" t="str">
            <v>75.01.016</v>
          </cell>
          <cell r="S596" t="str">
            <v>SCK - Coleta - Catabagulho e Entulho</v>
          </cell>
          <cell r="T596">
            <v>2</v>
          </cell>
          <cell r="U596" t="str">
            <v>SIEMACO SAO PAULO LIMP URBANA</v>
          </cell>
          <cell r="V596" t="str">
            <v>Brasileira</v>
          </cell>
          <cell r="W596" t="str">
            <v>Itaberaba</v>
          </cell>
          <cell r="X596" t="str">
            <v>RAIMUNDA DE JESUS PEREIRA</v>
          </cell>
          <cell r="Y596" t="str">
            <v>ELIDIO SILVA</v>
          </cell>
          <cell r="Z596" t="str">
            <v>Solteiro</v>
          </cell>
          <cell r="AA596" t="str">
            <v>Ensino Médio Incompleto</v>
          </cell>
          <cell r="AB596" t="str">
            <v>M</v>
          </cell>
          <cell r="AC596" t="str">
            <v>Rua</v>
          </cell>
          <cell r="AD596" t="str">
            <v>BEIJA FLOR</v>
          </cell>
          <cell r="AE596" t="str">
            <v>780</v>
          </cell>
          <cell r="AF596" t="str">
            <v>COND VARGEM GRANDE</v>
          </cell>
          <cell r="AG596" t="str">
            <v>04895-280</v>
          </cell>
          <cell r="AH596" t="str">
            <v>COLONIA</v>
          </cell>
          <cell r="AI596" t="str">
            <v>São Paulo</v>
          </cell>
          <cell r="AJ596" t="str">
            <v>São Paulo</v>
          </cell>
          <cell r="AP596">
            <v>9104</v>
          </cell>
          <cell r="AQ596" t="str">
            <v>20421</v>
          </cell>
          <cell r="AR596" t="str">
            <v>0</v>
          </cell>
          <cell r="AS596" t="str">
            <v>34633813</v>
          </cell>
          <cell r="AT596" t="str">
            <v>225111550116</v>
          </cell>
          <cell r="AU596" t="str">
            <v>350</v>
          </cell>
          <cell r="AV596" t="str">
            <v>381</v>
          </cell>
          <cell r="AW596" t="str">
            <v>82457</v>
          </cell>
          <cell r="AX596" t="str">
            <v>152</v>
          </cell>
          <cell r="AY596">
            <v>1</v>
          </cell>
          <cell r="AZ596">
            <v>2</v>
          </cell>
          <cell r="BA596">
            <v>9</v>
          </cell>
        </row>
        <row r="597">
          <cell r="A597">
            <v>112866</v>
          </cell>
          <cell r="B597" t="str">
            <v>EDILSON SANTOS DE JESUS</v>
          </cell>
          <cell r="C597" t="str">
            <v>VARREDOR</v>
          </cell>
          <cell r="D597" t="str">
            <v>ECOSAMPA Capela do Socorro</v>
          </cell>
          <cell r="E597">
            <v>43617</v>
          </cell>
          <cell r="F597">
            <v>1603.99</v>
          </cell>
          <cell r="G597" t="str">
            <v>Gozando Férias</v>
          </cell>
          <cell r="H597">
            <v>45180</v>
          </cell>
          <cell r="I597">
            <v>27023</v>
          </cell>
          <cell r="J597" t="str">
            <v>958.616.025-49</v>
          </cell>
          <cell r="K597" t="str">
            <v>126.51688.07.1</v>
          </cell>
          <cell r="L597" t="str">
            <v>Salário Mensal</v>
          </cell>
          <cell r="M597" t="str">
            <v>Empregado (CLT)</v>
          </cell>
          <cell r="N597" t="str">
            <v>5142-15</v>
          </cell>
          <cell r="O597">
            <v>233</v>
          </cell>
          <cell r="P597" t="str">
            <v>SEGUNDA A SABADO - 09:00 AS 17:20 / INTERVALO DE 01 HORA</v>
          </cell>
          <cell r="Q597" t="str">
            <v>220 Horas</v>
          </cell>
          <cell r="R597" t="str">
            <v>75.01.007</v>
          </cell>
          <cell r="S597" t="str">
            <v>SCK - Varrição de Sarjetas e Calçadas</v>
          </cell>
          <cell r="T597">
            <v>2</v>
          </cell>
          <cell r="U597" t="str">
            <v>SIEMACO SAO PAULO LIMP URBANA</v>
          </cell>
          <cell r="V597" t="str">
            <v>Brasileira</v>
          </cell>
          <cell r="W597" t="str">
            <v>São Paulo</v>
          </cell>
          <cell r="X597" t="str">
            <v>MATILDES GONCALVES DOS SANTOS</v>
          </cell>
          <cell r="Y597" t="str">
            <v>JOSE FAUSTO DE JESUS</v>
          </cell>
          <cell r="Z597" t="str">
            <v>Solteiro</v>
          </cell>
          <cell r="AA597" t="str">
            <v>Ensino Fundamental Incompleto</v>
          </cell>
          <cell r="AB597" t="str">
            <v>M</v>
          </cell>
          <cell r="AC597" t="str">
            <v>Avenida</v>
          </cell>
          <cell r="AD597" t="str">
            <v>ANTONIO CARLOS BENJAMIN DOS SANTOS</v>
          </cell>
          <cell r="AE597" t="str">
            <v>785</v>
          </cell>
          <cell r="AG597" t="str">
            <v>04843-430</v>
          </cell>
          <cell r="AH597" t="str">
            <v>PARQUE SAO JOSE</v>
          </cell>
          <cell r="AI597" t="str">
            <v>São Paulo</v>
          </cell>
          <cell r="AJ597" t="str">
            <v>São Paulo</v>
          </cell>
          <cell r="AP597">
            <v>736</v>
          </cell>
          <cell r="AQ597" t="str">
            <v>80641</v>
          </cell>
          <cell r="AR597" t="str">
            <v>5</v>
          </cell>
          <cell r="AS597" t="str">
            <v>556139938</v>
          </cell>
          <cell r="AT597" t="str">
            <v>305079140108</v>
          </cell>
          <cell r="AU597" t="str">
            <v>606</v>
          </cell>
          <cell r="AV597" t="str">
            <v>381</v>
          </cell>
          <cell r="AW597" t="str">
            <v>38170</v>
          </cell>
          <cell r="AX597" t="str">
            <v>45</v>
          </cell>
          <cell r="AY597">
            <v>4</v>
          </cell>
          <cell r="AZ597">
            <v>3</v>
          </cell>
          <cell r="BA597">
            <v>0</v>
          </cell>
        </row>
        <row r="598">
          <cell r="A598">
            <v>119671</v>
          </cell>
          <cell r="B598" t="str">
            <v>EDIMILSON ALVES PEREIRA</v>
          </cell>
          <cell r="C598" t="str">
            <v>VARREDOR</v>
          </cell>
          <cell r="D598" t="str">
            <v>ECOSAMPA Santo Amaro</v>
          </cell>
          <cell r="E598">
            <v>44725</v>
          </cell>
          <cell r="F598">
            <v>1464.83</v>
          </cell>
          <cell r="G598" t="str">
            <v>Demitido em Meses Anteriores</v>
          </cell>
          <cell r="H598">
            <v>44834</v>
          </cell>
          <cell r="I598">
            <v>24068</v>
          </cell>
          <cell r="J598" t="str">
            <v>088.304.868-09</v>
          </cell>
          <cell r="K598" t="str">
            <v>122.14169.90.5</v>
          </cell>
          <cell r="L598" t="str">
            <v>Salário Mensal</v>
          </cell>
          <cell r="M598" t="str">
            <v>Empregado (CLT)</v>
          </cell>
          <cell r="N598" t="str">
            <v>5142-15</v>
          </cell>
          <cell r="O598">
            <v>66</v>
          </cell>
          <cell r="P598" t="str">
            <v>SEGUNDA A SABADO - 06:00 AS 14:20 / INTERVALO DE 01 HORA</v>
          </cell>
          <cell r="Q598" t="str">
            <v>220 Horas</v>
          </cell>
          <cell r="R598" t="str">
            <v>75.01.007</v>
          </cell>
          <cell r="S598" t="str">
            <v>SCK - Varrição de Sarjetas e Calçadas</v>
          </cell>
          <cell r="T598">
            <v>2</v>
          </cell>
          <cell r="U598" t="str">
            <v>SIEMACO SAO PAULO LIMP URBANA</v>
          </cell>
          <cell r="V598" t="str">
            <v>Brasileira</v>
          </cell>
          <cell r="W598" t="str">
            <v>São Paulo</v>
          </cell>
          <cell r="X598" t="str">
            <v>DURVALINA TARINI PEREIRA</v>
          </cell>
          <cell r="Y598" t="str">
            <v>OSCAR ALVES PEREIRA</v>
          </cell>
          <cell r="Z598" t="str">
            <v>Solteiro</v>
          </cell>
          <cell r="AA598" t="str">
            <v>Ensino Médio Completo</v>
          </cell>
          <cell r="AB598" t="str">
            <v>M</v>
          </cell>
          <cell r="AC598" t="str">
            <v>Rua</v>
          </cell>
          <cell r="AD598" t="str">
            <v xml:space="preserve">CLERMONT </v>
          </cell>
          <cell r="AE598" t="str">
            <v>99</v>
          </cell>
          <cell r="AF598" t="str">
            <v>CASA 1</v>
          </cell>
          <cell r="AG598" t="str">
            <v>05723-350</v>
          </cell>
          <cell r="AH598" t="str">
            <v>JARDIM SANTO ANTONIO</v>
          </cell>
          <cell r="AI598" t="str">
            <v>São Paulo</v>
          </cell>
          <cell r="AJ598" t="str">
            <v>São Paulo</v>
          </cell>
          <cell r="AK598" t="str">
            <v>11</v>
          </cell>
          <cell r="AL598" t="str">
            <v>96746.5615</v>
          </cell>
          <cell r="AP598">
            <v>6494</v>
          </cell>
          <cell r="AQ598" t="str">
            <v>08896</v>
          </cell>
          <cell r="AR598" t="str">
            <v>3</v>
          </cell>
          <cell r="AS598" t="str">
            <v>195196284</v>
          </cell>
          <cell r="AT598" t="str">
            <v>140786500132</v>
          </cell>
          <cell r="AU598" t="str">
            <v>0076</v>
          </cell>
          <cell r="AV598" t="str">
            <v>408</v>
          </cell>
          <cell r="AW598" t="str">
            <v>08830486</v>
          </cell>
          <cell r="AX598" t="str">
            <v>809</v>
          </cell>
          <cell r="AY598">
            <v>0</v>
          </cell>
          <cell r="AZ598">
            <v>3</v>
          </cell>
          <cell r="BA598">
            <v>17</v>
          </cell>
        </row>
        <row r="599">
          <cell r="A599">
            <v>112867</v>
          </cell>
          <cell r="B599" t="str">
            <v>EDIMILSON COSTA LIMA ROMANOS</v>
          </cell>
          <cell r="C599" t="str">
            <v>VARREDOR</v>
          </cell>
          <cell r="D599" t="str">
            <v>ECOSAMPA Capela do Socorro</v>
          </cell>
          <cell r="E599">
            <v>43617</v>
          </cell>
          <cell r="F599">
            <v>1603.99</v>
          </cell>
          <cell r="G599" t="str">
            <v>Gozando Férias</v>
          </cell>
          <cell r="H599">
            <v>45180</v>
          </cell>
          <cell r="I599">
            <v>26704</v>
          </cell>
          <cell r="J599" t="str">
            <v>164.162.118-40</v>
          </cell>
          <cell r="K599" t="str">
            <v>124.02053.22.6</v>
          </cell>
          <cell r="L599" t="str">
            <v>Salário Mensal</v>
          </cell>
          <cell r="M599" t="str">
            <v>Empregado (CLT)</v>
          </cell>
          <cell r="N599" t="str">
            <v>5142-15</v>
          </cell>
          <cell r="O599">
            <v>233</v>
          </cell>
          <cell r="P599" t="str">
            <v>SEGUNDA A SABADO - 09:00 AS 17:20 / INTERVALO DE 01 HORA</v>
          </cell>
          <cell r="Q599" t="str">
            <v>220 Horas</v>
          </cell>
          <cell r="R599" t="str">
            <v>75.01.006</v>
          </cell>
          <cell r="S599" t="str">
            <v>SCK - Varrição de Vias e Logradouros</v>
          </cell>
          <cell r="T599">
            <v>2</v>
          </cell>
          <cell r="U599" t="str">
            <v>SIEMACO SAO PAULO LIMP URBANA</v>
          </cell>
          <cell r="V599" t="str">
            <v>Brasileira</v>
          </cell>
          <cell r="W599" t="str">
            <v>São Paulo</v>
          </cell>
          <cell r="X599" t="str">
            <v>ESMELITA FERREIRA DA COSTA</v>
          </cell>
          <cell r="Y599" t="str">
            <v>ANTONIO LIMA ROMANOS</v>
          </cell>
          <cell r="Z599" t="str">
            <v>Solteiro</v>
          </cell>
          <cell r="AA599" t="str">
            <v>Ensino Fundamental Incompleto</v>
          </cell>
          <cell r="AB599" t="str">
            <v>M</v>
          </cell>
          <cell r="AC599" t="str">
            <v>Estrada</v>
          </cell>
          <cell r="AD599" t="str">
            <v>FERNANDO NOBRE</v>
          </cell>
          <cell r="AE599" t="str">
            <v>790</v>
          </cell>
          <cell r="AG599" t="str">
            <v>04841-330</v>
          </cell>
          <cell r="AH599" t="str">
            <v>PARQUE PLANALTO</v>
          </cell>
          <cell r="AI599" t="str">
            <v>São Paulo</v>
          </cell>
          <cell r="AJ599" t="str">
            <v>São Paulo</v>
          </cell>
          <cell r="AP599">
            <v>5917</v>
          </cell>
          <cell r="AQ599" t="str">
            <v>03849</v>
          </cell>
          <cell r="AR599" t="str">
            <v>8</v>
          </cell>
          <cell r="AS599" t="str">
            <v>274392793</v>
          </cell>
          <cell r="AT599" t="str">
            <v>259117200108</v>
          </cell>
          <cell r="AU599" t="str">
            <v>33</v>
          </cell>
          <cell r="AV599" t="str">
            <v>371</v>
          </cell>
          <cell r="AW599" t="str">
            <v>11468</v>
          </cell>
          <cell r="AX599" t="str">
            <v>143</v>
          </cell>
          <cell r="AY599">
            <v>4</v>
          </cell>
          <cell r="AZ599">
            <v>3</v>
          </cell>
          <cell r="BA599">
            <v>0</v>
          </cell>
        </row>
        <row r="600">
          <cell r="A600">
            <v>112874</v>
          </cell>
          <cell r="B600" t="str">
            <v>EDINALDO ALMEIDA DO NASCIMENTO</v>
          </cell>
          <cell r="C600" t="str">
            <v>MOTORISTA CAMINHAO</v>
          </cell>
          <cell r="D600" t="str">
            <v>ECOSAMPA Operação Geral</v>
          </cell>
          <cell r="E600">
            <v>43617</v>
          </cell>
          <cell r="F600">
            <v>3050.22</v>
          </cell>
          <cell r="G600" t="str">
            <v>Em Atividade Normal</v>
          </cell>
          <cell r="H600">
            <v>44960</v>
          </cell>
          <cell r="I600">
            <v>27798</v>
          </cell>
          <cell r="J600" t="str">
            <v>021.473.584-28</v>
          </cell>
          <cell r="K600" t="str">
            <v>125.47147.08.6</v>
          </cell>
          <cell r="L600" t="str">
            <v>Salário Mensal</v>
          </cell>
          <cell r="M600" t="str">
            <v>Empregado (CLT)</v>
          </cell>
          <cell r="N600" t="str">
            <v>7825-10</v>
          </cell>
          <cell r="O600">
            <v>339</v>
          </cell>
          <cell r="P600" t="str">
            <v>SEGUNDA A SABADO - 13:20 AS 21:40 / INTERVALO DE 01 HORA</v>
          </cell>
          <cell r="Q600" t="str">
            <v>220 Horas</v>
          </cell>
          <cell r="R600" t="str">
            <v>75.01.011</v>
          </cell>
          <cell r="S600" t="str">
            <v>SCK - Lavagem - Feiras, Vias e Logradouros</v>
          </cell>
          <cell r="T600">
            <v>2</v>
          </cell>
          <cell r="U600" t="str">
            <v>SIND TRAB EMP DE ONIBUS RODOV INTEREST INTERM SET DIF SAO PAULO</v>
          </cell>
          <cell r="V600" t="str">
            <v>Brasileira</v>
          </cell>
          <cell r="W600" t="str">
            <v>Água Branca</v>
          </cell>
          <cell r="X600" t="str">
            <v>ALAIDE PEDROSA DE ALMEIDA DO NASCIMENTO</v>
          </cell>
          <cell r="Y600" t="str">
            <v>JOSE CASSIANO DO NASCIMENTO</v>
          </cell>
          <cell r="Z600" t="str">
            <v>Casado</v>
          </cell>
          <cell r="AA600" t="str">
            <v>Ensino Fundamental Completo</v>
          </cell>
          <cell r="AB600" t="str">
            <v>M</v>
          </cell>
          <cell r="AC600" t="str">
            <v>Rua</v>
          </cell>
          <cell r="AD600" t="str">
            <v>FABIO BARBOSA LIMA</v>
          </cell>
          <cell r="AE600" t="str">
            <v>795</v>
          </cell>
          <cell r="AG600" t="str">
            <v>05891-240</v>
          </cell>
          <cell r="AH600" t="str">
            <v>JARDIM IRAPIRANGA</v>
          </cell>
          <cell r="AI600" t="str">
            <v>São Paulo</v>
          </cell>
          <cell r="AJ600" t="str">
            <v>São Paulo</v>
          </cell>
          <cell r="AP600">
            <v>641</v>
          </cell>
          <cell r="AQ600" t="str">
            <v>15230</v>
          </cell>
          <cell r="AR600" t="str">
            <v>1</v>
          </cell>
          <cell r="AS600" t="str">
            <v>367220180</v>
          </cell>
          <cell r="AT600" t="str">
            <v>19853131708</v>
          </cell>
          <cell r="AU600" t="str">
            <v>316</v>
          </cell>
          <cell r="AV600" t="str">
            <v>020</v>
          </cell>
          <cell r="AW600" t="str">
            <v>30894</v>
          </cell>
          <cell r="AX600" t="str">
            <v>014</v>
          </cell>
          <cell r="AY600">
            <v>4</v>
          </cell>
          <cell r="AZ600">
            <v>3</v>
          </cell>
          <cell r="BA600">
            <v>0</v>
          </cell>
          <cell r="BB600" t="str">
            <v>02.909.419.306</v>
          </cell>
          <cell r="BC600">
            <v>45593</v>
          </cell>
          <cell r="BD600">
            <v>42024</v>
          </cell>
          <cell r="BE600" t="str">
            <v>D</v>
          </cell>
          <cell r="BG600">
            <v>43609</v>
          </cell>
        </row>
        <row r="601">
          <cell r="A601">
            <v>112881</v>
          </cell>
          <cell r="B601" t="str">
            <v>EDINALDO DA SILVA</v>
          </cell>
          <cell r="C601" t="str">
            <v>VARREDOR</v>
          </cell>
          <cell r="D601" t="str">
            <v>ECOSAMPA Santo Amaro</v>
          </cell>
          <cell r="E601">
            <v>43617</v>
          </cell>
          <cell r="F601">
            <v>1603.99</v>
          </cell>
          <cell r="G601" t="str">
            <v>Em Atividade Normal</v>
          </cell>
          <cell r="H601">
            <v>45056</v>
          </cell>
          <cell r="I601">
            <v>28186</v>
          </cell>
          <cell r="J601" t="str">
            <v>189.659.758-08</v>
          </cell>
          <cell r="K601" t="str">
            <v>125.80507.93.2</v>
          </cell>
          <cell r="L601" t="str">
            <v>Salário Mensal</v>
          </cell>
          <cell r="M601" t="str">
            <v>Empregado (CLT)</v>
          </cell>
          <cell r="N601" t="str">
            <v>5142-15</v>
          </cell>
          <cell r="O601">
            <v>299</v>
          </cell>
          <cell r="P601" t="str">
            <v>SEGUNDA A SABADO - 20:00 AS 03:40 / INTERVALO DE 01 HORA</v>
          </cell>
          <cell r="Q601" t="str">
            <v>220 Horas</v>
          </cell>
          <cell r="R601" t="str">
            <v>75.01.007</v>
          </cell>
          <cell r="S601" t="str">
            <v>SCK - Varrição de Sarjetas e Calçadas</v>
          </cell>
          <cell r="T601">
            <v>2</v>
          </cell>
          <cell r="U601" t="str">
            <v>SIEMACO SAO PAULO LIMP URBANA</v>
          </cell>
          <cell r="V601" t="str">
            <v>Brasileira</v>
          </cell>
          <cell r="W601" t="str">
            <v>São Paulo</v>
          </cell>
          <cell r="X601" t="str">
            <v>MARIA SOCORRO DA CRUZ SILVA</v>
          </cell>
          <cell r="Y601" t="str">
            <v>SEVERINO DA SILVA</v>
          </cell>
          <cell r="Z601" t="str">
            <v>Casado</v>
          </cell>
          <cell r="AA601" t="str">
            <v>Ensino Fundamental Completo</v>
          </cell>
          <cell r="AB601" t="str">
            <v>M</v>
          </cell>
          <cell r="AC601" t="str">
            <v>Rua</v>
          </cell>
          <cell r="AD601" t="str">
            <v>CESARE MARTINENGO</v>
          </cell>
          <cell r="AE601" t="str">
            <v>800</v>
          </cell>
          <cell r="AG601" t="str">
            <v>04855-510</v>
          </cell>
          <cell r="AH601" t="str">
            <v>JARDIM MORAIS PRADO</v>
          </cell>
          <cell r="AI601" t="str">
            <v>São Paulo</v>
          </cell>
          <cell r="AJ601" t="str">
            <v>São Paulo</v>
          </cell>
          <cell r="AP601">
            <v>9104</v>
          </cell>
          <cell r="AQ601" t="str">
            <v>20633</v>
          </cell>
          <cell r="AR601" t="str">
            <v>0</v>
          </cell>
          <cell r="AS601" t="str">
            <v>27058450X</v>
          </cell>
          <cell r="AT601" t="str">
            <v>222151990141</v>
          </cell>
          <cell r="AU601" t="str">
            <v>115</v>
          </cell>
          <cell r="AV601" t="str">
            <v>381</v>
          </cell>
          <cell r="AW601" t="str">
            <v>65622</v>
          </cell>
          <cell r="AX601" t="str">
            <v>161</v>
          </cell>
          <cell r="AY601">
            <v>4</v>
          </cell>
          <cell r="AZ601">
            <v>3</v>
          </cell>
          <cell r="BA601">
            <v>0</v>
          </cell>
        </row>
        <row r="602">
          <cell r="A602">
            <v>112878</v>
          </cell>
          <cell r="B602" t="str">
            <v>EDINALDO FRANCISCO DA FONSECA</v>
          </cell>
          <cell r="C602" t="str">
            <v>MOTORISTA CAMINHAO</v>
          </cell>
          <cell r="D602" t="str">
            <v>ECOSAMPA Operação Geral</v>
          </cell>
          <cell r="E602">
            <v>43617</v>
          </cell>
          <cell r="F602">
            <v>3050.22</v>
          </cell>
          <cell r="G602" t="str">
            <v>Em Atividade Normal</v>
          </cell>
          <cell r="H602">
            <v>45096</v>
          </cell>
          <cell r="I602">
            <v>24110</v>
          </cell>
          <cell r="J602" t="str">
            <v>083.951.468-92</v>
          </cell>
          <cell r="K602" t="str">
            <v>120.20656.93.2</v>
          </cell>
          <cell r="L602" t="str">
            <v>Salário Mensal</v>
          </cell>
          <cell r="M602" t="str">
            <v>Empregado (CLT)</v>
          </cell>
          <cell r="N602" t="str">
            <v>7825-10</v>
          </cell>
          <cell r="O602">
            <v>339</v>
          </cell>
          <cell r="P602" t="str">
            <v>SEGUNDA A SABADO - 13:20 AS 21:40 / INTERVALO DE 01 HORA</v>
          </cell>
          <cell r="Q602" t="str">
            <v>220 Horas</v>
          </cell>
          <cell r="R602" t="str">
            <v>75.01.012</v>
          </cell>
          <cell r="S602" t="str">
            <v>SCK - Limpeza de Bueiros</v>
          </cell>
          <cell r="T602">
            <v>2</v>
          </cell>
          <cell r="U602" t="str">
            <v>SIND TRAB EMP DE ONIBUS RODOV INTEREST INTERM SET DIF SAO PAULO</v>
          </cell>
          <cell r="V602" t="str">
            <v>Brasileira</v>
          </cell>
          <cell r="W602" t="str">
            <v>São Paulo</v>
          </cell>
          <cell r="X602" t="str">
            <v>JOSEFA GALDINO DA NOBREGA</v>
          </cell>
          <cell r="Y602" t="str">
            <v>FRANCISCO TINOCO DA FONSECA</v>
          </cell>
          <cell r="Z602" t="str">
            <v>Casado</v>
          </cell>
          <cell r="AA602" t="str">
            <v>Ensino Fundamental Completo</v>
          </cell>
          <cell r="AB602" t="str">
            <v>M</v>
          </cell>
          <cell r="AC602" t="str">
            <v>Rua</v>
          </cell>
          <cell r="AD602" t="str">
            <v>ALCIDES DE PAIVA MONTEIRO</v>
          </cell>
          <cell r="AE602" t="str">
            <v>805</v>
          </cell>
          <cell r="AG602" t="str">
            <v>05883-250</v>
          </cell>
          <cell r="AH602" t="str">
            <v>JARDIM DAS PALMEIRAS</v>
          </cell>
          <cell r="AI602" t="str">
            <v>São Paulo</v>
          </cell>
          <cell r="AJ602" t="str">
            <v>São Paulo</v>
          </cell>
          <cell r="AP602">
            <v>1003</v>
          </cell>
          <cell r="AQ602" t="str">
            <v>81688</v>
          </cell>
          <cell r="AR602" t="str">
            <v>9</v>
          </cell>
          <cell r="AS602" t="str">
            <v>171448340</v>
          </cell>
          <cell r="AT602" t="str">
            <v>140295670141</v>
          </cell>
          <cell r="AU602" t="str">
            <v>72</v>
          </cell>
          <cell r="AV602" t="str">
            <v>020</v>
          </cell>
          <cell r="AW602" t="str">
            <v>88204</v>
          </cell>
          <cell r="AX602" t="str">
            <v>024</v>
          </cell>
          <cell r="AY602">
            <v>4</v>
          </cell>
          <cell r="AZ602">
            <v>3</v>
          </cell>
          <cell r="BA602">
            <v>0</v>
          </cell>
          <cell r="BB602" t="str">
            <v>03.768.170.869</v>
          </cell>
          <cell r="BC602">
            <v>46202</v>
          </cell>
          <cell r="BE602" t="str">
            <v>D</v>
          </cell>
          <cell r="BG602">
            <v>43609</v>
          </cell>
        </row>
        <row r="603">
          <cell r="A603">
            <v>119662</v>
          </cell>
          <cell r="B603" t="str">
            <v>EDINALDO PEREIRA DE SOUZA</v>
          </cell>
          <cell r="C603" t="str">
            <v>MOTORISTA CAMINHAO</v>
          </cell>
          <cell r="D603" t="str">
            <v>ECOSAMPA Operação Geral</v>
          </cell>
          <cell r="E603">
            <v>44725</v>
          </cell>
          <cell r="F603">
            <v>3050.22</v>
          </cell>
          <cell r="G603" t="str">
            <v>Em Atividade Normal</v>
          </cell>
          <cell r="H603">
            <v>44725</v>
          </cell>
          <cell r="I603">
            <v>31317</v>
          </cell>
          <cell r="J603" t="str">
            <v>361.370.708-08</v>
          </cell>
          <cell r="K603" t="str">
            <v>134.42035.93.6</v>
          </cell>
          <cell r="L603" t="str">
            <v>Salário Mensal</v>
          </cell>
          <cell r="M603" t="str">
            <v>Empregado (CLT)</v>
          </cell>
          <cell r="N603" t="str">
            <v>7825-10</v>
          </cell>
          <cell r="O603">
            <v>301</v>
          </cell>
          <cell r="P603" t="str">
            <v>SEGUNDA A SABADO - 22:00 AS 05:25 / INTERVALO DE 01 HORA</v>
          </cell>
          <cell r="Q603" t="str">
            <v>220 Horas</v>
          </cell>
          <cell r="R603" t="str">
            <v>75.01.004</v>
          </cell>
          <cell r="S603" t="str">
            <v>SCK - Papeleiras Higienização</v>
          </cell>
          <cell r="T603">
            <v>2</v>
          </cell>
          <cell r="U603" t="str">
            <v>SIND TRAB EMP DE ONIBUS RODOV INTEREST INTERM SET DIF SAO PAULO</v>
          </cell>
          <cell r="V603" t="str">
            <v>Brasileira</v>
          </cell>
          <cell r="W603" t="str">
            <v>São Paulo</v>
          </cell>
          <cell r="X603" t="str">
            <v>MARIA DE FATIMA MENDES PEREIRA</v>
          </cell>
          <cell r="Y603" t="str">
            <v>JOSE PEREIRA DE SOUZA</v>
          </cell>
          <cell r="Z603" t="str">
            <v>Casado</v>
          </cell>
          <cell r="AA603" t="str">
            <v>Ensino Médio Incompleto</v>
          </cell>
          <cell r="AB603" t="str">
            <v>M</v>
          </cell>
          <cell r="AC603" t="str">
            <v>Avenida</v>
          </cell>
          <cell r="AD603" t="str">
            <v>MANUEL DE SIQUEIRA</v>
          </cell>
          <cell r="AE603" t="str">
            <v>8</v>
          </cell>
          <cell r="AG603" t="str">
            <v>04913-010</v>
          </cell>
          <cell r="AH603" t="str">
            <v>JARDIM SANTA EDWIGES</v>
          </cell>
          <cell r="AI603" t="str">
            <v>São Paulo</v>
          </cell>
          <cell r="AJ603" t="str">
            <v>São Paulo</v>
          </cell>
          <cell r="AM603" t="str">
            <v>11</v>
          </cell>
          <cell r="AN603" t="str">
            <v>93151-8080</v>
          </cell>
          <cell r="AP603">
            <v>4524</v>
          </cell>
          <cell r="AQ603" t="str">
            <v>19157</v>
          </cell>
          <cell r="AR603" t="str">
            <v>6</v>
          </cell>
          <cell r="AS603" t="str">
            <v>410170446</v>
          </cell>
          <cell r="AT603" t="str">
            <v>315303440116</v>
          </cell>
          <cell r="AU603" t="str">
            <v>0348</v>
          </cell>
          <cell r="AV603" t="str">
            <v>189</v>
          </cell>
          <cell r="AW603" t="str">
            <v>36137070</v>
          </cell>
          <cell r="AX603" t="str">
            <v>808</v>
          </cell>
          <cell r="AY603">
            <v>1</v>
          </cell>
          <cell r="AZ603">
            <v>2</v>
          </cell>
          <cell r="BA603">
            <v>18</v>
          </cell>
          <cell r="BB603" t="str">
            <v>03.562.723.358</v>
          </cell>
          <cell r="BC603">
            <v>44812</v>
          </cell>
          <cell r="BD603">
            <v>42986</v>
          </cell>
          <cell r="BE603" t="str">
            <v>D</v>
          </cell>
          <cell r="BG603">
            <v>44712</v>
          </cell>
        </row>
        <row r="604">
          <cell r="A604">
            <v>115231</v>
          </cell>
          <cell r="B604" t="str">
            <v>EDINEI RAMOS DE LIMA</v>
          </cell>
          <cell r="C604" t="str">
            <v>AJUDANTE EQ SERVICOS DIVERSOS</v>
          </cell>
          <cell r="D604" t="str">
            <v>ECOSAMPA Operação Geral</v>
          </cell>
          <cell r="E604">
            <v>44018</v>
          </cell>
          <cell r="F604">
            <v>1603.99</v>
          </cell>
          <cell r="G604" t="str">
            <v>Em Atividade Normal</v>
          </cell>
          <cell r="H604">
            <v>44806</v>
          </cell>
          <cell r="I604">
            <v>28474</v>
          </cell>
          <cell r="J604" t="str">
            <v>274.060.268-54</v>
          </cell>
          <cell r="K604" t="str">
            <v>201.15141.95.7</v>
          </cell>
          <cell r="L604" t="str">
            <v>Salário Mensal</v>
          </cell>
          <cell r="M604" t="str">
            <v>Empregado (CLT)</v>
          </cell>
          <cell r="N604" t="str">
            <v>5142-25</v>
          </cell>
          <cell r="O604">
            <v>339</v>
          </cell>
          <cell r="P604" t="str">
            <v>SEGUNDA A SABADO - 13:20 AS 21:40 / INTERVALO DE 01 HORA</v>
          </cell>
          <cell r="Q604" t="str">
            <v>220 Horas</v>
          </cell>
          <cell r="R604" t="str">
            <v>75.01.013</v>
          </cell>
          <cell r="S604" t="str">
            <v>SCK - Capinação e Roçada de Vias</v>
          </cell>
          <cell r="T604">
            <v>2</v>
          </cell>
          <cell r="U604" t="str">
            <v>SIEMACO SAO PAULO LIMP URBANA</v>
          </cell>
          <cell r="V604" t="str">
            <v>Brasileira</v>
          </cell>
          <cell r="W604" t="str">
            <v>São Paulo</v>
          </cell>
          <cell r="X604" t="str">
            <v>MARIA DA PENHA RAMOS LIMA</v>
          </cell>
          <cell r="Y604" t="str">
            <v>VANTUIL RAMOS DE LIMA</v>
          </cell>
          <cell r="Z604" t="str">
            <v>Solteiro</v>
          </cell>
          <cell r="AA604" t="str">
            <v>Ensino Médio Completo</v>
          </cell>
          <cell r="AB604" t="str">
            <v>M</v>
          </cell>
          <cell r="AC604" t="str">
            <v>Rua</v>
          </cell>
          <cell r="AD604" t="str">
            <v>ABIGAIL MAIA</v>
          </cell>
          <cell r="AE604" t="str">
            <v>602</v>
          </cell>
          <cell r="AF604" t="str">
            <v>CASA 1</v>
          </cell>
          <cell r="AG604" t="str">
            <v>05881-010</v>
          </cell>
          <cell r="AH604" t="str">
            <v>JARDIM SORAIA</v>
          </cell>
          <cell r="AI604" t="str">
            <v>São Paulo</v>
          </cell>
          <cell r="AJ604" t="str">
            <v>São Paulo</v>
          </cell>
          <cell r="AK604" t="str">
            <v>11</v>
          </cell>
          <cell r="AL604" t="str">
            <v>5873.5354</v>
          </cell>
          <cell r="AM604" t="str">
            <v>11</v>
          </cell>
          <cell r="AN604" t="str">
            <v>96358.2337</v>
          </cell>
          <cell r="AP604">
            <v>1003</v>
          </cell>
          <cell r="AQ604" t="str">
            <v>86235</v>
          </cell>
          <cell r="AR604" t="str">
            <v>4</v>
          </cell>
          <cell r="AS604" t="str">
            <v>28290122X</v>
          </cell>
          <cell r="AT604" t="str">
            <v>428869280191</v>
          </cell>
          <cell r="AU604" t="str">
            <v>5</v>
          </cell>
          <cell r="AV604" t="str">
            <v>20</v>
          </cell>
          <cell r="AW604" t="str">
            <v>27406026</v>
          </cell>
          <cell r="AX604" t="str">
            <v>854</v>
          </cell>
          <cell r="AY604">
            <v>3</v>
          </cell>
          <cell r="AZ604">
            <v>1</v>
          </cell>
          <cell r="BA604">
            <v>25</v>
          </cell>
        </row>
        <row r="605">
          <cell r="A605">
            <v>113416</v>
          </cell>
          <cell r="B605" t="str">
            <v>EDINELIA PEREIRA DOS SANTOS</v>
          </cell>
          <cell r="C605" t="str">
            <v>VARREDOR</v>
          </cell>
          <cell r="D605" t="str">
            <v>ECOSAMPA Santo Amaro</v>
          </cell>
          <cell r="E605">
            <v>43617</v>
          </cell>
          <cell r="F605">
            <v>1603.99</v>
          </cell>
          <cell r="G605" t="str">
            <v>Em Atividade Normal</v>
          </cell>
          <cell r="H605">
            <v>44930</v>
          </cell>
          <cell r="I605">
            <v>26104</v>
          </cell>
          <cell r="J605" t="str">
            <v>602.720.665-91</v>
          </cell>
          <cell r="K605" t="str">
            <v>131.17444.85.7</v>
          </cell>
          <cell r="L605" t="str">
            <v>Salário Mensal</v>
          </cell>
          <cell r="M605" t="str">
            <v>Empregado (CLT)</v>
          </cell>
          <cell r="N605" t="str">
            <v>5142-15</v>
          </cell>
          <cell r="O605">
            <v>66</v>
          </cell>
          <cell r="P605" t="str">
            <v>SEGUNDA A SABADO - 06:00 AS 14:20 / INTERVALO DE 01 HORA</v>
          </cell>
          <cell r="Q605" t="str">
            <v>220 Horas</v>
          </cell>
          <cell r="R605" t="str">
            <v>75.01.006</v>
          </cell>
          <cell r="S605" t="str">
            <v>SCK - Varrição de Vias e Logradouros</v>
          </cell>
          <cell r="T605">
            <v>2</v>
          </cell>
          <cell r="U605" t="str">
            <v>SIEMACO SAO PAULO LIMP URBANA</v>
          </cell>
          <cell r="V605" t="str">
            <v>Brasileira</v>
          </cell>
          <cell r="W605" t="str">
            <v>Itagibá</v>
          </cell>
          <cell r="X605" t="str">
            <v>ALTAMIRA PEREIRA DOS SANTOS</v>
          </cell>
          <cell r="Y605" t="str">
            <v>JOEL LUIZ DOS SANTOS</v>
          </cell>
          <cell r="Z605" t="str">
            <v>Solteiro</v>
          </cell>
          <cell r="AA605" t="str">
            <v>Ensino Médio Completo</v>
          </cell>
          <cell r="AB605" t="str">
            <v>F</v>
          </cell>
          <cell r="AC605" t="str">
            <v>Rua</v>
          </cell>
          <cell r="AD605" t="str">
            <v xml:space="preserve">HORACIO JOSE DA SILVA </v>
          </cell>
          <cell r="AE605" t="str">
            <v>810</v>
          </cell>
          <cell r="AG605" t="str">
            <v>05363-060</v>
          </cell>
          <cell r="AH605" t="str">
            <v xml:space="preserve">VILA VASCONCELOS </v>
          </cell>
          <cell r="AI605" t="str">
            <v>São Paulo</v>
          </cell>
          <cell r="AJ605" t="str">
            <v>São Paulo</v>
          </cell>
          <cell r="AP605">
            <v>9104</v>
          </cell>
          <cell r="AQ605" t="str">
            <v>20308</v>
          </cell>
          <cell r="AR605" t="str">
            <v>9</v>
          </cell>
          <cell r="AS605" t="str">
            <v>33.963.439-X</v>
          </cell>
          <cell r="AT605" t="str">
            <v>30804040183</v>
          </cell>
          <cell r="AU605" t="str">
            <v>110</v>
          </cell>
          <cell r="AV605" t="str">
            <v>374</v>
          </cell>
          <cell r="AW605" t="str">
            <v>94270</v>
          </cell>
          <cell r="AX605" t="str">
            <v>032</v>
          </cell>
          <cell r="AY605">
            <v>4</v>
          </cell>
          <cell r="AZ605">
            <v>3</v>
          </cell>
          <cell r="BA605">
            <v>0</v>
          </cell>
        </row>
        <row r="606">
          <cell r="A606">
            <v>113428</v>
          </cell>
          <cell r="B606" t="str">
            <v>EDIRLAN DA SILVA CARMO</v>
          </cell>
          <cell r="C606" t="str">
            <v>AJUDANTE EQ SERVICOS DIVERSOS</v>
          </cell>
          <cell r="D606" t="str">
            <v>ECOSAMPA M'Boi Mirim</v>
          </cell>
          <cell r="E606">
            <v>43617</v>
          </cell>
          <cell r="F606">
            <v>1603.99</v>
          </cell>
          <cell r="G606" t="str">
            <v>Demitido em Meses Anteriores</v>
          </cell>
          <cell r="H606">
            <v>45026</v>
          </cell>
          <cell r="I606">
            <v>35007</v>
          </cell>
          <cell r="J606" t="str">
            <v>450.807.598-36</v>
          </cell>
          <cell r="K606" t="str">
            <v>140.13050.39.7</v>
          </cell>
          <cell r="L606" t="str">
            <v>Salário Mensal</v>
          </cell>
          <cell r="M606" t="str">
            <v>Empregado (CLT)</v>
          </cell>
          <cell r="N606" t="str">
            <v>5142-25</v>
          </cell>
          <cell r="O606">
            <v>66</v>
          </cell>
          <cell r="P606" t="str">
            <v>SEGUNDA A SABADO - 06:00 AS 14:20 / INTERVALO DE 01 HORA</v>
          </cell>
          <cell r="Q606" t="str">
            <v>220 Horas</v>
          </cell>
          <cell r="R606" t="str">
            <v>75.01.013</v>
          </cell>
          <cell r="S606" t="str">
            <v>SCK - Capinação e Roçada de Vias</v>
          </cell>
          <cell r="T606">
            <v>2</v>
          </cell>
          <cell r="U606" t="str">
            <v>SIEMACO SAO PAULO LIMP URBANA</v>
          </cell>
          <cell r="V606" t="str">
            <v>Brasileira</v>
          </cell>
          <cell r="W606" t="str">
            <v>Ipirá</v>
          </cell>
          <cell r="X606" t="str">
            <v>ELIELMA GONCALVES DA SILVA CARMO</v>
          </cell>
          <cell r="Y606" t="str">
            <v>EDIELSON BARBOSA DO CARMO</v>
          </cell>
          <cell r="Z606" t="str">
            <v>Solteiro</v>
          </cell>
          <cell r="AA606" t="str">
            <v>Ensino Fundamental Completo</v>
          </cell>
          <cell r="AB606" t="str">
            <v>M</v>
          </cell>
          <cell r="AC606" t="str">
            <v>Rua</v>
          </cell>
          <cell r="AD606" t="str">
            <v>LEANDRO TEIXEIRA</v>
          </cell>
          <cell r="AE606" t="str">
            <v>815</v>
          </cell>
          <cell r="AG606" t="str">
            <v>05662-060</v>
          </cell>
          <cell r="AH606" t="str">
            <v>PARAISOPOLIS</v>
          </cell>
          <cell r="AI606" t="str">
            <v>São Paulo</v>
          </cell>
          <cell r="AJ606" t="str">
            <v>São Paulo</v>
          </cell>
          <cell r="AP606">
            <v>5917</v>
          </cell>
          <cell r="AQ606" t="str">
            <v>03891</v>
          </cell>
          <cell r="AR606" t="str">
            <v>0</v>
          </cell>
          <cell r="AS606" t="str">
            <v>48.468.217-9</v>
          </cell>
          <cell r="AT606" t="str">
            <v>434704830116</v>
          </cell>
          <cell r="AU606" t="str">
            <v>410</v>
          </cell>
          <cell r="AV606" t="str">
            <v>346</v>
          </cell>
          <cell r="AW606" t="str">
            <v>13520</v>
          </cell>
          <cell r="AX606" t="str">
            <v>400</v>
          </cell>
          <cell r="AY606">
            <v>3</v>
          </cell>
          <cell r="AZ606">
            <v>10</v>
          </cell>
          <cell r="BA606">
            <v>9</v>
          </cell>
        </row>
        <row r="607">
          <cell r="A607">
            <v>114952</v>
          </cell>
          <cell r="B607" t="str">
            <v>EDIS RODRIGUES DOS SANTOS</v>
          </cell>
          <cell r="C607" t="str">
            <v>MOTORISTA CAMINHAO</v>
          </cell>
          <cell r="D607" t="str">
            <v>ECOSAMPA Operação Geral</v>
          </cell>
          <cell r="E607">
            <v>43916</v>
          </cell>
          <cell r="F607">
            <v>2436.4499999999998</v>
          </cell>
          <cell r="G607" t="str">
            <v>Demitido em Meses Anteriores</v>
          </cell>
          <cell r="H607">
            <v>43975</v>
          </cell>
          <cell r="I607">
            <v>24752</v>
          </cell>
          <cell r="J607" t="str">
            <v>107.513.268-10</v>
          </cell>
          <cell r="K607" t="str">
            <v>112.42455.09.9</v>
          </cell>
          <cell r="L607" t="str">
            <v>Salário Mensal</v>
          </cell>
          <cell r="M607" t="str">
            <v>Empregado (CLT)</v>
          </cell>
          <cell r="N607" t="str">
            <v>7825-10</v>
          </cell>
          <cell r="O607">
            <v>301</v>
          </cell>
          <cell r="P607" t="str">
            <v>SEGUNDA A SABADO - 22:00 AS 05:25 / INTERVALO DE 01 HORA</v>
          </cell>
          <cell r="Q607" t="str">
            <v>220 Horas</v>
          </cell>
          <cell r="R607" t="str">
            <v>75.01.019</v>
          </cell>
          <cell r="S607" t="str">
            <v>SCK - Operação dos Ecopontos</v>
          </cell>
          <cell r="T607">
            <v>2</v>
          </cell>
          <cell r="U607" t="str">
            <v>SIND TRAB EMP DE ONIBUS RODOV INTEREST INTERM SET DIF SAO PAULO</v>
          </cell>
          <cell r="V607" t="str">
            <v>Brasileira</v>
          </cell>
          <cell r="W607" t="str">
            <v>Corbelia</v>
          </cell>
          <cell r="X607" t="str">
            <v>DELVITA RODRIGUES DA SILVA</v>
          </cell>
          <cell r="Y607" t="str">
            <v>ANTONIO RODRIGUES DOS SANTOS</v>
          </cell>
          <cell r="Z607" t="str">
            <v>Solteiro</v>
          </cell>
          <cell r="AA607" t="str">
            <v>Ensino Médio Completo</v>
          </cell>
          <cell r="AB607" t="str">
            <v>M</v>
          </cell>
          <cell r="AC607" t="str">
            <v>Rua</v>
          </cell>
          <cell r="AD607" t="str">
            <v>GENERAL MIGUEL COSTA</v>
          </cell>
          <cell r="AE607" t="str">
            <v>128</v>
          </cell>
          <cell r="AF607" t="str">
            <v>CASA 1</v>
          </cell>
          <cell r="AG607" t="str">
            <v>09050-410</v>
          </cell>
          <cell r="AH607" t="str">
            <v>VILA SCARPELLI</v>
          </cell>
          <cell r="AI607" t="str">
            <v>São Paulo</v>
          </cell>
          <cell r="AJ607" t="str">
            <v>São Paulo</v>
          </cell>
          <cell r="AK607" t="str">
            <v>11</v>
          </cell>
          <cell r="AL607" t="str">
            <v>98691.2699</v>
          </cell>
          <cell r="AP607">
            <v>7245</v>
          </cell>
          <cell r="AQ607" t="str">
            <v>04496</v>
          </cell>
          <cell r="AR607" t="str">
            <v>6</v>
          </cell>
          <cell r="AS607" t="str">
            <v>156359455</v>
          </cell>
          <cell r="AT607" t="str">
            <v>132562540159</v>
          </cell>
          <cell r="AU607" t="str">
            <v>0051</v>
          </cell>
          <cell r="AV607" t="str">
            <v>321</v>
          </cell>
          <cell r="AW607" t="str">
            <v>10751326</v>
          </cell>
          <cell r="AX607" t="str">
            <v>810</v>
          </cell>
          <cell r="AY607">
            <v>0</v>
          </cell>
          <cell r="AZ607">
            <v>1</v>
          </cell>
          <cell r="BA607">
            <v>28</v>
          </cell>
          <cell r="BB607" t="str">
            <v>01.146.419.189</v>
          </cell>
          <cell r="BC607">
            <v>44832</v>
          </cell>
          <cell r="BD607">
            <v>43006</v>
          </cell>
          <cell r="BE607" t="str">
            <v>D</v>
          </cell>
          <cell r="BG607">
            <v>43965</v>
          </cell>
        </row>
        <row r="608">
          <cell r="A608">
            <v>113434</v>
          </cell>
          <cell r="B608" t="str">
            <v>EDISON ARRUDA JUNIOR</v>
          </cell>
          <cell r="C608" t="str">
            <v>COLETOR</v>
          </cell>
          <cell r="D608" t="str">
            <v>ECOSAMPA Operação Geral</v>
          </cell>
          <cell r="E608">
            <v>43617</v>
          </cell>
          <cell r="F608">
            <v>1523.89</v>
          </cell>
          <cell r="G608" t="str">
            <v>Demitido em Meses Anteriores</v>
          </cell>
          <cell r="H608">
            <v>43974</v>
          </cell>
          <cell r="I608">
            <v>29046</v>
          </cell>
          <cell r="J608" t="str">
            <v>270.307.148-57</v>
          </cell>
          <cell r="K608" t="str">
            <v>128.07806.89.0</v>
          </cell>
          <cell r="L608" t="str">
            <v>Salário Mensal</v>
          </cell>
          <cell r="M608" t="str">
            <v>Empregado (CLT)</v>
          </cell>
          <cell r="N608" t="str">
            <v>5142-05</v>
          </cell>
          <cell r="O608">
            <v>301</v>
          </cell>
          <cell r="P608" t="str">
            <v>SEGUNDA A SABADO - 22:00 AS 05:25 / INTERVALO DE 01 HORA</v>
          </cell>
          <cell r="Q608" t="str">
            <v>220 Horas</v>
          </cell>
          <cell r="R608" t="str">
            <v>75.01.024</v>
          </cell>
          <cell r="S608" t="str">
            <v>SCK - Coleta Manual Residuos - Compactador</v>
          </cell>
          <cell r="T608">
            <v>2</v>
          </cell>
          <cell r="U608" t="str">
            <v>SIEMACO SAO PAULO LIMP URBANA</v>
          </cell>
          <cell r="V608" t="str">
            <v>Brasileira</v>
          </cell>
          <cell r="W608" t="str">
            <v>São Paulo</v>
          </cell>
          <cell r="X608" t="str">
            <v>NORMA LUCIA VILELA ARRUDA</v>
          </cell>
          <cell r="Y608" t="str">
            <v>EDISON ARRUDA</v>
          </cell>
          <cell r="Z608" t="str">
            <v>Solteiro</v>
          </cell>
          <cell r="AA608" t="str">
            <v>Ensino Médio Completo</v>
          </cell>
          <cell r="AB608" t="str">
            <v>M</v>
          </cell>
          <cell r="AC608" t="str">
            <v>Rua</v>
          </cell>
          <cell r="AD608" t="str">
            <v xml:space="preserve">ANTONIO DUARTE MEIRA </v>
          </cell>
          <cell r="AE608" t="str">
            <v>820</v>
          </cell>
          <cell r="AG608" t="str">
            <v>05845-250</v>
          </cell>
          <cell r="AH608" t="str">
            <v xml:space="preserve">JARDIM BRASILIA </v>
          </cell>
          <cell r="AI608" t="str">
            <v>São Paulo</v>
          </cell>
          <cell r="AJ608" t="str">
            <v>São Paulo</v>
          </cell>
          <cell r="AP608">
            <v>1003</v>
          </cell>
          <cell r="AQ608" t="str">
            <v>75392</v>
          </cell>
          <cell r="AR608" t="str">
            <v>6</v>
          </cell>
          <cell r="AS608" t="str">
            <v>29.790.383-4</v>
          </cell>
          <cell r="AT608" t="str">
            <v>228779460141</v>
          </cell>
          <cell r="AU608" t="str">
            <v>81</v>
          </cell>
          <cell r="AV608" t="str">
            <v>5</v>
          </cell>
          <cell r="AW608" t="str">
            <v>7636</v>
          </cell>
          <cell r="AX608" t="str">
            <v>7636</v>
          </cell>
          <cell r="AY608">
            <v>0</v>
          </cell>
          <cell r="AZ608">
            <v>11</v>
          </cell>
          <cell r="BA608">
            <v>22</v>
          </cell>
        </row>
        <row r="609">
          <cell r="A609">
            <v>114502</v>
          </cell>
          <cell r="B609" t="str">
            <v>EDISON GODINHO DOS SANTOS</v>
          </cell>
          <cell r="C609" t="str">
            <v>AJUDANTE EQ SERVICOS DIVERSOS</v>
          </cell>
          <cell r="D609" t="str">
            <v>ECOSAMPA Santo Amaro</v>
          </cell>
          <cell r="E609">
            <v>43811</v>
          </cell>
          <cell r="F609">
            <v>1319.67</v>
          </cell>
          <cell r="G609" t="str">
            <v>Demitido em Meses Anteriores</v>
          </cell>
          <cell r="H609">
            <v>44235</v>
          </cell>
          <cell r="I609">
            <v>27253</v>
          </cell>
          <cell r="J609" t="str">
            <v>756.908.455-15</v>
          </cell>
          <cell r="K609" t="str">
            <v>125.14978.95.7</v>
          </cell>
          <cell r="L609" t="str">
            <v>Salário Mensal</v>
          </cell>
          <cell r="M609" t="str">
            <v>Empregado (CLT)</v>
          </cell>
          <cell r="N609" t="str">
            <v>5142-25</v>
          </cell>
          <cell r="O609">
            <v>300</v>
          </cell>
          <cell r="P609" t="str">
            <v>SEGUNDA A SABADO - 21:00 AS 04:33 / INTERVALO DE 01 HORA</v>
          </cell>
          <cell r="Q609" t="str">
            <v>220 Horas</v>
          </cell>
          <cell r="R609" t="str">
            <v>75.01.019</v>
          </cell>
          <cell r="S609" t="str">
            <v>SCK - Operação dos Ecopontos</v>
          </cell>
          <cell r="T609">
            <v>2</v>
          </cell>
          <cell r="U609" t="str">
            <v>SIEMACO SAO PAULO LIMP URBANA</v>
          </cell>
          <cell r="V609" t="str">
            <v>Brasileira</v>
          </cell>
          <cell r="W609" t="str">
            <v>São Paulo</v>
          </cell>
          <cell r="X609" t="str">
            <v>EMILIA MARIA VAZ GODINHO</v>
          </cell>
          <cell r="Y609" t="str">
            <v>EUSTAQUIO JOSE DOS SANTOS</v>
          </cell>
          <cell r="Z609" t="str">
            <v>Casado</v>
          </cell>
          <cell r="AA609" t="str">
            <v>Analfabeto</v>
          </cell>
          <cell r="AB609" t="str">
            <v>M</v>
          </cell>
          <cell r="AC609" t="str">
            <v>Viela</v>
          </cell>
          <cell r="AD609" t="str">
            <v>VIELA SAO FELIPE</v>
          </cell>
          <cell r="AE609" t="str">
            <v>17</v>
          </cell>
          <cell r="AF609" t="str">
            <v>SAIDA LENDRO TEIXEIRA</v>
          </cell>
          <cell r="AG609" t="str">
            <v>05662-060</v>
          </cell>
          <cell r="AH609" t="str">
            <v>PARAISOPOLIS</v>
          </cell>
          <cell r="AI609" t="str">
            <v>São Paulo</v>
          </cell>
          <cell r="AJ609" t="str">
            <v>São Paulo</v>
          </cell>
          <cell r="AK609" t="str">
            <v>11</v>
          </cell>
          <cell r="AL609" t="str">
            <v>94678.0419</v>
          </cell>
          <cell r="AP609">
            <v>8846</v>
          </cell>
          <cell r="AQ609" t="str">
            <v>33498</v>
          </cell>
          <cell r="AR609" t="str">
            <v>8</v>
          </cell>
          <cell r="AS609" t="str">
            <v>372134610</v>
          </cell>
          <cell r="AT609" t="str">
            <v>072143010523</v>
          </cell>
          <cell r="AU609" t="str">
            <v>648</v>
          </cell>
          <cell r="AV609" t="str">
            <v>346</v>
          </cell>
          <cell r="AW609" t="str">
            <v>75690845</v>
          </cell>
          <cell r="AX609" t="str">
            <v>515</v>
          </cell>
          <cell r="AY609">
            <v>1</v>
          </cell>
          <cell r="AZ609">
            <v>1</v>
          </cell>
          <cell r="BA609">
            <v>26</v>
          </cell>
        </row>
        <row r="610">
          <cell r="A610">
            <v>117359</v>
          </cell>
          <cell r="B610" t="str">
            <v>EDIVALDO NEVES DA MATA</v>
          </cell>
          <cell r="C610" t="str">
            <v>MOTORISTA CAMINHAO</v>
          </cell>
          <cell r="D610" t="str">
            <v>ECOSAMPA Operação Geral</v>
          </cell>
          <cell r="E610">
            <v>44508</v>
          </cell>
          <cell r="F610">
            <v>3050.22</v>
          </cell>
          <cell r="G610" t="str">
            <v>Em Atividade Normal</v>
          </cell>
          <cell r="H610">
            <v>44993</v>
          </cell>
          <cell r="I610">
            <v>28740</v>
          </cell>
          <cell r="J610" t="str">
            <v>277.895.638-74</v>
          </cell>
          <cell r="K610" t="str">
            <v>133.60229.81.8</v>
          </cell>
          <cell r="L610" t="str">
            <v>Salário Mensal</v>
          </cell>
          <cell r="M610" t="str">
            <v>Empregado (CLT)</v>
          </cell>
          <cell r="N610" t="str">
            <v>7825-10</v>
          </cell>
          <cell r="O610">
            <v>300</v>
          </cell>
          <cell r="P610" t="str">
            <v>SEGUNDA A SABADO - 21:00 AS 04:33 / INTERVALO DE 01 HORA</v>
          </cell>
          <cell r="Q610" t="str">
            <v>220 Horas</v>
          </cell>
          <cell r="R610" t="str">
            <v>75.01.024</v>
          </cell>
          <cell r="S610" t="str">
            <v>SCK - Coleta Manual Residuos - Compactador</v>
          </cell>
          <cell r="T610">
            <v>2</v>
          </cell>
          <cell r="U610" t="str">
            <v>SIND TRAB EMP DE ONIBUS RODOV INTEREST INTERM SET DIF SAO PAULO</v>
          </cell>
          <cell r="V610" t="str">
            <v>Brasileira</v>
          </cell>
          <cell r="W610" t="str">
            <v>Boninal</v>
          </cell>
          <cell r="X610" t="str">
            <v>DOMETILDES FRANCISCA NEVES</v>
          </cell>
          <cell r="Y610" t="str">
            <v>JOSE SANTANA DOS SANTOS</v>
          </cell>
          <cell r="Z610" t="str">
            <v>Casado</v>
          </cell>
          <cell r="AA610" t="str">
            <v>Ensino Médio Incompleto</v>
          </cell>
          <cell r="AB610" t="str">
            <v>M</v>
          </cell>
          <cell r="AC610" t="str">
            <v>Rua</v>
          </cell>
          <cell r="AD610" t="str">
            <v>RUA MALMQUER DO CAMPO</v>
          </cell>
          <cell r="AE610" t="str">
            <v>1716</v>
          </cell>
          <cell r="AG610" t="str">
            <v>08265-380</v>
          </cell>
          <cell r="AH610" t="str">
            <v>ITAQUERA</v>
          </cell>
          <cell r="AI610" t="str">
            <v>São Paulo</v>
          </cell>
          <cell r="AJ610" t="str">
            <v>São Paulo</v>
          </cell>
          <cell r="AK610" t="str">
            <v>11</v>
          </cell>
          <cell r="AL610" t="str">
            <v>94036.2431</v>
          </cell>
          <cell r="AM610" t="str">
            <v>11</v>
          </cell>
          <cell r="AN610" t="str">
            <v>98528.6973</v>
          </cell>
          <cell r="AP610">
            <v>38</v>
          </cell>
          <cell r="AQ610" t="str">
            <v>22998</v>
          </cell>
          <cell r="AR610" t="str">
            <v>5</v>
          </cell>
          <cell r="AS610" t="str">
            <v>29281012X</v>
          </cell>
          <cell r="AT610" t="str">
            <v>218943630167</v>
          </cell>
          <cell r="AU610" t="str">
            <v>0034</v>
          </cell>
          <cell r="AV610" t="str">
            <v>417</v>
          </cell>
          <cell r="AW610" t="str">
            <v>27789563</v>
          </cell>
          <cell r="AX610" t="str">
            <v>874</v>
          </cell>
          <cell r="AY610">
            <v>1</v>
          </cell>
          <cell r="AZ610">
            <v>9</v>
          </cell>
          <cell r="BA610">
            <v>23</v>
          </cell>
          <cell r="BB610" t="str">
            <v>00.881.662.562</v>
          </cell>
          <cell r="BC610">
            <v>45915</v>
          </cell>
          <cell r="BD610">
            <v>44097</v>
          </cell>
          <cell r="BE610" t="str">
            <v>D</v>
          </cell>
          <cell r="BG610">
            <v>44509</v>
          </cell>
        </row>
        <row r="611">
          <cell r="A611">
            <v>114977</v>
          </cell>
          <cell r="B611" t="str">
            <v>EDIVALDO SILVA DA COSTA</v>
          </cell>
          <cell r="C611" t="str">
            <v>AJUDANTE EQ SERVICOS DIVERSOS</v>
          </cell>
          <cell r="D611" t="str">
            <v>ECOSAMPA Operação Geral</v>
          </cell>
          <cell r="E611">
            <v>43917</v>
          </cell>
          <cell r="F611">
            <v>1603.99</v>
          </cell>
          <cell r="G611" t="str">
            <v>Em Atividade Normal</v>
          </cell>
          <cell r="H611">
            <v>45086</v>
          </cell>
          <cell r="I611">
            <v>25311</v>
          </cell>
          <cell r="J611" t="str">
            <v>538.423.914-04</v>
          </cell>
          <cell r="K611" t="str">
            <v>122.89888.83.6</v>
          </cell>
          <cell r="L611" t="str">
            <v>Salário Mensal</v>
          </cell>
          <cell r="M611" t="str">
            <v>Empregado (CLT)</v>
          </cell>
          <cell r="N611" t="str">
            <v>5142-25</v>
          </cell>
          <cell r="O611">
            <v>339</v>
          </cell>
          <cell r="P611" t="str">
            <v>SEGUNDA A SABADO - 13:20 AS 21:40 / INTERVALO DE 01 HORA</v>
          </cell>
          <cell r="Q611" t="str">
            <v>220 Horas</v>
          </cell>
          <cell r="R611" t="str">
            <v>75.01.013</v>
          </cell>
          <cell r="S611" t="str">
            <v>SCK - Capinação e Roçada de Vias</v>
          </cell>
          <cell r="T611">
            <v>2</v>
          </cell>
          <cell r="U611" t="str">
            <v>SIEMACO SAO PAULO LIMP URBANA</v>
          </cell>
          <cell r="V611" t="str">
            <v>Brasileira</v>
          </cell>
          <cell r="W611" t="str">
            <v>Natal</v>
          </cell>
          <cell r="X611" t="str">
            <v xml:space="preserve">
EDINEIDE PAULINO SILVA DA COSTA</v>
          </cell>
          <cell r="Y611" t="str">
            <v>NERIZOLDO PINHEIRO DA COSTA</v>
          </cell>
          <cell r="Z611" t="str">
            <v>Solteiro</v>
          </cell>
          <cell r="AA611" t="str">
            <v>Ensino Médio Completo</v>
          </cell>
          <cell r="AB611" t="str">
            <v>M</v>
          </cell>
          <cell r="AC611" t="str">
            <v>Rua</v>
          </cell>
          <cell r="AD611" t="str">
            <v>THODOMIRO GARCIA</v>
          </cell>
          <cell r="AE611" t="str">
            <v>619</v>
          </cell>
          <cell r="AG611" t="str">
            <v>05848-160</v>
          </cell>
          <cell r="AH611" t="str">
            <v>CAMPO DE FORA</v>
          </cell>
          <cell r="AI611" t="str">
            <v>São Paulo</v>
          </cell>
          <cell r="AJ611" t="str">
            <v>São Paulo</v>
          </cell>
          <cell r="AK611" t="str">
            <v>11</v>
          </cell>
          <cell r="AL611" t="str">
            <v>5512.8819</v>
          </cell>
          <cell r="AM611" t="str">
            <v>11</v>
          </cell>
          <cell r="AN611" t="str">
            <v>95117.4330</v>
          </cell>
          <cell r="AP611">
            <v>8485</v>
          </cell>
          <cell r="AQ611" t="str">
            <v>23224</v>
          </cell>
          <cell r="AR611" t="str">
            <v>6</v>
          </cell>
          <cell r="AS611" t="str">
            <v>251436469</v>
          </cell>
          <cell r="AT611" t="str">
            <v>205482690141</v>
          </cell>
          <cell r="AU611" t="str">
            <v>0631</v>
          </cell>
          <cell r="AV611" t="str">
            <v>373</v>
          </cell>
          <cell r="AW611" t="str">
            <v>53842391</v>
          </cell>
          <cell r="AX611" t="str">
            <v>404</v>
          </cell>
          <cell r="AY611">
            <v>3</v>
          </cell>
          <cell r="AZ611">
            <v>5</v>
          </cell>
          <cell r="BA611">
            <v>4</v>
          </cell>
        </row>
        <row r="612">
          <cell r="A612">
            <v>113442</v>
          </cell>
          <cell r="B612" t="str">
            <v>EDIVALDO VALERIANO DA SILVA</v>
          </cell>
          <cell r="C612" t="str">
            <v>VARREDOR</v>
          </cell>
          <cell r="D612" t="str">
            <v>ECOSAMPA Santo Amaro</v>
          </cell>
          <cell r="E612">
            <v>43617</v>
          </cell>
          <cell r="F612">
            <v>1603.99</v>
          </cell>
          <cell r="G612" t="str">
            <v>Em Atividade Normal</v>
          </cell>
          <cell r="H612">
            <v>44960</v>
          </cell>
          <cell r="I612">
            <v>26670</v>
          </cell>
          <cell r="J612" t="str">
            <v>166.065.928-01</v>
          </cell>
          <cell r="K612" t="str">
            <v>124.02175.89.5</v>
          </cell>
          <cell r="L612" t="str">
            <v>Salário Mensal</v>
          </cell>
          <cell r="M612" t="str">
            <v>Empregado (CLT)</v>
          </cell>
          <cell r="N612" t="str">
            <v>5142-15</v>
          </cell>
          <cell r="O612">
            <v>66</v>
          </cell>
          <cell r="P612" t="str">
            <v>SEGUNDA A SABADO - 06:00 AS 14:20 / INTERVALO DE 01 HORA</v>
          </cell>
          <cell r="Q612" t="str">
            <v>220 Horas</v>
          </cell>
          <cell r="R612" t="str">
            <v>75.01.006</v>
          </cell>
          <cell r="S612" t="str">
            <v>SCK - Varrição de Vias e Logradouros</v>
          </cell>
          <cell r="T612">
            <v>2</v>
          </cell>
          <cell r="U612" t="str">
            <v>SIEMACO SAO PAULO LIMP URBANA</v>
          </cell>
          <cell r="V612" t="str">
            <v>Brasileira</v>
          </cell>
          <cell r="W612" t="str">
            <v>Jaboatão dos Guararapes</v>
          </cell>
          <cell r="X612" t="str">
            <v>IRACI MARIA DA SILVA</v>
          </cell>
          <cell r="Y612" t="str">
            <v>INACIO VALERIANO DA SILVA</v>
          </cell>
          <cell r="Z612" t="str">
            <v>Casado</v>
          </cell>
          <cell r="AA612" t="str">
            <v>Ensino Médio Incompleto</v>
          </cell>
          <cell r="AB612" t="str">
            <v>M</v>
          </cell>
          <cell r="AC612" t="str">
            <v>Rua</v>
          </cell>
          <cell r="AD612" t="str">
            <v xml:space="preserve">CAMPO GRANDE </v>
          </cell>
          <cell r="AE612" t="str">
            <v>319</v>
          </cell>
          <cell r="AG612" t="str">
            <v>05302-051</v>
          </cell>
          <cell r="AH612" t="str">
            <v xml:space="preserve">VILA HAMBURGUESA </v>
          </cell>
          <cell r="AI612" t="str">
            <v>São Paulo</v>
          </cell>
          <cell r="AJ612" t="str">
            <v>São Paulo</v>
          </cell>
          <cell r="AP612">
            <v>9293</v>
          </cell>
          <cell r="AQ612" t="str">
            <v>38767</v>
          </cell>
          <cell r="AR612" t="str">
            <v>7</v>
          </cell>
          <cell r="AS612" t="str">
            <v>24.359.361-2</v>
          </cell>
          <cell r="AT612" t="str">
            <v>176132820116</v>
          </cell>
          <cell r="AU612" t="str">
            <v>156</v>
          </cell>
          <cell r="AV612" t="str">
            <v>408</v>
          </cell>
          <cell r="AW612" t="str">
            <v>55876</v>
          </cell>
          <cell r="AX612" t="str">
            <v>121</v>
          </cell>
          <cell r="AY612">
            <v>4</v>
          </cell>
          <cell r="AZ612">
            <v>3</v>
          </cell>
          <cell r="BA612">
            <v>0</v>
          </cell>
        </row>
        <row r="613">
          <cell r="A613">
            <v>115216</v>
          </cell>
          <cell r="B613" t="str">
            <v>EDIVAN FERREIRA DA SILVA</v>
          </cell>
          <cell r="C613" t="str">
            <v>AJUDANTE EQ SERVICOS DIVERSOS</v>
          </cell>
          <cell r="D613" t="str">
            <v>ECOSAMPA Capela do Socorro</v>
          </cell>
          <cell r="E613">
            <v>44018</v>
          </cell>
          <cell r="F613">
            <v>1603.99</v>
          </cell>
          <cell r="G613" t="str">
            <v>Em Atividade Normal</v>
          </cell>
          <cell r="H613">
            <v>45086</v>
          </cell>
          <cell r="I613">
            <v>26584</v>
          </cell>
          <cell r="J613" t="str">
            <v>895.643.085-34</v>
          </cell>
          <cell r="K613" t="str">
            <v>125.46529.82.1</v>
          </cell>
          <cell r="L613" t="str">
            <v>Salário Mensal</v>
          </cell>
          <cell r="M613" t="str">
            <v>Empregado (CLT)</v>
          </cell>
          <cell r="N613" t="str">
            <v>5142-25</v>
          </cell>
          <cell r="O613">
            <v>66</v>
          </cell>
          <cell r="P613" t="str">
            <v>SEGUNDA A SABADO - 06:00 AS 14:20 / INTERVALO DE 01 HORA</v>
          </cell>
          <cell r="Q613" t="str">
            <v>220 Horas</v>
          </cell>
          <cell r="R613" t="str">
            <v>75.01.022</v>
          </cell>
          <cell r="S613" t="str">
            <v>SCK - Limpeza Habitacional - Dificil Acesso</v>
          </cell>
          <cell r="T613">
            <v>2</v>
          </cell>
          <cell r="U613" t="str">
            <v>SIEMACO SAO PAULO LIMP URBANA</v>
          </cell>
          <cell r="V613" t="str">
            <v>Brasileira</v>
          </cell>
          <cell r="W613" t="str">
            <v>Itagibá</v>
          </cell>
          <cell r="X613" t="str">
            <v>ETELVINA LOPES DA SILVA</v>
          </cell>
          <cell r="Y613" t="str">
            <v>EDIVALDO FERREIRA DA SILVA</v>
          </cell>
          <cell r="Z613" t="str">
            <v>Casado</v>
          </cell>
          <cell r="AA613" t="str">
            <v>Ensino Fundamental Incompleto</v>
          </cell>
          <cell r="AB613" t="str">
            <v>M</v>
          </cell>
          <cell r="AC613" t="str">
            <v>Rua</v>
          </cell>
          <cell r="AD613" t="str">
            <v>FANCISCO INACIO SOLANO</v>
          </cell>
          <cell r="AE613" t="str">
            <v>77</v>
          </cell>
          <cell r="AG613" t="str">
            <v>04849-501</v>
          </cell>
          <cell r="AH613" t="str">
            <v>CANTINHO DO CEU</v>
          </cell>
          <cell r="AI613" t="str">
            <v>São Paulo</v>
          </cell>
          <cell r="AJ613" t="str">
            <v>São Paulo</v>
          </cell>
          <cell r="AK613" t="str">
            <v>11</v>
          </cell>
          <cell r="AL613" t="str">
            <v>96572.9949</v>
          </cell>
          <cell r="AP613">
            <v>7245</v>
          </cell>
          <cell r="AQ613" t="str">
            <v>04764</v>
          </cell>
          <cell r="AR613" t="str">
            <v>7</v>
          </cell>
          <cell r="AS613" t="str">
            <v>531997170</v>
          </cell>
          <cell r="AT613" t="str">
            <v>424462420175</v>
          </cell>
          <cell r="AU613" t="str">
            <v>764</v>
          </cell>
          <cell r="AV613" t="str">
            <v>371</v>
          </cell>
          <cell r="AW613" t="str">
            <v>89564305</v>
          </cell>
          <cell r="AX613" t="str">
            <v>534</v>
          </cell>
          <cell r="AY613">
            <v>3</v>
          </cell>
          <cell r="AZ613">
            <v>1</v>
          </cell>
          <cell r="BA613">
            <v>25</v>
          </cell>
        </row>
        <row r="614">
          <cell r="A614">
            <v>113447</v>
          </cell>
          <cell r="B614" t="str">
            <v>EDIVAN MOURA DOS SANTOS</v>
          </cell>
          <cell r="C614" t="str">
            <v>TECNICO EM SEGURANCA DO TRABALHO PLENO</v>
          </cell>
          <cell r="D614" t="str">
            <v>ECOSAMPA Operação Geral</v>
          </cell>
          <cell r="E614">
            <v>43617</v>
          </cell>
          <cell r="F614">
            <v>5277.68</v>
          </cell>
          <cell r="G614" t="str">
            <v>Em Atividade Normal</v>
          </cell>
          <cell r="H614">
            <v>44937</v>
          </cell>
          <cell r="I614">
            <v>26822</v>
          </cell>
          <cell r="J614" t="str">
            <v>676.810.345-87</v>
          </cell>
          <cell r="K614" t="str">
            <v>124.75108.75.6</v>
          </cell>
          <cell r="L614" t="str">
            <v>Salário Mensal</v>
          </cell>
          <cell r="M614" t="str">
            <v>Empregado (CLT)</v>
          </cell>
          <cell r="N614" t="str">
            <v>3516-05</v>
          </cell>
          <cell r="O614">
            <v>167</v>
          </cell>
          <cell r="P614" t="str">
            <v>SEGUNDA A SABADO - 13:40 AS 22:00 / INTERVALO DE 01 HORA</v>
          </cell>
          <cell r="Q614" t="str">
            <v>220 Horas</v>
          </cell>
          <cell r="R614" t="str">
            <v>75.02.001</v>
          </cell>
          <cell r="S614" t="str">
            <v>Apoio Op C.Indireto</v>
          </cell>
          <cell r="T614">
            <v>3</v>
          </cell>
          <cell r="U614" t="str">
            <v>SIEMACO SAO PAULO LIMP URBANA</v>
          </cell>
          <cell r="V614" t="str">
            <v>Brasileira</v>
          </cell>
          <cell r="W614" t="str">
            <v>Serrinha</v>
          </cell>
          <cell r="X614" t="str">
            <v>MARIA FRANCISCA MOURA DOS SANTOS</v>
          </cell>
          <cell r="Y614" t="str">
            <v>PAULO PEREIRA DOS SANTOS</v>
          </cell>
          <cell r="Z614" t="str">
            <v>Casado</v>
          </cell>
          <cell r="AA614" t="str">
            <v>Ensino Médio Completo</v>
          </cell>
          <cell r="AB614" t="str">
            <v>M</v>
          </cell>
          <cell r="AC614" t="str">
            <v>Alameda</v>
          </cell>
          <cell r="AD614" t="str">
            <v xml:space="preserve">DOS JEQUITIBAS </v>
          </cell>
          <cell r="AE614" t="str">
            <v>324</v>
          </cell>
          <cell r="AG614" t="str">
            <v>04880-275</v>
          </cell>
          <cell r="AH614" t="str">
            <v>RECANTO CAMPO BELO</v>
          </cell>
          <cell r="AI614" t="str">
            <v>São Paulo</v>
          </cell>
          <cell r="AJ614" t="str">
            <v>São Paulo</v>
          </cell>
          <cell r="AO614" t="str">
            <v>edvan.santos@ecosampa.com</v>
          </cell>
          <cell r="AP614">
            <v>2921</v>
          </cell>
          <cell r="AQ614" t="str">
            <v>52646</v>
          </cell>
          <cell r="AR614" t="str">
            <v>9</v>
          </cell>
          <cell r="AS614" t="str">
            <v>38.448.412-8</v>
          </cell>
          <cell r="AT614" t="str">
            <v>60932010558</v>
          </cell>
          <cell r="AU614" t="str">
            <v>389</v>
          </cell>
          <cell r="AV614" t="str">
            <v>371</v>
          </cell>
          <cell r="AW614" t="str">
            <v>84963</v>
          </cell>
          <cell r="AX614" t="str">
            <v>039</v>
          </cell>
          <cell r="AY614">
            <v>4</v>
          </cell>
          <cell r="AZ614">
            <v>3</v>
          </cell>
          <cell r="BA614">
            <v>0</v>
          </cell>
        </row>
        <row r="615">
          <cell r="A615">
            <v>119680</v>
          </cell>
          <cell r="B615" t="str">
            <v>EDIVILSON PEREIRA NUNES</v>
          </cell>
          <cell r="C615" t="str">
            <v>AJUDANTE EQ SERVICOS DIVERSOS</v>
          </cell>
          <cell r="D615" t="str">
            <v>ECOSAMPA Operação Geral</v>
          </cell>
          <cell r="E615">
            <v>44725</v>
          </cell>
          <cell r="F615">
            <v>1464.83</v>
          </cell>
          <cell r="G615" t="str">
            <v>Demitido em Meses Anteriores</v>
          </cell>
          <cell r="H615">
            <v>44762</v>
          </cell>
          <cell r="I615">
            <v>29734</v>
          </cell>
          <cell r="J615" t="str">
            <v>297.889.338-90</v>
          </cell>
          <cell r="K615" t="str">
            <v>128.15669.93.7</v>
          </cell>
          <cell r="L615" t="str">
            <v>Salário Mensal</v>
          </cell>
          <cell r="M615" t="str">
            <v>Empregado (CLT)</v>
          </cell>
          <cell r="N615" t="str">
            <v>5142-25</v>
          </cell>
          <cell r="O615">
            <v>301</v>
          </cell>
          <cell r="P615" t="str">
            <v>SEGUNDA A SABADO - 22:00 AS 05:25 / INTERVALO DE 01 HORA</v>
          </cell>
          <cell r="Q615" t="str">
            <v>220 Horas</v>
          </cell>
          <cell r="R615" t="str">
            <v>75.01.013</v>
          </cell>
          <cell r="S615" t="str">
            <v>SCK - Capinação e Roçada de Vias</v>
          </cell>
          <cell r="T615">
            <v>2</v>
          </cell>
          <cell r="U615" t="str">
            <v>SIEMACO SAO PAULO LIMP URBANA</v>
          </cell>
          <cell r="V615" t="str">
            <v>Brasileira</v>
          </cell>
          <cell r="W615" t="str">
            <v>São Caetano do Sul</v>
          </cell>
          <cell r="X615" t="str">
            <v>MARIA NILDA PEREIRA NUNES</v>
          </cell>
          <cell r="Y615" t="str">
            <v>ADIRSON MENDES NUNES</v>
          </cell>
          <cell r="Z615" t="str">
            <v>Solteiro</v>
          </cell>
          <cell r="AA615" t="str">
            <v>Ensino Fundamental Incompleto</v>
          </cell>
          <cell r="AB615" t="str">
            <v>M</v>
          </cell>
          <cell r="AC615" t="str">
            <v>Rua</v>
          </cell>
          <cell r="AD615" t="str">
            <v>XAVANTES</v>
          </cell>
          <cell r="AE615" t="str">
            <v>107</v>
          </cell>
          <cell r="AG615" t="str">
            <v>09560-060</v>
          </cell>
          <cell r="AH615" t="str">
            <v>OLIMPICO</v>
          </cell>
          <cell r="AI615" t="str">
            <v>São Caetano do Sul</v>
          </cell>
          <cell r="AJ615" t="str">
            <v>São Paulo</v>
          </cell>
          <cell r="AK615" t="str">
            <v>11</v>
          </cell>
          <cell r="AL615" t="str">
            <v>2759.1391</v>
          </cell>
          <cell r="AM615" t="str">
            <v>11</v>
          </cell>
          <cell r="AN615" t="str">
            <v>91263-2678</v>
          </cell>
          <cell r="AP615">
            <v>1381</v>
          </cell>
          <cell r="AQ615" t="str">
            <v>46639</v>
          </cell>
          <cell r="AR615" t="str">
            <v>8</v>
          </cell>
          <cell r="AS615" t="str">
            <v>296074330</v>
          </cell>
          <cell r="AT615" t="str">
            <v>451552890108</v>
          </cell>
          <cell r="AU615" t="str">
            <v>0080</v>
          </cell>
          <cell r="AV615" t="str">
            <v>269</v>
          </cell>
          <cell r="AW615" t="str">
            <v>29788933</v>
          </cell>
          <cell r="AX615" t="str">
            <v>890</v>
          </cell>
          <cell r="AY615">
            <v>0</v>
          </cell>
          <cell r="AZ615">
            <v>1</v>
          </cell>
          <cell r="BA615">
            <v>7</v>
          </cell>
        </row>
        <row r="616">
          <cell r="A616">
            <v>113727</v>
          </cell>
          <cell r="B616" t="str">
            <v>EDJANE ANJOS MENDES CAMISA NOVA</v>
          </cell>
          <cell r="C616" t="str">
            <v>AUXILIAR ADMINISTRATIVO</v>
          </cell>
          <cell r="D616" t="str">
            <v>ECOSAMPA Santo Amaro</v>
          </cell>
          <cell r="E616">
            <v>43619</v>
          </cell>
          <cell r="F616">
            <v>2147.5500000000002</v>
          </cell>
          <cell r="G616" t="str">
            <v>Demitido em Meses Anteriores</v>
          </cell>
          <cell r="H616">
            <v>44306</v>
          </cell>
          <cell r="I616">
            <v>29308</v>
          </cell>
          <cell r="J616" t="str">
            <v>289.123.398-00</v>
          </cell>
          <cell r="K616" t="str">
            <v>127.57916.89.2</v>
          </cell>
          <cell r="L616" t="str">
            <v>Salário Mensal</v>
          </cell>
          <cell r="M616" t="str">
            <v>Empregado (CLT)</v>
          </cell>
          <cell r="N616" t="str">
            <v>4110-05</v>
          </cell>
          <cell r="O616">
            <v>85</v>
          </cell>
          <cell r="P616" t="str">
            <v>SEG A SEX - 07:00 AS 16:00 - INTERVALO DE 01 HORA / SAB - 07:00 AS 11:00</v>
          </cell>
          <cell r="Q616" t="str">
            <v>220 Horas</v>
          </cell>
          <cell r="R616" t="str">
            <v>03.01.001</v>
          </cell>
          <cell r="S616" t="str">
            <v>Depto Servicos Gerais</v>
          </cell>
          <cell r="T616">
            <v>1</v>
          </cell>
          <cell r="U616" t="str">
            <v>SIEMACO SAO PAULO LIMP URBANA</v>
          </cell>
          <cell r="V616" t="str">
            <v>Brasileira</v>
          </cell>
          <cell r="W616" t="str">
            <v>São Paulo</v>
          </cell>
          <cell r="X616" t="str">
            <v>MARIA JOSE DOS ANJOS</v>
          </cell>
          <cell r="Y616" t="str">
            <v>JOAQUIM TEXEIRA MENDES</v>
          </cell>
          <cell r="Z616" t="str">
            <v>Casado</v>
          </cell>
          <cell r="AA616" t="str">
            <v>Ensino Médio Completo</v>
          </cell>
          <cell r="AB616" t="str">
            <v>F</v>
          </cell>
          <cell r="AC616" t="str">
            <v>Rua</v>
          </cell>
          <cell r="AD616" t="str">
            <v>SAO FRANCISCO</v>
          </cell>
          <cell r="AE616" t="str">
            <v>329</v>
          </cell>
          <cell r="AG616" t="str">
            <v>06765-000</v>
          </cell>
          <cell r="AH616" t="str">
            <v>PARQUE TABOAO</v>
          </cell>
          <cell r="AI616" t="str">
            <v>Taboão da Serra</v>
          </cell>
          <cell r="AJ616" t="str">
            <v>São Paulo</v>
          </cell>
          <cell r="AP616">
            <v>7237</v>
          </cell>
          <cell r="AQ616" t="str">
            <v>18922</v>
          </cell>
          <cell r="AR616" t="str">
            <v>5</v>
          </cell>
          <cell r="AS616" t="str">
            <v>342365861</v>
          </cell>
          <cell r="AT616" t="str">
            <v>288263890183</v>
          </cell>
          <cell r="AU616" t="str">
            <v>428</v>
          </cell>
          <cell r="AV616" t="str">
            <v>201</v>
          </cell>
          <cell r="AW616" t="str">
            <v>0000024526</v>
          </cell>
          <cell r="AX616" t="str">
            <v>00214</v>
          </cell>
          <cell r="AY616">
            <v>1</v>
          </cell>
          <cell r="AZ616">
            <v>10</v>
          </cell>
          <cell r="BA616">
            <v>17</v>
          </cell>
        </row>
        <row r="617">
          <cell r="A617">
            <v>113451</v>
          </cell>
          <cell r="B617" t="str">
            <v>EDJANE DA SILVA</v>
          </cell>
          <cell r="C617" t="str">
            <v>AJUDANTE EQ SERVICOS DIVERSOS</v>
          </cell>
          <cell r="D617" t="str">
            <v>ECOSAMPA Santo Amaro</v>
          </cell>
          <cell r="E617">
            <v>43617</v>
          </cell>
          <cell r="F617">
            <v>1319.67</v>
          </cell>
          <cell r="G617" t="str">
            <v>Demitido em Meses Anteriores</v>
          </cell>
          <cell r="H617">
            <v>44263</v>
          </cell>
          <cell r="I617">
            <v>26679</v>
          </cell>
          <cell r="J617" t="str">
            <v>825.395.704-10</v>
          </cell>
          <cell r="K617" t="str">
            <v>125.85973.23.0</v>
          </cell>
          <cell r="L617" t="str">
            <v>Salário Mensal</v>
          </cell>
          <cell r="M617" t="str">
            <v>Empregado (CLT)</v>
          </cell>
          <cell r="N617" t="str">
            <v>5142-25</v>
          </cell>
          <cell r="O617">
            <v>66</v>
          </cell>
          <cell r="P617" t="str">
            <v>SEGUNDA A SABADO - 06:00 AS 14:20 / INTERVALO DE 01 HORA</v>
          </cell>
          <cell r="Q617" t="str">
            <v>220 Horas</v>
          </cell>
          <cell r="R617" t="str">
            <v>75.01.022</v>
          </cell>
          <cell r="S617" t="str">
            <v>SCK - Limpeza Habitacional - Dificil Acesso</v>
          </cell>
          <cell r="T617">
            <v>2</v>
          </cell>
          <cell r="U617" t="str">
            <v>SIEMACO SAO PAULO LIMP URBANA</v>
          </cell>
          <cell r="V617" t="str">
            <v>Brasileira</v>
          </cell>
          <cell r="W617" t="str">
            <v>Caruaru</v>
          </cell>
          <cell r="X617" t="str">
            <v>SEBASTIANA DA SILVA</v>
          </cell>
          <cell r="Y617" t="str">
            <v>GERCINO ANTONIO DA SILVA</v>
          </cell>
          <cell r="Z617" t="str">
            <v>Solteiro</v>
          </cell>
          <cell r="AA617" t="str">
            <v>Ensino Fundamental Incompleto</v>
          </cell>
          <cell r="AB617" t="str">
            <v>F</v>
          </cell>
          <cell r="AC617" t="str">
            <v>Rua</v>
          </cell>
          <cell r="AD617" t="str">
            <v>YOSHIMARA MINANOTO</v>
          </cell>
          <cell r="AE617" t="str">
            <v>315</v>
          </cell>
          <cell r="AG617" t="str">
            <v>05847-620</v>
          </cell>
          <cell r="AH617" t="str">
            <v>JARDIM BRASILIA</v>
          </cell>
          <cell r="AI617" t="str">
            <v>São Paulo</v>
          </cell>
          <cell r="AJ617" t="str">
            <v>São Paulo</v>
          </cell>
          <cell r="AP617">
            <v>738</v>
          </cell>
          <cell r="AQ617" t="str">
            <v>47922</v>
          </cell>
          <cell r="AR617" t="str">
            <v>9</v>
          </cell>
          <cell r="AS617" t="str">
            <v>35.846.001-3</v>
          </cell>
          <cell r="AT617" t="str">
            <v>38503420950</v>
          </cell>
          <cell r="AU617" t="str">
            <v>732</v>
          </cell>
          <cell r="AV617" t="str">
            <v>328</v>
          </cell>
          <cell r="AW617" t="str">
            <v>70930</v>
          </cell>
          <cell r="AX617" t="str">
            <v>252</v>
          </cell>
          <cell r="AY617">
            <v>1</v>
          </cell>
          <cell r="AZ617">
            <v>9</v>
          </cell>
          <cell r="BA617">
            <v>7</v>
          </cell>
        </row>
        <row r="618">
          <cell r="A618">
            <v>113457</v>
          </cell>
          <cell r="B618" t="str">
            <v>EDJOVANE PALMA PALMITO</v>
          </cell>
          <cell r="C618" t="str">
            <v>VARREDOR</v>
          </cell>
          <cell r="D618" t="str">
            <v>ECOSAMPA Parelheiros</v>
          </cell>
          <cell r="E618">
            <v>43617</v>
          </cell>
          <cell r="F618">
            <v>1603.99</v>
          </cell>
          <cell r="G618" t="str">
            <v>Em Atividade Normal</v>
          </cell>
          <cell r="H618">
            <v>45023</v>
          </cell>
          <cell r="I618">
            <v>26217</v>
          </cell>
          <cell r="J618" t="str">
            <v>547.386.365-53</v>
          </cell>
          <cell r="K618" t="str">
            <v>124.79418.60.1</v>
          </cell>
          <cell r="L618" t="str">
            <v>Salário Mensal</v>
          </cell>
          <cell r="M618" t="str">
            <v>Empregado (CLT)</v>
          </cell>
          <cell r="N618" t="str">
            <v>5142-15</v>
          </cell>
          <cell r="O618">
            <v>233</v>
          </cell>
          <cell r="P618" t="str">
            <v>SEGUNDA A SABADO - 09:00 AS 17:20 / INTERVALO DE 01 HORA</v>
          </cell>
          <cell r="Q618" t="str">
            <v>220 Horas</v>
          </cell>
          <cell r="R618" t="str">
            <v>75.01.006</v>
          </cell>
          <cell r="S618" t="str">
            <v>SCK - Varrição de Vias e Logradouros</v>
          </cell>
          <cell r="T618">
            <v>2</v>
          </cell>
          <cell r="U618" t="str">
            <v>SIEMACO SAO PAULO LIMP URBANA</v>
          </cell>
          <cell r="V618" t="str">
            <v>Brasileira</v>
          </cell>
          <cell r="W618" t="str">
            <v>Ipiaú</v>
          </cell>
          <cell r="X618" t="str">
            <v>MALTHIDE PALMA PALMITO</v>
          </cell>
          <cell r="Y618" t="str">
            <v>JOVELINO PALMITO LAVRADOR</v>
          </cell>
          <cell r="Z618" t="str">
            <v>Solteiro</v>
          </cell>
          <cell r="AA618" t="str">
            <v>Ensino Fundamental Incompleto</v>
          </cell>
          <cell r="AB618" t="str">
            <v>M</v>
          </cell>
          <cell r="AC618" t="str">
            <v>Rua</v>
          </cell>
          <cell r="AD618" t="str">
            <v>VISCONDE DE MONTALEGRE</v>
          </cell>
          <cell r="AE618" t="str">
            <v>320</v>
          </cell>
          <cell r="AG618" t="str">
            <v>04890-570</v>
          </cell>
          <cell r="AH618" t="str">
            <v>JARDIM SANTA FE</v>
          </cell>
          <cell r="AI618" t="str">
            <v>São Paulo</v>
          </cell>
          <cell r="AJ618" t="str">
            <v>São Paulo</v>
          </cell>
          <cell r="AP618">
            <v>6753</v>
          </cell>
          <cell r="AQ618" t="str">
            <v>23782</v>
          </cell>
          <cell r="AR618" t="str">
            <v>2</v>
          </cell>
          <cell r="AS618" t="str">
            <v>55.360.086-2</v>
          </cell>
          <cell r="AT618" t="str">
            <v>061180490515</v>
          </cell>
          <cell r="AU618" t="str">
            <v>481</v>
          </cell>
          <cell r="AV618" t="str">
            <v>381</v>
          </cell>
          <cell r="AW618" t="str">
            <v>58789</v>
          </cell>
          <cell r="AX618" t="str">
            <v>033</v>
          </cell>
          <cell r="AY618">
            <v>4</v>
          </cell>
          <cell r="AZ618">
            <v>3</v>
          </cell>
          <cell r="BA618">
            <v>0</v>
          </cell>
        </row>
        <row r="619">
          <cell r="A619">
            <v>122574</v>
          </cell>
          <cell r="B619" t="str">
            <v>EDMAR CESAR DA SILVA</v>
          </cell>
          <cell r="C619" t="str">
            <v>MOTORISTA CAMINHAO</v>
          </cell>
          <cell r="D619" t="str">
            <v>ECOSAMPA Operação Geral</v>
          </cell>
          <cell r="E619">
            <v>45131</v>
          </cell>
          <cell r="F619">
            <v>3050.22</v>
          </cell>
          <cell r="G619" t="str">
            <v>Em Atividade Normal</v>
          </cell>
          <cell r="H619">
            <v>45131</v>
          </cell>
          <cell r="I619">
            <v>26910</v>
          </cell>
          <cell r="J619" t="str">
            <v>164.161.928-70</v>
          </cell>
          <cell r="K619" t="str">
            <v>124.00585.24.7</v>
          </cell>
          <cell r="L619" t="str">
            <v>Salário Mensal</v>
          </cell>
          <cell r="M619" t="str">
            <v>Empregado (CLT)</v>
          </cell>
          <cell r="N619" t="str">
            <v>7825-10</v>
          </cell>
          <cell r="O619">
            <v>301</v>
          </cell>
          <cell r="P619" t="str">
            <v>SEGUNDA A SABADO - 22:00 AS 05:25 / INTERVALO DE 01 HORA</v>
          </cell>
          <cell r="Q619" t="str">
            <v>220 Horas</v>
          </cell>
          <cell r="R619" t="str">
            <v>75.01.017</v>
          </cell>
          <cell r="S619" t="str">
            <v>SCK - Coleta Manual - Entulho e Materiais Diversos</v>
          </cell>
          <cell r="T619">
            <v>2</v>
          </cell>
          <cell r="U619" t="str">
            <v>SIND TRAB EMP DE ONIBUS RODOV INTEREST INTERM SET DIF SAO PAULO</v>
          </cell>
          <cell r="V619" t="str">
            <v>Brasileira</v>
          </cell>
          <cell r="W619" t="str">
            <v>São Paulo</v>
          </cell>
          <cell r="X619" t="str">
            <v>MARIA DO SOCORRO NOGUEIRA DA SILVA</v>
          </cell>
          <cell r="Y619" t="str">
            <v>JOAO AUGUSTO DA SILVA</v>
          </cell>
          <cell r="Z619" t="str">
            <v>Solteiro</v>
          </cell>
          <cell r="AA619" t="str">
            <v>Ensino Fundamental Incompleto</v>
          </cell>
          <cell r="AB619" t="str">
            <v>M</v>
          </cell>
          <cell r="AC619" t="str">
            <v>Rua</v>
          </cell>
          <cell r="AD619" t="str">
            <v>DURVAL PEDROSO DA SILVA</v>
          </cell>
          <cell r="AE619" t="str">
            <v>278</v>
          </cell>
          <cell r="AG619" t="str">
            <v>04438-220</v>
          </cell>
          <cell r="AH619" t="str">
            <v>JD MARTINI</v>
          </cell>
          <cell r="AI619" t="str">
            <v>São Paulo</v>
          </cell>
          <cell r="AJ619" t="str">
            <v>São Paulo</v>
          </cell>
          <cell r="AM619" t="str">
            <v>11</v>
          </cell>
          <cell r="AN619" t="str">
            <v>98774-0571</v>
          </cell>
          <cell r="AP619">
            <v>7245</v>
          </cell>
          <cell r="AQ619" t="str">
            <v>14934</v>
          </cell>
          <cell r="AR619" t="str">
            <v>4</v>
          </cell>
          <cell r="AS619" t="str">
            <v>232463505</v>
          </cell>
          <cell r="AT619" t="str">
            <v>219643680175</v>
          </cell>
          <cell r="AU619" t="str">
            <v>0169</v>
          </cell>
          <cell r="AV619" t="str">
            <v>372</v>
          </cell>
          <cell r="AW619" t="str">
            <v>16416192</v>
          </cell>
          <cell r="AX619" t="str">
            <v>870</v>
          </cell>
          <cell r="AY619">
            <v>0</v>
          </cell>
          <cell r="AZ619">
            <v>1</v>
          </cell>
          <cell r="BA619">
            <v>7</v>
          </cell>
          <cell r="BB619" t="str">
            <v>02.545.052.208</v>
          </cell>
          <cell r="BC619">
            <v>45933</v>
          </cell>
          <cell r="BD619">
            <v>44371</v>
          </cell>
          <cell r="BE619" t="str">
            <v>AE</v>
          </cell>
          <cell r="BG619">
            <v>45114</v>
          </cell>
        </row>
        <row r="620">
          <cell r="A620">
            <v>113460</v>
          </cell>
          <cell r="B620" t="str">
            <v>EDMAR DE FREITAS</v>
          </cell>
          <cell r="C620" t="str">
            <v>COLETOR</v>
          </cell>
          <cell r="D620" t="str">
            <v>ECOSAMPA Operação Geral</v>
          </cell>
          <cell r="E620">
            <v>43617</v>
          </cell>
          <cell r="F620">
            <v>1907.79</v>
          </cell>
          <cell r="G620" t="str">
            <v>Em Atividade Normal</v>
          </cell>
          <cell r="H620">
            <v>45056</v>
          </cell>
          <cell r="I620">
            <v>27938</v>
          </cell>
          <cell r="J620" t="str">
            <v>251.713.198-80</v>
          </cell>
          <cell r="K620" t="str">
            <v>125.49664.70.3</v>
          </cell>
          <cell r="L620" t="str">
            <v>Salário Mensal</v>
          </cell>
          <cell r="M620" t="str">
            <v>Empregado (CLT)</v>
          </cell>
          <cell r="N620" t="str">
            <v>5142-05</v>
          </cell>
          <cell r="O620">
            <v>297</v>
          </cell>
          <cell r="P620" t="str">
            <v>SEGUNDA A SABADO - 05:40 AS 14:00 / INTERVALO DE 01 HORA</v>
          </cell>
          <cell r="Q620" t="str">
            <v>220 Horas</v>
          </cell>
          <cell r="R620" t="str">
            <v>75.01.024</v>
          </cell>
          <cell r="S620" t="str">
            <v>SCK - Coleta Manual Residuos - Compactador</v>
          </cell>
          <cell r="T620">
            <v>2</v>
          </cell>
          <cell r="U620" t="str">
            <v>SIEMACO SAO PAULO LIMP URBANA</v>
          </cell>
          <cell r="V620" t="str">
            <v>Brasileira</v>
          </cell>
          <cell r="W620" t="str">
            <v>São Paulo</v>
          </cell>
          <cell r="X620" t="str">
            <v>OTILIA EUDOX FERREIRA DE FREITAS</v>
          </cell>
          <cell r="Y620" t="str">
            <v>GERALDO TOMAZ DE FEITAS</v>
          </cell>
          <cell r="Z620" t="str">
            <v>Solteiro</v>
          </cell>
          <cell r="AA620" t="str">
            <v>Ensino Fundamental Completo</v>
          </cell>
          <cell r="AB620" t="str">
            <v>M</v>
          </cell>
          <cell r="AC620" t="str">
            <v>Avenida</v>
          </cell>
          <cell r="AD620" t="str">
            <v>DOUTOR HENRIQUE GUILHERME THUT</v>
          </cell>
          <cell r="AE620" t="str">
            <v>285</v>
          </cell>
          <cell r="AG620" t="str">
            <v>04860-210</v>
          </cell>
          <cell r="AH620" t="str">
            <v>JARDIM GUANABARA</v>
          </cell>
          <cell r="AI620" t="str">
            <v>São Paulo</v>
          </cell>
          <cell r="AJ620" t="str">
            <v>São Paulo</v>
          </cell>
          <cell r="AP620">
            <v>390</v>
          </cell>
          <cell r="AQ620" t="str">
            <v>10715</v>
          </cell>
          <cell r="AR620" t="str">
            <v>9</v>
          </cell>
          <cell r="AS620" t="str">
            <v>27.253.508-4</v>
          </cell>
          <cell r="AT620" t="str">
            <v>280247030167</v>
          </cell>
          <cell r="AU620" t="str">
            <v>89</v>
          </cell>
          <cell r="AV620" t="str">
            <v>381</v>
          </cell>
          <cell r="AW620" t="str">
            <v>6393</v>
          </cell>
          <cell r="AX620" t="str">
            <v>157</v>
          </cell>
          <cell r="AY620">
            <v>4</v>
          </cell>
          <cell r="AZ620">
            <v>3</v>
          </cell>
          <cell r="BA620">
            <v>0</v>
          </cell>
        </row>
        <row r="621">
          <cell r="A621">
            <v>113468</v>
          </cell>
          <cell r="B621" t="str">
            <v>EDMAR FERREIRA</v>
          </cell>
          <cell r="C621" t="str">
            <v>AJUDANTE EQ SERVICOS DIVERSOS</v>
          </cell>
          <cell r="D621" t="str">
            <v>ECOSAMPA Operação Geral</v>
          </cell>
          <cell r="E621">
            <v>43617</v>
          </cell>
          <cell r="F621">
            <v>1319.67</v>
          </cell>
          <cell r="G621" t="str">
            <v>Demitido em Meses Anteriores</v>
          </cell>
          <cell r="H621">
            <v>44443</v>
          </cell>
          <cell r="I621">
            <v>27404</v>
          </cell>
          <cell r="J621" t="str">
            <v>247.480.038-71</v>
          </cell>
          <cell r="K621" t="str">
            <v>124.38793.08.4</v>
          </cell>
          <cell r="L621" t="str">
            <v>Salário Mensal</v>
          </cell>
          <cell r="M621" t="str">
            <v>Empregado (CLT)</v>
          </cell>
          <cell r="N621" t="str">
            <v>5142-25</v>
          </cell>
          <cell r="O621">
            <v>167</v>
          </cell>
          <cell r="P621" t="str">
            <v>SEGUNDA A SABADO - 13:40 AS 22:00 / INTERVALO DE 01 HORA</v>
          </cell>
          <cell r="Q621" t="str">
            <v>220 Horas</v>
          </cell>
          <cell r="R621" t="str">
            <v>75.01.013</v>
          </cell>
          <cell r="S621" t="str">
            <v>SCK - Capinação e Roçada de Vias</v>
          </cell>
          <cell r="T621">
            <v>2</v>
          </cell>
          <cell r="U621" t="str">
            <v>SIEMACO SAO PAULO LIMP URBANA</v>
          </cell>
          <cell r="V621" t="str">
            <v>Brasileira</v>
          </cell>
          <cell r="W621" t="str">
            <v>São Paulo</v>
          </cell>
          <cell r="X621" t="str">
            <v>NERCY DAS DORES FERREIRA</v>
          </cell>
          <cell r="Y621" t="str">
            <v>JOAQUIM FERREIRA CAMPOS</v>
          </cell>
          <cell r="Z621" t="str">
            <v>Casado</v>
          </cell>
          <cell r="AA621" t="str">
            <v>Ensino Fundamental Incompleto</v>
          </cell>
          <cell r="AB621" t="str">
            <v>M</v>
          </cell>
          <cell r="AC621" t="str">
            <v>Rua</v>
          </cell>
          <cell r="AD621" t="str">
            <v>IGUACU</v>
          </cell>
          <cell r="AE621" t="str">
            <v>320</v>
          </cell>
          <cell r="AG621" t="str">
            <v>06820-435</v>
          </cell>
          <cell r="AH621" t="str">
            <v>JARDIM SANTA EMILIA</v>
          </cell>
          <cell r="AI621" t="str">
            <v>Embu</v>
          </cell>
          <cell r="AJ621" t="str">
            <v>São Paulo</v>
          </cell>
          <cell r="AP621">
            <v>9106</v>
          </cell>
          <cell r="AQ621" t="str">
            <v>34112</v>
          </cell>
          <cell r="AR621" t="str">
            <v>7</v>
          </cell>
          <cell r="AS621" t="str">
            <v>25.023.693-X</v>
          </cell>
          <cell r="AT621" t="str">
            <v>205749860116</v>
          </cell>
          <cell r="AU621" t="str">
            <v>249</v>
          </cell>
          <cell r="AV621" t="str">
            <v>391</v>
          </cell>
          <cell r="AW621" t="str">
            <v>80524</v>
          </cell>
          <cell r="AX621" t="str">
            <v>103</v>
          </cell>
          <cell r="AY621">
            <v>2</v>
          </cell>
          <cell r="AZ621">
            <v>3</v>
          </cell>
          <cell r="BA621">
            <v>3</v>
          </cell>
        </row>
        <row r="622">
          <cell r="A622">
            <v>113469</v>
          </cell>
          <cell r="B622" t="str">
            <v>EDMILSO ALVES DA SILVA</v>
          </cell>
          <cell r="C622" t="str">
            <v>AJUDANTE EQ SERVICOS DIVERSOS</v>
          </cell>
          <cell r="D622" t="str">
            <v>ECOSAMPA Santo Amaro</v>
          </cell>
          <cell r="E622">
            <v>43617</v>
          </cell>
          <cell r="F622">
            <v>1603.99</v>
          </cell>
          <cell r="G622" t="str">
            <v>Em Atividade Normal</v>
          </cell>
          <cell r="H622">
            <v>45023</v>
          </cell>
          <cell r="I622">
            <v>23184</v>
          </cell>
          <cell r="J622" t="str">
            <v>128.127.398-86</v>
          </cell>
          <cell r="K622" t="str">
            <v>121.12541.81.3</v>
          </cell>
          <cell r="L622" t="str">
            <v>Salário Mensal</v>
          </cell>
          <cell r="M622" t="str">
            <v>Empregado (CLT)</v>
          </cell>
          <cell r="N622" t="str">
            <v>5142-25</v>
          </cell>
          <cell r="O622">
            <v>300</v>
          </cell>
          <cell r="P622" t="str">
            <v>SEGUNDA A SABADO - 21:00 AS 04:33 / INTERVALO DE 01 HORA</v>
          </cell>
          <cell r="Q622" t="str">
            <v>220 Horas</v>
          </cell>
          <cell r="R622" t="str">
            <v>75.01.022</v>
          </cell>
          <cell r="S622" t="str">
            <v>SCK - Limpeza Habitacional - Dificil Acesso</v>
          </cell>
          <cell r="T622">
            <v>2</v>
          </cell>
          <cell r="U622" t="str">
            <v>SIEMACO SAO PAULO LIMP URBANA</v>
          </cell>
          <cell r="V622" t="str">
            <v>Brasileira</v>
          </cell>
          <cell r="W622" t="str">
            <v>Jurema</v>
          </cell>
          <cell r="X622" t="str">
            <v>CECILIA LEOPOLDINA DA CONCEICAO</v>
          </cell>
          <cell r="Y622" t="str">
            <v>JOSE ALVES DA SILVA</v>
          </cell>
          <cell r="Z622" t="str">
            <v>Casado</v>
          </cell>
          <cell r="AA622" t="str">
            <v>Ensino Fundamental Incompleto</v>
          </cell>
          <cell r="AB622" t="str">
            <v>M</v>
          </cell>
          <cell r="AC622" t="str">
            <v>Rua</v>
          </cell>
          <cell r="AD622" t="str">
            <v>DELFIM DO PRATA</v>
          </cell>
          <cell r="AE622" t="str">
            <v>261</v>
          </cell>
          <cell r="AF622" t="str">
            <v>CASA 02</v>
          </cell>
          <cell r="AG622" t="str">
            <v>04474-170</v>
          </cell>
          <cell r="AH622" t="str">
            <v>JARDIM SANTA TEREZINHA</v>
          </cell>
          <cell r="AI622" t="str">
            <v>São Paulo</v>
          </cell>
          <cell r="AJ622" t="str">
            <v>São Paulo</v>
          </cell>
          <cell r="AP622">
            <v>9106</v>
          </cell>
          <cell r="AQ622" t="str">
            <v>33930</v>
          </cell>
          <cell r="AR622" t="str">
            <v>3</v>
          </cell>
          <cell r="AS622" t="str">
            <v>18.806.607-X</v>
          </cell>
          <cell r="AT622" t="str">
            <v>155663230124</v>
          </cell>
          <cell r="AU622" t="str">
            <v>51</v>
          </cell>
          <cell r="AV622" t="str">
            <v>418</v>
          </cell>
          <cell r="AW622" t="str">
            <v>021461</v>
          </cell>
          <cell r="AX622" t="str">
            <v>009</v>
          </cell>
          <cell r="AY622">
            <v>4</v>
          </cell>
          <cell r="AZ622">
            <v>3</v>
          </cell>
          <cell r="BA622">
            <v>0</v>
          </cell>
        </row>
        <row r="623">
          <cell r="A623">
            <v>113491</v>
          </cell>
          <cell r="B623" t="str">
            <v>EDMILSON BATISTA DO NASCIMENTO</v>
          </cell>
          <cell r="C623" t="str">
            <v>AJUDANTE EQ SERVICOS DIVERSOS</v>
          </cell>
          <cell r="D623" t="str">
            <v>ECOSAMPA Parelheiros</v>
          </cell>
          <cell r="E623">
            <v>43617</v>
          </cell>
          <cell r="F623">
            <v>1603.99</v>
          </cell>
          <cell r="G623" t="str">
            <v>Em Atividade Normal</v>
          </cell>
          <cell r="H623">
            <v>44930</v>
          </cell>
          <cell r="I623">
            <v>30880</v>
          </cell>
          <cell r="J623" t="str">
            <v>379.230.508-99</v>
          </cell>
          <cell r="K623" t="str">
            <v>132.76694.89.0</v>
          </cell>
          <cell r="L623" t="str">
            <v>Salário Mensal</v>
          </cell>
          <cell r="M623" t="str">
            <v>Empregado (CLT)</v>
          </cell>
          <cell r="N623" t="str">
            <v>5142-25</v>
          </cell>
          <cell r="O623">
            <v>167</v>
          </cell>
          <cell r="P623" t="str">
            <v>SEGUNDA A SABADO - 13:40 AS 22:00 / INTERVALO DE 01 HORA</v>
          </cell>
          <cell r="Q623" t="str">
            <v>220 Horas</v>
          </cell>
          <cell r="R623" t="str">
            <v>75.01.022</v>
          </cell>
          <cell r="S623" t="str">
            <v>SCK - Limpeza Habitacional - Dificil Acesso</v>
          </cell>
          <cell r="T623">
            <v>2</v>
          </cell>
          <cell r="U623" t="str">
            <v>SIEMACO SAO PAULO LIMP URBANA</v>
          </cell>
          <cell r="V623" t="str">
            <v>Brasileira</v>
          </cell>
          <cell r="W623" t="str">
            <v>Juru</v>
          </cell>
          <cell r="X623" t="str">
            <v>GERCINA BATISTA DO NASCIMENTO</v>
          </cell>
          <cell r="Y623" t="str">
            <v>JOSE BEZERRA DO NASCIMENTO FILHO</v>
          </cell>
          <cell r="Z623" t="str">
            <v>Solteiro</v>
          </cell>
          <cell r="AA623" t="str">
            <v>Ensino Médio Completo</v>
          </cell>
          <cell r="AB623" t="str">
            <v>M</v>
          </cell>
          <cell r="AC623" t="str">
            <v>Rua</v>
          </cell>
          <cell r="AD623" t="str">
            <v>TREZE DE MAIO</v>
          </cell>
          <cell r="AE623" t="str">
            <v>36</v>
          </cell>
          <cell r="AF623" t="str">
            <v>A</v>
          </cell>
          <cell r="AG623" t="str">
            <v>04849-650</v>
          </cell>
          <cell r="AH623" t="str">
            <v xml:space="preserve">CANTINHO DO CEU </v>
          </cell>
          <cell r="AI623" t="str">
            <v>São Paulo</v>
          </cell>
          <cell r="AJ623" t="str">
            <v>São Paulo</v>
          </cell>
          <cell r="AP623">
            <v>9106</v>
          </cell>
          <cell r="AQ623" t="str">
            <v>34047</v>
          </cell>
          <cell r="AR623" t="str">
            <v>5</v>
          </cell>
          <cell r="AS623" t="str">
            <v>35.003.888-0</v>
          </cell>
          <cell r="AT623" t="str">
            <v>310026810141</v>
          </cell>
          <cell r="AU623" t="str">
            <v>348</v>
          </cell>
          <cell r="AV623" t="str">
            <v>371</v>
          </cell>
          <cell r="AW623" t="str">
            <v>6660</v>
          </cell>
          <cell r="AX623" t="str">
            <v>301</v>
          </cell>
          <cell r="AY623">
            <v>4</v>
          </cell>
          <cell r="AZ623">
            <v>3</v>
          </cell>
          <cell r="BA623">
            <v>0</v>
          </cell>
        </row>
        <row r="624">
          <cell r="A624">
            <v>113495</v>
          </cell>
          <cell r="B624" t="str">
            <v>EDMILSON DA SILVA</v>
          </cell>
          <cell r="C624" t="str">
            <v>AJUDANTE EQ SERVICOS DIVERSOS</v>
          </cell>
          <cell r="D624" t="str">
            <v>ECOSAMPA Parelheiros</v>
          </cell>
          <cell r="E624">
            <v>43617</v>
          </cell>
          <cell r="F624">
            <v>1603.99</v>
          </cell>
          <cell r="G624" t="str">
            <v>Acidente do Trabalho</v>
          </cell>
          <cell r="H624">
            <v>44114</v>
          </cell>
          <cell r="I624">
            <v>32634</v>
          </cell>
          <cell r="J624" t="str">
            <v>377.744.998-90</v>
          </cell>
          <cell r="K624" t="str">
            <v>210.71942.21.4</v>
          </cell>
          <cell r="L624" t="str">
            <v>Salário Mensal</v>
          </cell>
          <cell r="M624" t="str">
            <v>Empregado (CLT)</v>
          </cell>
          <cell r="N624" t="str">
            <v>5142-25</v>
          </cell>
          <cell r="O624">
            <v>167</v>
          </cell>
          <cell r="P624" t="str">
            <v>SEGUNDA A SABADO - 13:40 AS 22:00 / INTERVALO DE 01 HORA</v>
          </cell>
          <cell r="Q624" t="str">
            <v>220 Horas</v>
          </cell>
          <cell r="R624" t="str">
            <v>75.01.022</v>
          </cell>
          <cell r="S624" t="str">
            <v>SCK - Limpeza Habitacional - Dificil Acesso</v>
          </cell>
          <cell r="T624">
            <v>2</v>
          </cell>
          <cell r="U624" t="str">
            <v>SIEMACO SAO PAULO LIMP URBANA</v>
          </cell>
          <cell r="V624" t="str">
            <v>Brasileira</v>
          </cell>
          <cell r="W624" t="str">
            <v>São Paulo</v>
          </cell>
          <cell r="X624" t="str">
            <v>MARIA DO CARMO SILVA</v>
          </cell>
          <cell r="Y624" t="str">
            <v>JOAQUIM DE OLIVEIRA DA SILVA</v>
          </cell>
          <cell r="Z624" t="str">
            <v>Solteiro</v>
          </cell>
          <cell r="AA624" t="str">
            <v>Ensino Médio Completo</v>
          </cell>
          <cell r="AB624" t="str">
            <v>M</v>
          </cell>
          <cell r="AC624" t="str">
            <v>Rua</v>
          </cell>
          <cell r="AD624" t="str">
            <v>BATALHA REIS</v>
          </cell>
          <cell r="AE624" t="str">
            <v>55</v>
          </cell>
          <cell r="AG624" t="str">
            <v>04474-120</v>
          </cell>
          <cell r="AH624" t="str">
            <v>JARDIM SAO BENTO</v>
          </cell>
          <cell r="AI624" t="str">
            <v>São Paulo</v>
          </cell>
          <cell r="AJ624" t="str">
            <v>São Paulo</v>
          </cell>
          <cell r="AP624">
            <v>9106</v>
          </cell>
          <cell r="AQ624" t="str">
            <v>34145</v>
          </cell>
          <cell r="AR624" t="str">
            <v>7</v>
          </cell>
          <cell r="AS624" t="str">
            <v>47.298.945-5</v>
          </cell>
          <cell r="AT624" t="str">
            <v>370824720159</v>
          </cell>
          <cell r="AU624" t="str">
            <v>193</v>
          </cell>
          <cell r="AV624" t="str">
            <v>20</v>
          </cell>
          <cell r="AW624" t="str">
            <v>49390</v>
          </cell>
          <cell r="AX624" t="str">
            <v>0328</v>
          </cell>
          <cell r="AY624">
            <v>4</v>
          </cell>
          <cell r="AZ624">
            <v>3</v>
          </cell>
          <cell r="BA624">
            <v>0</v>
          </cell>
        </row>
        <row r="625">
          <cell r="A625">
            <v>113498</v>
          </cell>
          <cell r="B625" t="str">
            <v>EDMILSON LOPES SALES</v>
          </cell>
          <cell r="C625" t="str">
            <v>AJUDANTE EQ SERVICOS DIVERSOS</v>
          </cell>
          <cell r="D625" t="str">
            <v>ECOSAMPA M'Boi Mirim</v>
          </cell>
          <cell r="E625">
            <v>43617</v>
          </cell>
          <cell r="F625">
            <v>1603.99</v>
          </cell>
          <cell r="G625" t="str">
            <v>Gozando Férias</v>
          </cell>
          <cell r="H625">
            <v>45180</v>
          </cell>
          <cell r="I625">
            <v>24105</v>
          </cell>
          <cell r="J625" t="str">
            <v>088.295.228-56</v>
          </cell>
          <cell r="K625" t="str">
            <v>121.69096.76.2</v>
          </cell>
          <cell r="L625" t="str">
            <v>Salário Mensal</v>
          </cell>
          <cell r="M625" t="str">
            <v>Empregado (CLT)</v>
          </cell>
          <cell r="N625" t="str">
            <v>5142-25</v>
          </cell>
          <cell r="O625">
            <v>167</v>
          </cell>
          <cell r="P625" t="str">
            <v>SEGUNDA A SABADO - 13:40 AS 22:00 / INTERVALO DE 01 HORA</v>
          </cell>
          <cell r="Q625" t="str">
            <v>220 Horas</v>
          </cell>
          <cell r="R625" t="str">
            <v>75.01.013</v>
          </cell>
          <cell r="S625" t="str">
            <v>SCK - Capinação e Roçada de Vias</v>
          </cell>
          <cell r="T625">
            <v>2</v>
          </cell>
          <cell r="U625" t="str">
            <v>SIEMACO SAO PAULO LIMP URBANA</v>
          </cell>
          <cell r="V625" t="str">
            <v>Brasileira</v>
          </cell>
          <cell r="W625" t="str">
            <v>Crateús</v>
          </cell>
          <cell r="X625" t="str">
            <v>JULIA RIDRIGUES SALES</v>
          </cell>
          <cell r="Y625" t="str">
            <v>FRANCISCO RODRIGUES SALES</v>
          </cell>
          <cell r="Z625" t="str">
            <v>Solteiro</v>
          </cell>
          <cell r="AA625" t="str">
            <v>Ensino Fundamental Incompleto</v>
          </cell>
          <cell r="AB625" t="str">
            <v>M</v>
          </cell>
          <cell r="AC625" t="str">
            <v>Travessa</v>
          </cell>
          <cell r="AD625" t="str">
            <v>DOS BOCHIMANOS</v>
          </cell>
          <cell r="AE625" t="str">
            <v>46</v>
          </cell>
          <cell r="AG625" t="str">
            <v>05890-470</v>
          </cell>
          <cell r="AH625" t="str">
            <v xml:space="preserve">CONJUNTO HABITACIONAL </v>
          </cell>
          <cell r="AI625" t="str">
            <v>São Paulo</v>
          </cell>
          <cell r="AJ625" t="str">
            <v>São Paulo</v>
          </cell>
          <cell r="AP625">
            <v>6429</v>
          </cell>
          <cell r="AQ625" t="str">
            <v>21396</v>
          </cell>
          <cell r="AR625" t="str">
            <v>7</v>
          </cell>
          <cell r="AS625" t="str">
            <v>19159031</v>
          </cell>
          <cell r="AT625" t="str">
            <v>141294990108</v>
          </cell>
          <cell r="AU625" t="str">
            <v>419</v>
          </cell>
          <cell r="AV625" t="str">
            <v>20</v>
          </cell>
          <cell r="AW625" t="str">
            <v>90084</v>
          </cell>
          <cell r="AX625" t="str">
            <v>085</v>
          </cell>
          <cell r="AY625">
            <v>4</v>
          </cell>
          <cell r="AZ625">
            <v>3</v>
          </cell>
          <cell r="BA625">
            <v>0</v>
          </cell>
        </row>
        <row r="626">
          <cell r="A626">
            <v>113503</v>
          </cell>
          <cell r="B626" t="str">
            <v>EDMILSON NASCIMENTO SAO PEDRO</v>
          </cell>
          <cell r="C626" t="str">
            <v>AJUDANTE EQ SERVICOS DIVERSOS</v>
          </cell>
          <cell r="D626" t="str">
            <v>ECOSAMPA Capela do Socorro</v>
          </cell>
          <cell r="E626">
            <v>43621</v>
          </cell>
          <cell r="F626">
            <v>1319.67</v>
          </cell>
          <cell r="G626" t="str">
            <v>Demitido em Meses Anteriores</v>
          </cell>
          <cell r="H626">
            <v>44200</v>
          </cell>
          <cell r="I626">
            <v>30434</v>
          </cell>
          <cell r="J626" t="str">
            <v>341.983.568-07</v>
          </cell>
          <cell r="K626" t="str">
            <v>133.46402.89.3</v>
          </cell>
          <cell r="L626" t="str">
            <v>Salário Mensal</v>
          </cell>
          <cell r="M626" t="str">
            <v>Empregado (CLT)</v>
          </cell>
          <cell r="N626" t="str">
            <v>5142-25</v>
          </cell>
          <cell r="O626">
            <v>66</v>
          </cell>
          <cell r="P626" t="str">
            <v>SEGUNDA A SABADO - 06:00 AS 14:20 / INTERVALO DE 01 HORA</v>
          </cell>
          <cell r="Q626" t="str">
            <v>220 Horas</v>
          </cell>
          <cell r="R626" t="str">
            <v>75.01.013</v>
          </cell>
          <cell r="S626" t="str">
            <v>SCK - Capinação e Roçada de Vias</v>
          </cell>
          <cell r="T626">
            <v>2</v>
          </cell>
          <cell r="U626" t="str">
            <v>SIEMACO SAO PAULO LIMP URBANA</v>
          </cell>
          <cell r="V626" t="str">
            <v>Brasileira</v>
          </cell>
          <cell r="W626" t="str">
            <v>São Paulo</v>
          </cell>
          <cell r="X626" t="str">
            <v>MARIANA CANDIDA DE JESUS NASCIMENTO</v>
          </cell>
          <cell r="Y626" t="str">
            <v>DURVAL BARBOSA SAO PEDRO</v>
          </cell>
          <cell r="Z626" t="str">
            <v>Solteiro</v>
          </cell>
          <cell r="AA626" t="str">
            <v>Ensino Fundamental Incompleto</v>
          </cell>
          <cell r="AB626" t="str">
            <v>M</v>
          </cell>
          <cell r="AC626" t="str">
            <v>Rua</v>
          </cell>
          <cell r="AD626" t="str">
            <v xml:space="preserve">BELISARIO FERREIRA LIMA </v>
          </cell>
          <cell r="AE626" t="str">
            <v>40</v>
          </cell>
          <cell r="AG626" t="str">
            <v>04829-020</v>
          </cell>
          <cell r="AH626" t="str">
            <v xml:space="preserve">JARDIM BELA VISTA </v>
          </cell>
          <cell r="AI626" t="str">
            <v>São Paulo</v>
          </cell>
          <cell r="AJ626" t="str">
            <v>São Paulo</v>
          </cell>
          <cell r="AP626">
            <v>736</v>
          </cell>
          <cell r="AQ626" t="str">
            <v>30690</v>
          </cell>
          <cell r="AR626" t="str">
            <v>3</v>
          </cell>
          <cell r="AS626" t="str">
            <v>42.891.534-6</v>
          </cell>
          <cell r="AT626" t="str">
            <v>317980650132</v>
          </cell>
          <cell r="AU626" t="str">
            <v>712</v>
          </cell>
          <cell r="AV626" t="str">
            <v>280</v>
          </cell>
          <cell r="AW626" t="str">
            <v>97285</v>
          </cell>
          <cell r="AX626" t="str">
            <v>280</v>
          </cell>
          <cell r="AY626">
            <v>1</v>
          </cell>
          <cell r="AZ626">
            <v>6</v>
          </cell>
          <cell r="BA626">
            <v>29</v>
          </cell>
        </row>
        <row r="627">
          <cell r="A627">
            <v>113506</v>
          </cell>
          <cell r="B627" t="str">
            <v>EDMILSON PALMEIRA DA SILVA</v>
          </cell>
          <cell r="C627" t="str">
            <v>AJUDANTE EQ SERVICOS DIVERSOS</v>
          </cell>
          <cell r="D627" t="str">
            <v>ECOSAMPA Parelheiros</v>
          </cell>
          <cell r="E627">
            <v>43617</v>
          </cell>
          <cell r="F627">
            <v>1464.83</v>
          </cell>
          <cell r="G627" t="str">
            <v>Demitido em Meses Anteriores</v>
          </cell>
          <cell r="H627">
            <v>44694</v>
          </cell>
          <cell r="I627">
            <v>25967</v>
          </cell>
          <cell r="J627" t="str">
            <v>164.879.898-51</v>
          </cell>
          <cell r="K627" t="str">
            <v>124.67479.32.5</v>
          </cell>
          <cell r="L627" t="str">
            <v>Salário Mensal</v>
          </cell>
          <cell r="M627" t="str">
            <v>Empregado (CLT)</v>
          </cell>
          <cell r="N627" t="str">
            <v>5142-25</v>
          </cell>
          <cell r="O627">
            <v>167</v>
          </cell>
          <cell r="P627" t="str">
            <v>SEGUNDA A SABADO - 13:40 AS 22:00 / INTERVALO DE 01 HORA</v>
          </cell>
          <cell r="Q627" t="str">
            <v>220 Horas</v>
          </cell>
          <cell r="R627" t="str">
            <v>75.01.022</v>
          </cell>
          <cell r="S627" t="str">
            <v>SCK - Limpeza Habitacional - Dificil Acesso</v>
          </cell>
          <cell r="T627">
            <v>2</v>
          </cell>
          <cell r="U627" t="str">
            <v>SIEMACO SAO PAULO LIMP URBANA</v>
          </cell>
          <cell r="V627" t="str">
            <v>Brasileira</v>
          </cell>
          <cell r="W627" t="str">
            <v>Coqueiro Seco</v>
          </cell>
          <cell r="X627" t="str">
            <v>JOSEFA PALMEIRA DA SILVA</v>
          </cell>
          <cell r="Y627" t="str">
            <v>PEDRO PALMEIRA DA SILVA</v>
          </cell>
          <cell r="Z627" t="str">
            <v>Casado</v>
          </cell>
          <cell r="AA627" t="str">
            <v>Ensino Fundamental Incompleto</v>
          </cell>
          <cell r="AB627" t="str">
            <v>M</v>
          </cell>
          <cell r="AC627" t="str">
            <v>Viela</v>
          </cell>
          <cell r="AD627" t="str">
            <v>NOVA ESPERANCA</v>
          </cell>
          <cell r="AE627" t="str">
            <v>11</v>
          </cell>
          <cell r="AG627" t="str">
            <v>04849-528</v>
          </cell>
          <cell r="AH627" t="str">
            <v>CANTINHO DO CEU</v>
          </cell>
          <cell r="AI627" t="str">
            <v>São Paulo</v>
          </cell>
          <cell r="AJ627" t="str">
            <v>São Paulo</v>
          </cell>
          <cell r="AP627">
            <v>6733</v>
          </cell>
          <cell r="AQ627" t="str">
            <v>31155</v>
          </cell>
          <cell r="AR627" t="str">
            <v>6</v>
          </cell>
          <cell r="AS627" t="str">
            <v>27.150.823-1</v>
          </cell>
          <cell r="AT627" t="str">
            <v>215245730132</v>
          </cell>
          <cell r="AU627" t="str">
            <v>167</v>
          </cell>
          <cell r="AV627" t="str">
            <v>381</v>
          </cell>
          <cell r="AW627" t="str">
            <v>081946</v>
          </cell>
          <cell r="AX627" t="str">
            <v>145</v>
          </cell>
          <cell r="AY627">
            <v>2</v>
          </cell>
          <cell r="AZ627">
            <v>11</v>
          </cell>
          <cell r="BA627">
            <v>12</v>
          </cell>
        </row>
        <row r="628">
          <cell r="A628">
            <v>113507</v>
          </cell>
          <cell r="B628" t="str">
            <v>EDMILSON RODRIGUES PEREIRA</v>
          </cell>
          <cell r="C628" t="str">
            <v>AJUDANTE EQ SERVICOS DIVERSOS</v>
          </cell>
          <cell r="D628" t="str">
            <v>ECOSAMPA M'Boi Mirim</v>
          </cell>
          <cell r="E628">
            <v>43617</v>
          </cell>
          <cell r="F628">
            <v>1231.95</v>
          </cell>
          <cell r="G628" t="str">
            <v>Demitido em Meses Anteriores</v>
          </cell>
          <cell r="H628">
            <v>43704</v>
          </cell>
          <cell r="I628">
            <v>22939</v>
          </cell>
          <cell r="J628" t="str">
            <v>170.916.028-46</v>
          </cell>
          <cell r="K628" t="str">
            <v>123.83987.54.0</v>
          </cell>
          <cell r="L628" t="str">
            <v>Salário Mensal</v>
          </cell>
          <cell r="M628" t="str">
            <v>Empregado (CLT)</v>
          </cell>
          <cell r="N628" t="str">
            <v>5142-25</v>
          </cell>
          <cell r="O628">
            <v>66</v>
          </cell>
          <cell r="P628" t="str">
            <v>SEGUNDA A SABADO - 06:00 AS 14:20 / INTERVALO DE 01 HORA</v>
          </cell>
          <cell r="Q628" t="str">
            <v>220 Horas</v>
          </cell>
          <cell r="R628" t="str">
            <v>75.01.013</v>
          </cell>
          <cell r="S628" t="str">
            <v>SCK - Capinação e Roçada de Vias</v>
          </cell>
          <cell r="T628">
            <v>2</v>
          </cell>
          <cell r="U628" t="str">
            <v>SIEMACO SAO PAULO LIMP URBANA</v>
          </cell>
          <cell r="V628" t="str">
            <v>Brasileira</v>
          </cell>
          <cell r="W628" t="str">
            <v>Itapagé</v>
          </cell>
          <cell r="X628" t="str">
            <v>FELIZARDA RODRIGUES PEREIRA</v>
          </cell>
          <cell r="Y628" t="str">
            <v>CONCEICAO BATISTA PEREIRA</v>
          </cell>
          <cell r="Z628" t="str">
            <v>Casado</v>
          </cell>
          <cell r="AA628" t="str">
            <v>Ensino Fundamental Incompleto</v>
          </cell>
          <cell r="AB628" t="str">
            <v>M</v>
          </cell>
          <cell r="AC628" t="str">
            <v>Rua</v>
          </cell>
          <cell r="AD628" t="str">
            <v xml:space="preserve">LUIZ VIEIRA </v>
          </cell>
          <cell r="AE628" t="str">
            <v>60</v>
          </cell>
          <cell r="AG628" t="str">
            <v>05857-360</v>
          </cell>
          <cell r="AH628" t="str">
            <v xml:space="preserve">JARDIM AURELIO </v>
          </cell>
          <cell r="AI628" t="str">
            <v>São Paulo</v>
          </cell>
          <cell r="AJ628" t="str">
            <v>São Paulo</v>
          </cell>
          <cell r="AP628">
            <v>9106</v>
          </cell>
          <cell r="AQ628" t="str">
            <v>33448</v>
          </cell>
          <cell r="AR628" t="str">
            <v>6</v>
          </cell>
          <cell r="AS628" t="str">
            <v>26.780.204-3</v>
          </cell>
          <cell r="AT628" t="str">
            <v>280513130159</v>
          </cell>
          <cell r="AU628" t="str">
            <v>526</v>
          </cell>
          <cell r="AV628" t="str">
            <v>373</v>
          </cell>
          <cell r="AW628" t="str">
            <v>55595</v>
          </cell>
          <cell r="AX628" t="str">
            <v>006</v>
          </cell>
          <cell r="AY628">
            <v>0</v>
          </cell>
          <cell r="AZ628">
            <v>2</v>
          </cell>
          <cell r="BA628">
            <v>26</v>
          </cell>
        </row>
        <row r="629">
          <cell r="A629">
            <v>113510</v>
          </cell>
          <cell r="B629" t="str">
            <v>EDMILSON TAVARES RAMOS</v>
          </cell>
          <cell r="C629" t="str">
            <v>MOTORISTA CAMINHAO</v>
          </cell>
          <cell r="D629" t="str">
            <v>ECOSAMPA Operação Geral</v>
          </cell>
          <cell r="E629">
            <v>43617</v>
          </cell>
          <cell r="F629">
            <v>3050.22</v>
          </cell>
          <cell r="G629" t="str">
            <v>Em Atividade Normal</v>
          </cell>
          <cell r="H629">
            <v>44993</v>
          </cell>
          <cell r="I629">
            <v>30062</v>
          </cell>
          <cell r="J629" t="str">
            <v>216.555.478-01</v>
          </cell>
          <cell r="K629" t="str">
            <v>129.57167.89.3</v>
          </cell>
          <cell r="L629" t="str">
            <v>Salário Mensal</v>
          </cell>
          <cell r="M629" t="str">
            <v>Empregado (CLT)</v>
          </cell>
          <cell r="N629" t="str">
            <v>7825-10</v>
          </cell>
          <cell r="O629">
            <v>339</v>
          </cell>
          <cell r="P629" t="str">
            <v>SEGUNDA A SABADO - 13:20 AS 21:40 / INTERVALO DE 01 HORA</v>
          </cell>
          <cell r="Q629" t="str">
            <v>220 Horas</v>
          </cell>
          <cell r="R629" t="str">
            <v>75.01.011</v>
          </cell>
          <cell r="S629" t="str">
            <v>SCK - Lavagem - Feiras, Vias e Logradouros</v>
          </cell>
          <cell r="T629">
            <v>2</v>
          </cell>
          <cell r="U629" t="str">
            <v>SIND TRAB EMP DE ONIBUS RODOV INTEREST INTERM SET DIF SAO PAULO</v>
          </cell>
          <cell r="V629" t="str">
            <v>Brasileira</v>
          </cell>
          <cell r="W629" t="str">
            <v>Alagoa Grande</v>
          </cell>
          <cell r="X629" t="str">
            <v>DARCI TAVARES RAMOS</v>
          </cell>
          <cell r="Y629" t="str">
            <v>INACIO SEVERINO RAMOS</v>
          </cell>
          <cell r="Z629" t="str">
            <v>Casado</v>
          </cell>
          <cell r="AA629" t="str">
            <v>Ensino Médio Completo</v>
          </cell>
          <cell r="AB629" t="str">
            <v>M</v>
          </cell>
          <cell r="AC629" t="str">
            <v>Rua</v>
          </cell>
          <cell r="AD629" t="str">
            <v>JOAQUIM DIAS</v>
          </cell>
          <cell r="AE629" t="str">
            <v>65</v>
          </cell>
          <cell r="AG629" t="str">
            <v>05836-270</v>
          </cell>
          <cell r="AH629" t="str">
            <v>JARDIM MONTE AZUL</v>
          </cell>
          <cell r="AI629" t="str">
            <v>São Paulo</v>
          </cell>
          <cell r="AJ629" t="str">
            <v>São Paulo</v>
          </cell>
          <cell r="AP629">
            <v>6429</v>
          </cell>
          <cell r="AQ629" t="str">
            <v>20547</v>
          </cell>
          <cell r="AR629" t="str">
            <v>6</v>
          </cell>
          <cell r="AS629" t="str">
            <v>33.517.714-1</v>
          </cell>
          <cell r="AT629" t="str">
            <v>288210870159</v>
          </cell>
          <cell r="AU629" t="str">
            <v>77</v>
          </cell>
          <cell r="AV629" t="str">
            <v>408</v>
          </cell>
          <cell r="AW629" t="str">
            <v>62972</v>
          </cell>
          <cell r="AX629" t="str">
            <v>241</v>
          </cell>
          <cell r="AY629">
            <v>4</v>
          </cell>
          <cell r="AZ629">
            <v>3</v>
          </cell>
          <cell r="BA629">
            <v>0</v>
          </cell>
          <cell r="BB629" t="str">
            <v>03.137.421.977</v>
          </cell>
          <cell r="BC629">
            <v>46069</v>
          </cell>
          <cell r="BE629" t="str">
            <v>D</v>
          </cell>
          <cell r="BG629">
            <v>43609</v>
          </cell>
        </row>
        <row r="630">
          <cell r="A630">
            <v>113512</v>
          </cell>
          <cell r="B630" t="str">
            <v>EDMUNDO DE OLIVEIRA SOUZA</v>
          </cell>
          <cell r="C630" t="str">
            <v>AJUDANTE EQ SERVICOS DIVERSOS</v>
          </cell>
          <cell r="D630" t="str">
            <v>ECOSAMPA Capela do Socorro</v>
          </cell>
          <cell r="E630">
            <v>43617</v>
          </cell>
          <cell r="F630">
            <v>1603.99</v>
          </cell>
          <cell r="G630" t="str">
            <v>Gozando Férias</v>
          </cell>
          <cell r="H630">
            <v>45180</v>
          </cell>
          <cell r="I630">
            <v>21778</v>
          </cell>
          <cell r="J630" t="str">
            <v>044.352.928-07</v>
          </cell>
          <cell r="K630" t="str">
            <v>108.91212.31.8</v>
          </cell>
          <cell r="L630" t="str">
            <v>Salário Mensal</v>
          </cell>
          <cell r="M630" t="str">
            <v>Empregado (CLT)</v>
          </cell>
          <cell r="N630" t="str">
            <v>5142-25</v>
          </cell>
          <cell r="O630">
            <v>66</v>
          </cell>
          <cell r="P630" t="str">
            <v>SEGUNDA A SABADO - 06:00 AS 14:20 / INTERVALO DE 01 HORA</v>
          </cell>
          <cell r="Q630" t="str">
            <v>220 Horas</v>
          </cell>
          <cell r="R630" t="str">
            <v>75.01.013</v>
          </cell>
          <cell r="S630" t="str">
            <v>SCK - Capinação e Roçada de Vias</v>
          </cell>
          <cell r="T630">
            <v>2</v>
          </cell>
          <cell r="U630" t="str">
            <v>SIEMACO SAO PAULO LIMP URBANA</v>
          </cell>
          <cell r="V630" t="str">
            <v>Brasileira</v>
          </cell>
          <cell r="W630" t="str">
            <v>Francisco Sá</v>
          </cell>
          <cell r="X630" t="str">
            <v>HILDA FRANCISCA DE OLIVEIRA</v>
          </cell>
          <cell r="Y630" t="str">
            <v>JOSE LINO DE SOUZA</v>
          </cell>
          <cell r="Z630" t="str">
            <v>Solteiro</v>
          </cell>
          <cell r="AA630" t="str">
            <v>Ensino Fundamental Incompleto</v>
          </cell>
          <cell r="AB630" t="str">
            <v>M</v>
          </cell>
          <cell r="AC630" t="str">
            <v>Rua</v>
          </cell>
          <cell r="AD630" t="str">
            <v>ANGELO CATELANI</v>
          </cell>
          <cell r="AE630" t="str">
            <v>89</v>
          </cell>
          <cell r="AG630" t="str">
            <v>04890-040</v>
          </cell>
          <cell r="AH630" t="str">
            <v>JARDIM ROSCHEL</v>
          </cell>
          <cell r="AI630" t="str">
            <v>São Paulo</v>
          </cell>
          <cell r="AJ630" t="str">
            <v>São Paulo</v>
          </cell>
          <cell r="AP630">
            <v>9100</v>
          </cell>
          <cell r="AQ630" t="str">
            <v>05196</v>
          </cell>
          <cell r="AR630" t="str">
            <v>1</v>
          </cell>
          <cell r="AS630" t="str">
            <v>18.156.139-6</v>
          </cell>
          <cell r="AT630" t="str">
            <v>115593080108</v>
          </cell>
          <cell r="AU630" t="str">
            <v>616</v>
          </cell>
          <cell r="AV630" t="str">
            <v>381</v>
          </cell>
          <cell r="AW630" t="str">
            <v>53248</v>
          </cell>
          <cell r="AX630" t="str">
            <v>588</v>
          </cell>
          <cell r="AY630">
            <v>4</v>
          </cell>
          <cell r="AZ630">
            <v>3</v>
          </cell>
          <cell r="BA630">
            <v>0</v>
          </cell>
        </row>
        <row r="631">
          <cell r="A631">
            <v>113516</v>
          </cell>
          <cell r="B631" t="str">
            <v>EDNA MONTEIRO DE TOLEDO</v>
          </cell>
          <cell r="C631" t="str">
            <v>VARREDOR</v>
          </cell>
          <cell r="D631" t="str">
            <v>ECOSAMPA Campo Limpo</v>
          </cell>
          <cell r="E631">
            <v>43617</v>
          </cell>
          <cell r="F631">
            <v>1603.99</v>
          </cell>
          <cell r="G631" t="str">
            <v>Em Atividade Normal</v>
          </cell>
          <cell r="H631">
            <v>44989</v>
          </cell>
          <cell r="I631">
            <v>27203</v>
          </cell>
          <cell r="J631" t="str">
            <v>274.288.978-74</v>
          </cell>
          <cell r="K631" t="str">
            <v>131.39567.89.7</v>
          </cell>
          <cell r="L631" t="str">
            <v>Salário Mensal</v>
          </cell>
          <cell r="M631" t="str">
            <v>Empregado (CLT)</v>
          </cell>
          <cell r="N631" t="str">
            <v>5142-15</v>
          </cell>
          <cell r="O631">
            <v>223</v>
          </cell>
          <cell r="P631" t="str">
            <v>SEGUNDA A SABADO - 10:00 AS 18:20 / INTERVALO DE 01 HORA</v>
          </cell>
          <cell r="Q631" t="str">
            <v>220 Horas</v>
          </cell>
          <cell r="R631" t="str">
            <v>75.01.006</v>
          </cell>
          <cell r="S631" t="str">
            <v>SCK - Varrição de Vias e Logradouros</v>
          </cell>
          <cell r="T631">
            <v>2</v>
          </cell>
          <cell r="U631" t="str">
            <v>SIEMACO SAO PAULO LIMP URBANA</v>
          </cell>
          <cell r="V631" t="str">
            <v>Brasileira</v>
          </cell>
          <cell r="W631" t="str">
            <v>Mariluz</v>
          </cell>
          <cell r="X631" t="str">
            <v>CLARICE SANTANA DE TOLEDO</v>
          </cell>
          <cell r="Y631" t="str">
            <v>JOAQUIM MONTEIRO TOLEDO</v>
          </cell>
          <cell r="Z631" t="str">
            <v>Solteiro</v>
          </cell>
          <cell r="AA631" t="str">
            <v>Ensino Fundamental Completo</v>
          </cell>
          <cell r="AB631" t="str">
            <v>F</v>
          </cell>
          <cell r="AC631" t="str">
            <v>Rua</v>
          </cell>
          <cell r="AD631" t="str">
            <v xml:space="preserve">JOSE ALVES DA SILVA </v>
          </cell>
          <cell r="AE631" t="str">
            <v>274</v>
          </cell>
          <cell r="AG631" t="str">
            <v>05836-270</v>
          </cell>
          <cell r="AH631" t="str">
            <v xml:space="preserve">PARQUE NOVO SANTO AMARO </v>
          </cell>
          <cell r="AI631" t="str">
            <v>São Paulo</v>
          </cell>
          <cell r="AJ631" t="str">
            <v>São Paulo</v>
          </cell>
          <cell r="AP631">
            <v>390</v>
          </cell>
          <cell r="AQ631" t="str">
            <v>12606</v>
          </cell>
          <cell r="AR631" t="str">
            <v>8</v>
          </cell>
          <cell r="AS631" t="str">
            <v>52.298.461-7</v>
          </cell>
          <cell r="AT631" t="str">
            <v>150637819188</v>
          </cell>
          <cell r="AU631" t="str">
            <v>413</v>
          </cell>
          <cell r="AV631" t="str">
            <v>20</v>
          </cell>
          <cell r="AW631" t="str">
            <v>73114</v>
          </cell>
          <cell r="AX631" t="str">
            <v>053</v>
          </cell>
          <cell r="AY631">
            <v>4</v>
          </cell>
          <cell r="AZ631">
            <v>3</v>
          </cell>
          <cell r="BA631">
            <v>0</v>
          </cell>
        </row>
        <row r="632">
          <cell r="A632">
            <v>114108</v>
          </cell>
          <cell r="B632" t="str">
            <v>EDNALDO BARBOSA SILVA</v>
          </cell>
          <cell r="C632" t="str">
            <v>AJUDANTE EQ SERVICOS DIVERSOS</v>
          </cell>
          <cell r="D632" t="str">
            <v>ECOSAMPA Capela do Socorro</v>
          </cell>
          <cell r="E632">
            <v>43728</v>
          </cell>
          <cell r="F632">
            <v>1603.99</v>
          </cell>
          <cell r="G632" t="str">
            <v>Em Atividade Normal</v>
          </cell>
          <cell r="H632">
            <v>44960</v>
          </cell>
          <cell r="I632">
            <v>29075</v>
          </cell>
          <cell r="J632" t="str">
            <v>215.040.728-04</v>
          </cell>
          <cell r="K632" t="str">
            <v>127.25055.77.8</v>
          </cell>
          <cell r="L632" t="str">
            <v>Salário Mensal</v>
          </cell>
          <cell r="M632" t="str">
            <v>Empregado (CLT)</v>
          </cell>
          <cell r="N632" t="str">
            <v>5142-25</v>
          </cell>
          <cell r="O632">
            <v>66</v>
          </cell>
          <cell r="P632" t="str">
            <v>SEGUNDA A SABADO - 06:00 AS 14:20 / INTERVALO DE 01 HORA</v>
          </cell>
          <cell r="Q632" t="str">
            <v>220 Horas</v>
          </cell>
          <cell r="R632" t="str">
            <v>75.01.014</v>
          </cell>
          <cell r="S632" t="str">
            <v>SCK - Pintura de Meio-Fio e Remoção Faixas e Propagandas</v>
          </cell>
          <cell r="T632">
            <v>2</v>
          </cell>
          <cell r="U632" t="str">
            <v>SIEMACO SAO PAULO LIMP URBANA</v>
          </cell>
          <cell r="V632" t="str">
            <v>Brasileira</v>
          </cell>
          <cell r="W632" t="str">
            <v>Aracatu</v>
          </cell>
          <cell r="X632" t="str">
            <v>IRIS DOS ANJOS SILVA</v>
          </cell>
          <cell r="Y632" t="str">
            <v>VALDENIR BARBOSA DA SILVA</v>
          </cell>
          <cell r="Z632" t="str">
            <v>Casado</v>
          </cell>
          <cell r="AA632" t="str">
            <v>Ensino Fundamental Incompleto</v>
          </cell>
          <cell r="AB632" t="str">
            <v>M</v>
          </cell>
          <cell r="AC632" t="str">
            <v>Rua</v>
          </cell>
          <cell r="AD632" t="str">
            <v>HENRIQUE MUZZIO</v>
          </cell>
          <cell r="AE632" t="str">
            <v>282</v>
          </cell>
          <cell r="AG632" t="str">
            <v>04857-040</v>
          </cell>
          <cell r="AH632" t="str">
            <v>JARDIM VARGINHA</v>
          </cell>
          <cell r="AI632" t="str">
            <v>São Paulo</v>
          </cell>
          <cell r="AJ632" t="str">
            <v>São Paulo</v>
          </cell>
          <cell r="AK632" t="str">
            <v>11</v>
          </cell>
          <cell r="AL632" t="str">
            <v>99858.5974</v>
          </cell>
          <cell r="AP632">
            <v>9106</v>
          </cell>
          <cell r="AQ632" t="str">
            <v>34655</v>
          </cell>
          <cell r="AR632" t="str">
            <v>5</v>
          </cell>
          <cell r="AS632" t="str">
            <v>36.295.044-1</v>
          </cell>
          <cell r="AT632" t="str">
            <v>285897930141</v>
          </cell>
          <cell r="AU632" t="str">
            <v>0489</v>
          </cell>
          <cell r="AV632" t="str">
            <v>381</v>
          </cell>
          <cell r="AW632" t="str">
            <v>033007</v>
          </cell>
          <cell r="AX632" t="str">
            <v>00352</v>
          </cell>
          <cell r="AY632">
            <v>3</v>
          </cell>
          <cell r="AZ632">
            <v>11</v>
          </cell>
          <cell r="BA632">
            <v>11</v>
          </cell>
        </row>
        <row r="633">
          <cell r="A633">
            <v>113521</v>
          </cell>
          <cell r="B633" t="str">
            <v>EDNALDO DE LIMA SILVA</v>
          </cell>
          <cell r="C633" t="str">
            <v>VARREDOR</v>
          </cell>
          <cell r="D633" t="str">
            <v>ECOSAMPA Santo Amaro</v>
          </cell>
          <cell r="E633">
            <v>43617</v>
          </cell>
          <cell r="F633">
            <v>1603.99</v>
          </cell>
          <cell r="G633" t="str">
            <v>Em Atividade Normal</v>
          </cell>
          <cell r="H633">
            <v>45056</v>
          </cell>
          <cell r="I633">
            <v>28217</v>
          </cell>
          <cell r="J633" t="str">
            <v>227.047.118-01</v>
          </cell>
          <cell r="K633" t="str">
            <v>130.33364.89.5</v>
          </cell>
          <cell r="L633" t="str">
            <v>Salário Mensal</v>
          </cell>
          <cell r="M633" t="str">
            <v>Empregado (CLT)</v>
          </cell>
          <cell r="N633" t="str">
            <v>5142-15</v>
          </cell>
          <cell r="O633">
            <v>66</v>
          </cell>
          <cell r="P633" t="str">
            <v>SEGUNDA A SABADO - 06:00 AS 14:20 / INTERVALO DE 01 HORA</v>
          </cell>
          <cell r="Q633" t="str">
            <v>220 Horas</v>
          </cell>
          <cell r="R633" t="str">
            <v>75.01.007</v>
          </cell>
          <cell r="S633" t="str">
            <v>SCK - Varrição de Sarjetas e Calçadas</v>
          </cell>
          <cell r="T633">
            <v>2</v>
          </cell>
          <cell r="U633" t="str">
            <v>SIEMACO SAO PAULO LIMP URBANA</v>
          </cell>
          <cell r="V633" t="str">
            <v>Brasileira</v>
          </cell>
          <cell r="W633" t="str">
            <v>Itapecerica da Serra</v>
          </cell>
          <cell r="X633" t="str">
            <v>JOANA MENDES LIMA SILVA</v>
          </cell>
          <cell r="Y633" t="str">
            <v>EXPEDITO EPUMUCENA DA SILVA</v>
          </cell>
          <cell r="Z633" t="str">
            <v>Solteiro</v>
          </cell>
          <cell r="AA633" t="str">
            <v>Ensino Médio Completo</v>
          </cell>
          <cell r="AB633" t="str">
            <v>M</v>
          </cell>
          <cell r="AC633" t="str">
            <v>Rua</v>
          </cell>
          <cell r="AD633" t="str">
            <v>IGUARAPE</v>
          </cell>
          <cell r="AE633" t="str">
            <v>339</v>
          </cell>
          <cell r="AG633" t="str">
            <v>06867-450</v>
          </cell>
          <cell r="AH633" t="str">
            <v>JARDIM SANTA JULIA</v>
          </cell>
          <cell r="AI633" t="str">
            <v>Itapecerica da Serra</v>
          </cell>
          <cell r="AJ633" t="str">
            <v>São Paulo</v>
          </cell>
          <cell r="AP633">
            <v>9104</v>
          </cell>
          <cell r="AQ633" t="str">
            <v>20342</v>
          </cell>
          <cell r="AR633" t="str">
            <v>8</v>
          </cell>
          <cell r="AS633" t="str">
            <v>30.768.124-5</v>
          </cell>
          <cell r="AT633" t="str">
            <v>276159580167</v>
          </cell>
          <cell r="AU633" t="str">
            <v>82</v>
          </cell>
          <cell r="AV633" t="str">
            <v>201</v>
          </cell>
          <cell r="AW633" t="str">
            <v>99000</v>
          </cell>
          <cell r="AX633" t="str">
            <v>183</v>
          </cell>
          <cell r="AY633">
            <v>4</v>
          </cell>
          <cell r="AZ633">
            <v>3</v>
          </cell>
          <cell r="BA633">
            <v>0</v>
          </cell>
        </row>
        <row r="634">
          <cell r="A634">
            <v>116327</v>
          </cell>
          <cell r="B634" t="str">
            <v>EDNILSON ALVES FERREIRA</v>
          </cell>
          <cell r="C634" t="str">
            <v>AJUDANTE EQ SERVICOS DIVERSOS</v>
          </cell>
          <cell r="D634" t="str">
            <v>ECOSAMPA Santo Amaro</v>
          </cell>
          <cell r="E634">
            <v>44308</v>
          </cell>
          <cell r="F634">
            <v>1603.99</v>
          </cell>
          <cell r="G634" t="str">
            <v>Em Atividade Normal</v>
          </cell>
          <cell r="H634">
            <v>45042</v>
          </cell>
          <cell r="I634">
            <v>24396</v>
          </cell>
          <cell r="J634" t="str">
            <v>066.672.298-63</v>
          </cell>
          <cell r="K634" t="str">
            <v>121.51266.93.3</v>
          </cell>
          <cell r="L634" t="str">
            <v>Salário Mensal</v>
          </cell>
          <cell r="M634" t="str">
            <v>Empregado (CLT)</v>
          </cell>
          <cell r="N634" t="str">
            <v>5142-25</v>
          </cell>
          <cell r="O634">
            <v>233</v>
          </cell>
          <cell r="P634" t="str">
            <v>SEGUNDA A SABADO - 09:00 AS 17:20 / INTERVALO DE 01 HORA</v>
          </cell>
          <cell r="Q634" t="str">
            <v>220 Horas</v>
          </cell>
          <cell r="R634" t="str">
            <v>75.01.013</v>
          </cell>
          <cell r="S634" t="str">
            <v>SCK - Capinação e Roçada de Vias</v>
          </cell>
          <cell r="T634">
            <v>2</v>
          </cell>
          <cell r="U634" t="str">
            <v>SIEMACO SAO PAULO LIMP URBANA</v>
          </cell>
          <cell r="V634" t="str">
            <v>Brasileira</v>
          </cell>
          <cell r="W634" t="str">
            <v>São Paulo</v>
          </cell>
          <cell r="X634" t="str">
            <v>TEREZINHA CANDIDA FERREIRA</v>
          </cell>
          <cell r="Y634" t="str">
            <v>ANTONIO ALVES FERREIRA</v>
          </cell>
          <cell r="Z634" t="str">
            <v>Solteiro</v>
          </cell>
          <cell r="AA634" t="str">
            <v>Ensino Médio Incompleto</v>
          </cell>
          <cell r="AB634" t="str">
            <v>M</v>
          </cell>
          <cell r="AC634" t="str">
            <v>Rua</v>
          </cell>
          <cell r="AD634" t="str">
            <v>RUA ARNOLDO MATTERS</v>
          </cell>
          <cell r="AE634" t="str">
            <v>15</v>
          </cell>
          <cell r="AG634" t="str">
            <v>04464-120</v>
          </cell>
          <cell r="AH634" t="str">
            <v>JARDIM MAR PAULISTA</v>
          </cell>
          <cell r="AI634" t="str">
            <v>São Paulo</v>
          </cell>
          <cell r="AJ634" t="str">
            <v>São Paulo</v>
          </cell>
          <cell r="AK634" t="str">
            <v>11</v>
          </cell>
          <cell r="AL634" t="str">
            <v>5616.7784</v>
          </cell>
          <cell r="AM634" t="str">
            <v>11</v>
          </cell>
          <cell r="AN634" t="str">
            <v>98186.7483</v>
          </cell>
          <cell r="AP634">
            <v>8901</v>
          </cell>
          <cell r="AQ634" t="str">
            <v>02455</v>
          </cell>
          <cell r="AR634" t="str">
            <v>7</v>
          </cell>
          <cell r="AS634" t="str">
            <v>177166757</v>
          </cell>
          <cell r="AT634" t="str">
            <v>155751560159</v>
          </cell>
          <cell r="AU634" t="str">
            <v>0071</v>
          </cell>
          <cell r="AV634" t="str">
            <v>418</v>
          </cell>
          <cell r="AW634" t="str">
            <v>0666729</v>
          </cell>
          <cell r="AX634" t="str">
            <v>863</v>
          </cell>
          <cell r="AY634">
            <v>2</v>
          </cell>
          <cell r="AZ634">
            <v>4</v>
          </cell>
          <cell r="BA634">
            <v>9</v>
          </cell>
        </row>
        <row r="635">
          <cell r="A635">
            <v>113524</v>
          </cell>
          <cell r="B635" t="str">
            <v>EDNILSON CARLOS ARCANJO DE JESUS</v>
          </cell>
          <cell r="C635" t="str">
            <v>AJUDANTE EQ SERVICOS DIVERSOS</v>
          </cell>
          <cell r="D635" t="str">
            <v>ECOSAMPA M'Boi Mirim</v>
          </cell>
          <cell r="E635">
            <v>43617</v>
          </cell>
          <cell r="F635">
            <v>1603.99</v>
          </cell>
          <cell r="G635" t="str">
            <v>Em Atividade Normal</v>
          </cell>
          <cell r="H635">
            <v>44835</v>
          </cell>
          <cell r="I635">
            <v>29331</v>
          </cell>
          <cell r="J635" t="str">
            <v>304.107.238-60</v>
          </cell>
          <cell r="K635" t="str">
            <v>129.40542.85.8</v>
          </cell>
          <cell r="L635" t="str">
            <v>Salário Mensal</v>
          </cell>
          <cell r="M635" t="str">
            <v>Empregado (CLT)</v>
          </cell>
          <cell r="N635" t="str">
            <v>5142-25</v>
          </cell>
          <cell r="O635">
            <v>66</v>
          </cell>
          <cell r="P635" t="str">
            <v>SEGUNDA A SABADO - 06:00 AS 14:20 / INTERVALO DE 01 HORA</v>
          </cell>
          <cell r="Q635" t="str">
            <v>220 Horas</v>
          </cell>
          <cell r="R635" t="str">
            <v>75.01.013</v>
          </cell>
          <cell r="S635" t="str">
            <v>SCK - Capinação e Roçada de Vias</v>
          </cell>
          <cell r="T635">
            <v>2</v>
          </cell>
          <cell r="U635" t="str">
            <v>SIEMACO SAO PAULO LIMP URBANA</v>
          </cell>
          <cell r="V635" t="str">
            <v>Brasileira</v>
          </cell>
          <cell r="W635" t="str">
            <v>São Paulo</v>
          </cell>
          <cell r="X635" t="str">
            <v>ELZI ARCANJO DE JESUS</v>
          </cell>
          <cell r="Y635" t="str">
            <v>CARLOS ARAUJO DE JESUS</v>
          </cell>
          <cell r="Z635" t="str">
            <v>Solteiro</v>
          </cell>
          <cell r="AA635" t="str">
            <v>Ensino Fundamental Incompleto</v>
          </cell>
          <cell r="AB635" t="str">
            <v>M</v>
          </cell>
          <cell r="AC635" t="str">
            <v>Rua</v>
          </cell>
          <cell r="AD635" t="str">
            <v>TABICA</v>
          </cell>
          <cell r="AE635" t="str">
            <v>344</v>
          </cell>
          <cell r="AG635" t="str">
            <v>05885-570</v>
          </cell>
          <cell r="AH635" t="str">
            <v xml:space="preserve">CONJUNTO HABITACIONAL JADIM SAO BENTO </v>
          </cell>
          <cell r="AI635" t="str">
            <v>São Paulo</v>
          </cell>
          <cell r="AJ635" t="str">
            <v>São Paulo</v>
          </cell>
          <cell r="AP635">
            <v>1003</v>
          </cell>
          <cell r="AQ635" t="str">
            <v>51482</v>
          </cell>
          <cell r="AR635" t="str">
            <v>3</v>
          </cell>
          <cell r="AS635" t="str">
            <v>35.145.386-6</v>
          </cell>
          <cell r="AT635" t="str">
            <v>288274460167</v>
          </cell>
          <cell r="AU635" t="str">
            <v>394</v>
          </cell>
          <cell r="AV635" t="str">
            <v>20</v>
          </cell>
          <cell r="AW635" t="str">
            <v>40581</v>
          </cell>
          <cell r="AX635" t="str">
            <v>252</v>
          </cell>
          <cell r="AY635">
            <v>4</v>
          </cell>
          <cell r="AZ635">
            <v>3</v>
          </cell>
          <cell r="BA635">
            <v>0</v>
          </cell>
        </row>
        <row r="636">
          <cell r="A636">
            <v>113530</v>
          </cell>
          <cell r="B636" t="str">
            <v>EDSON ALBERTINO DA COSTA SILVA</v>
          </cell>
          <cell r="C636" t="str">
            <v>VARREDOR</v>
          </cell>
          <cell r="D636" t="str">
            <v>ECOSAMPA Santo Amaro</v>
          </cell>
          <cell r="E636">
            <v>43617</v>
          </cell>
          <cell r="F636">
            <v>1603.99</v>
          </cell>
          <cell r="G636" t="str">
            <v>Em Atividade Normal</v>
          </cell>
          <cell r="H636">
            <v>44867</v>
          </cell>
          <cell r="I636">
            <v>25764</v>
          </cell>
          <cell r="J636" t="str">
            <v>711.693.424-34</v>
          </cell>
          <cell r="K636" t="str">
            <v>124.10790.70.6</v>
          </cell>
          <cell r="L636" t="str">
            <v>Salário Mensal</v>
          </cell>
          <cell r="M636" t="str">
            <v>Empregado (CLT)</v>
          </cell>
          <cell r="N636" t="str">
            <v>5142-15</v>
          </cell>
          <cell r="O636">
            <v>66</v>
          </cell>
          <cell r="P636" t="str">
            <v>SEGUNDA A SABADO - 06:00 AS 14:20 / INTERVALO DE 01 HORA</v>
          </cell>
          <cell r="Q636" t="str">
            <v>220 Horas</v>
          </cell>
          <cell r="R636" t="str">
            <v>75.01.006</v>
          </cell>
          <cell r="S636" t="str">
            <v>SCK - Varrição de Vias e Logradouros</v>
          </cell>
          <cell r="T636">
            <v>2</v>
          </cell>
          <cell r="U636" t="str">
            <v>SIEMACO SAO PAULO LIMP URBANA</v>
          </cell>
          <cell r="V636" t="str">
            <v>Brasileira</v>
          </cell>
          <cell r="W636" t="str">
            <v>Cacimba de Dentro</v>
          </cell>
          <cell r="X636" t="str">
            <v>JACIRA DA COSTA SILVA</v>
          </cell>
          <cell r="Y636" t="str">
            <v>PEDRO VENANCIO DA SILVA</v>
          </cell>
          <cell r="Z636" t="str">
            <v>Solteiro</v>
          </cell>
          <cell r="AA636" t="str">
            <v>Ensino Fundamental Incompleto</v>
          </cell>
          <cell r="AB636" t="str">
            <v>M</v>
          </cell>
          <cell r="AC636" t="str">
            <v>Rua</v>
          </cell>
          <cell r="AD636" t="str">
            <v xml:space="preserve">CELORICO </v>
          </cell>
          <cell r="AE636" t="str">
            <v>49</v>
          </cell>
          <cell r="AG636" t="str">
            <v>05857-250</v>
          </cell>
          <cell r="AH636" t="str">
            <v>JARDIM AURELIO</v>
          </cell>
          <cell r="AI636" t="str">
            <v>São Paulo</v>
          </cell>
          <cell r="AJ636" t="str">
            <v>São Paulo</v>
          </cell>
          <cell r="AP636">
            <v>9042</v>
          </cell>
          <cell r="AQ636" t="str">
            <v>03473</v>
          </cell>
          <cell r="AR636" t="str">
            <v>7</v>
          </cell>
          <cell r="AS636" t="str">
            <v>1385737</v>
          </cell>
          <cell r="AT636" t="str">
            <v>16078951201</v>
          </cell>
          <cell r="AU636" t="str">
            <v>7</v>
          </cell>
          <cell r="AV636" t="str">
            <v>20</v>
          </cell>
          <cell r="AW636" t="str">
            <v>25785</v>
          </cell>
          <cell r="AX636" t="str">
            <v>011</v>
          </cell>
          <cell r="AY636">
            <v>4</v>
          </cell>
          <cell r="AZ636">
            <v>3</v>
          </cell>
          <cell r="BA636">
            <v>0</v>
          </cell>
        </row>
        <row r="637">
          <cell r="A637">
            <v>113532</v>
          </cell>
          <cell r="B637" t="str">
            <v>EDSON ALMEIDA BONFIM</v>
          </cell>
          <cell r="C637" t="str">
            <v>AJUDANTE EQ SERVICOS DIVERSOS</v>
          </cell>
          <cell r="D637" t="str">
            <v>ECOSAMPA Campo Limpo</v>
          </cell>
          <cell r="E637">
            <v>43617</v>
          </cell>
          <cell r="F637">
            <v>1603.99</v>
          </cell>
          <cell r="G637" t="str">
            <v>Em Atividade Normal</v>
          </cell>
          <cell r="H637">
            <v>45149</v>
          </cell>
          <cell r="I637">
            <v>36242</v>
          </cell>
          <cell r="J637" t="str">
            <v>553.482.668-17</v>
          </cell>
          <cell r="K637" t="str">
            <v>206.14100.28.8</v>
          </cell>
          <cell r="L637" t="str">
            <v>Salário Mensal</v>
          </cell>
          <cell r="M637" t="str">
            <v>Empregado (CLT)</v>
          </cell>
          <cell r="N637" t="str">
            <v>5142-25</v>
          </cell>
          <cell r="O637">
            <v>167</v>
          </cell>
          <cell r="P637" t="str">
            <v>SEGUNDA A SABADO - 13:40 AS 22:00 / INTERVALO DE 01 HORA</v>
          </cell>
          <cell r="Q637" t="str">
            <v>220 Horas</v>
          </cell>
          <cell r="R637" t="str">
            <v>75.01.014</v>
          </cell>
          <cell r="S637" t="str">
            <v>SCK - Pintura de Meio-Fio e Remoção Faixas e Propagandas</v>
          </cell>
          <cell r="T637">
            <v>2</v>
          </cell>
          <cell r="U637" t="str">
            <v>SIEMACO SAO PAULO LIMP URBANA</v>
          </cell>
          <cell r="V637" t="str">
            <v>Brasileira</v>
          </cell>
          <cell r="W637" t="str">
            <v>Cícero Dantas</v>
          </cell>
          <cell r="X637" t="str">
            <v>ELIZABETE TELES DE ALMEIDA</v>
          </cell>
          <cell r="Y637" t="str">
            <v>JOSE MARTINS SILVA BONFIM</v>
          </cell>
          <cell r="Z637" t="str">
            <v>Solteiro</v>
          </cell>
          <cell r="AA637" t="str">
            <v>Ensino Fundamental Incompleto</v>
          </cell>
          <cell r="AB637" t="str">
            <v>M</v>
          </cell>
          <cell r="AC637" t="str">
            <v>Rua</v>
          </cell>
          <cell r="AD637" t="str">
            <v>JOSE DIAS DA COSTA</v>
          </cell>
          <cell r="AE637" t="str">
            <v>550</v>
          </cell>
          <cell r="AG637" t="str">
            <v>05661-060</v>
          </cell>
          <cell r="AH637" t="str">
            <v>PARAISPOLIS</v>
          </cell>
          <cell r="AI637" t="str">
            <v>São Paulo</v>
          </cell>
          <cell r="AJ637" t="str">
            <v>São Paulo</v>
          </cell>
          <cell r="AP637">
            <v>9106</v>
          </cell>
          <cell r="AQ637" t="str">
            <v>34231</v>
          </cell>
          <cell r="AR637" t="str">
            <v>5</v>
          </cell>
          <cell r="AS637" t="str">
            <v>22.436.616-59</v>
          </cell>
          <cell r="AT637" t="str">
            <v>160147600531</v>
          </cell>
          <cell r="AU637" t="str">
            <v>260</v>
          </cell>
          <cell r="AV637" t="str">
            <v>82</v>
          </cell>
          <cell r="AW637" t="str">
            <v>83526</v>
          </cell>
          <cell r="AX637" t="str">
            <v>458</v>
          </cell>
          <cell r="AY637">
            <v>4</v>
          </cell>
          <cell r="AZ637">
            <v>3</v>
          </cell>
          <cell r="BA637">
            <v>0</v>
          </cell>
        </row>
        <row r="638">
          <cell r="A638">
            <v>113535</v>
          </cell>
          <cell r="B638" t="str">
            <v>EDSON ANTONIO DA SILVA</v>
          </cell>
          <cell r="C638" t="str">
            <v>AJUDANTE DE MECANICO</v>
          </cell>
          <cell r="D638" t="str">
            <v>ECOSAMPA Operação Geral</v>
          </cell>
          <cell r="E638">
            <v>43617</v>
          </cell>
          <cell r="F638">
            <v>2444.37</v>
          </cell>
          <cell r="G638" t="str">
            <v>Em Atividade Normal</v>
          </cell>
          <cell r="H638">
            <v>44867</v>
          </cell>
          <cell r="I638">
            <v>29874</v>
          </cell>
          <cell r="J638" t="str">
            <v>313.823.928-50</v>
          </cell>
          <cell r="K638" t="str">
            <v>130.50301.93.6</v>
          </cell>
          <cell r="L638" t="str">
            <v>Salário Mensal</v>
          </cell>
          <cell r="M638" t="str">
            <v>Empregado (CLT)</v>
          </cell>
          <cell r="N638" t="str">
            <v>9144-05</v>
          </cell>
          <cell r="O638">
            <v>301</v>
          </cell>
          <cell r="P638" t="str">
            <v>SEGUNDA A SABADO - 22:00 AS 05:25 / INTERVALO DE 01 HORA</v>
          </cell>
          <cell r="Q638" t="str">
            <v>220 Horas</v>
          </cell>
          <cell r="R638" t="str">
            <v>75.02.003</v>
          </cell>
          <cell r="S638" t="str">
            <v>Apoio Op C.Direto</v>
          </cell>
          <cell r="T638">
            <v>2</v>
          </cell>
          <cell r="U638" t="str">
            <v>SIEMACO SAO PAULO LIMP URBANA</v>
          </cell>
          <cell r="V638" t="str">
            <v>Brasileira</v>
          </cell>
          <cell r="W638" t="str">
            <v>Barra de Guabiraba</v>
          </cell>
          <cell r="X638" t="str">
            <v>MARIA MARTA DA SILVA</v>
          </cell>
          <cell r="Y638" t="str">
            <v>ANTONIO ERMINO DA SILVA</v>
          </cell>
          <cell r="Z638" t="str">
            <v>União Est/Marit</v>
          </cell>
          <cell r="AA638" t="str">
            <v>Ensino Fundamental Incompleto</v>
          </cell>
          <cell r="AB638" t="str">
            <v>M</v>
          </cell>
          <cell r="AC638" t="str">
            <v>Travessa</v>
          </cell>
          <cell r="AD638" t="str">
            <v xml:space="preserve">JAIME EUSTAQUIO PACHECO </v>
          </cell>
          <cell r="AE638" t="str">
            <v>40</v>
          </cell>
          <cell r="AG638" t="str">
            <v>05857-250</v>
          </cell>
          <cell r="AH638" t="str">
            <v xml:space="preserve">RECANTO CAMPO BELO </v>
          </cell>
          <cell r="AI638" t="str">
            <v>São Paulo</v>
          </cell>
          <cell r="AJ638" t="str">
            <v>São Paulo</v>
          </cell>
          <cell r="AP638">
            <v>9106</v>
          </cell>
          <cell r="AQ638" t="str">
            <v>34579</v>
          </cell>
          <cell r="AR638" t="str">
            <v>7</v>
          </cell>
          <cell r="AS638" t="str">
            <v>46.059.384-5</v>
          </cell>
          <cell r="AT638" t="str">
            <v>297351050124</v>
          </cell>
          <cell r="AU638" t="str">
            <v>171</v>
          </cell>
          <cell r="AV638" t="str">
            <v>381</v>
          </cell>
          <cell r="AW638" t="str">
            <v>55340</v>
          </cell>
          <cell r="AX638" t="str">
            <v>271</v>
          </cell>
          <cell r="AY638">
            <v>4</v>
          </cell>
          <cell r="AZ638">
            <v>3</v>
          </cell>
          <cell r="BA638">
            <v>0</v>
          </cell>
        </row>
        <row r="639">
          <cell r="A639">
            <v>113537</v>
          </cell>
          <cell r="B639" t="str">
            <v>EDSON BERNARDO DA SILVA</v>
          </cell>
          <cell r="C639" t="str">
            <v>VARREDOR</v>
          </cell>
          <cell r="D639" t="str">
            <v>ECOSAMPA Santo Amaro</v>
          </cell>
          <cell r="E639">
            <v>43617</v>
          </cell>
          <cell r="F639">
            <v>1603.99</v>
          </cell>
          <cell r="G639" t="str">
            <v>Gozando Férias</v>
          </cell>
          <cell r="H639">
            <v>45180</v>
          </cell>
          <cell r="I639">
            <v>23709</v>
          </cell>
          <cell r="J639" t="str">
            <v>056.932.488-28</v>
          </cell>
          <cell r="K639" t="str">
            <v>108.74689.12.8</v>
          </cell>
          <cell r="L639" t="str">
            <v>Salário Mensal</v>
          </cell>
          <cell r="M639" t="str">
            <v>Empregado (CLT)</v>
          </cell>
          <cell r="N639" t="str">
            <v>5142-15</v>
          </cell>
          <cell r="O639">
            <v>299</v>
          </cell>
          <cell r="P639" t="str">
            <v>SEGUNDA A SABADO - 20:00 AS 03:40 / INTERVALO DE 01 HORA</v>
          </cell>
          <cell r="Q639" t="str">
            <v>220 Horas</v>
          </cell>
          <cell r="R639" t="str">
            <v>75.01.006</v>
          </cell>
          <cell r="S639" t="str">
            <v>SCK - Varrição de Vias e Logradouros</v>
          </cell>
          <cell r="T639">
            <v>2</v>
          </cell>
          <cell r="U639" t="str">
            <v>SIEMACO SAO PAULO LIMP URBANA</v>
          </cell>
          <cell r="V639" t="str">
            <v>Brasileira</v>
          </cell>
          <cell r="W639" t="str">
            <v>São Paulo</v>
          </cell>
          <cell r="X639" t="str">
            <v>MARIA NAZRETH ASSIS DA SILVA</v>
          </cell>
          <cell r="Y639" t="str">
            <v>JERONIMO BERNARDO DA SILVA</v>
          </cell>
          <cell r="Z639" t="str">
            <v>Solteiro</v>
          </cell>
          <cell r="AA639" t="str">
            <v>Ensino Médio Completo</v>
          </cell>
          <cell r="AB639" t="str">
            <v>M</v>
          </cell>
          <cell r="AC639" t="str">
            <v>Rua</v>
          </cell>
          <cell r="AD639" t="str">
            <v xml:space="preserve">BOJADOR </v>
          </cell>
          <cell r="AE639" t="str">
            <v>16</v>
          </cell>
          <cell r="AG639" t="str">
            <v>05872-020</v>
          </cell>
          <cell r="AH639" t="str">
            <v>VILA CAICARA</v>
          </cell>
          <cell r="AI639" t="str">
            <v>São Paulo</v>
          </cell>
          <cell r="AJ639" t="str">
            <v>São Paulo</v>
          </cell>
          <cell r="AP639">
            <v>9104</v>
          </cell>
          <cell r="AQ639" t="str">
            <v>20693</v>
          </cell>
          <cell r="AR639" t="str">
            <v>4</v>
          </cell>
          <cell r="AS639" t="str">
            <v>17.937.228-2</v>
          </cell>
          <cell r="AT639" t="str">
            <v>141439390141</v>
          </cell>
          <cell r="AU639" t="str">
            <v>105</v>
          </cell>
          <cell r="AV639" t="str">
            <v>20</v>
          </cell>
          <cell r="AW639" t="str">
            <v>95731</v>
          </cell>
          <cell r="AX639" t="str">
            <v>121</v>
          </cell>
          <cell r="AY639">
            <v>4</v>
          </cell>
          <cell r="AZ639">
            <v>3</v>
          </cell>
          <cell r="BA639">
            <v>0</v>
          </cell>
        </row>
        <row r="640">
          <cell r="A640">
            <v>113541</v>
          </cell>
          <cell r="B640" t="str">
            <v>EDSON BEZERRA DO NASCIMENTO</v>
          </cell>
          <cell r="C640" t="str">
            <v>FISCAL DE TRAFEGO PLENO</v>
          </cell>
          <cell r="D640" t="str">
            <v>ECOSAMPA Operação Geral</v>
          </cell>
          <cell r="E640">
            <v>43617</v>
          </cell>
          <cell r="F640">
            <v>3222.08</v>
          </cell>
          <cell r="G640" t="str">
            <v>Em Atividade Normal</v>
          </cell>
          <cell r="H640">
            <v>44867</v>
          </cell>
          <cell r="I640">
            <v>30090</v>
          </cell>
          <cell r="J640" t="str">
            <v>225.037.008-70</v>
          </cell>
          <cell r="K640" t="str">
            <v>129.87240.85.8</v>
          </cell>
          <cell r="L640" t="str">
            <v>Salário Mensal</v>
          </cell>
          <cell r="M640" t="str">
            <v>Empregado (CLT)</v>
          </cell>
          <cell r="N640" t="str">
            <v>5112-05</v>
          </cell>
          <cell r="O640">
            <v>301</v>
          </cell>
          <cell r="P640" t="str">
            <v>SEGUNDA A SABADO - 22:00 AS 05:25 / INTERVALO DE 01 HORA</v>
          </cell>
          <cell r="Q640" t="str">
            <v>220 Horas</v>
          </cell>
          <cell r="R640" t="str">
            <v>75.02.003</v>
          </cell>
          <cell r="S640" t="str">
            <v>Apoio Op C.Direto</v>
          </cell>
          <cell r="T640">
            <v>2</v>
          </cell>
          <cell r="U640" t="str">
            <v>SIEMACO SAO PAULO LIMP URBANA</v>
          </cell>
          <cell r="V640" t="str">
            <v>Brasileira</v>
          </cell>
          <cell r="W640" t="str">
            <v>Juru</v>
          </cell>
          <cell r="X640" t="str">
            <v>GERCINA BATISTA DO NASCIMENTO</v>
          </cell>
          <cell r="Y640" t="str">
            <v>JOSE BEZERRA DO NASCIMENTO FILHO</v>
          </cell>
          <cell r="Z640" t="str">
            <v>Solteiro</v>
          </cell>
          <cell r="AA640" t="str">
            <v>Ensino Médio Incompleto</v>
          </cell>
          <cell r="AB640" t="str">
            <v>M</v>
          </cell>
          <cell r="AC640" t="str">
            <v>Rua</v>
          </cell>
          <cell r="AD640" t="str">
            <v>TREZE DE MAIO</v>
          </cell>
          <cell r="AE640" t="str">
            <v>36</v>
          </cell>
          <cell r="AF640" t="str">
            <v>A</v>
          </cell>
          <cell r="AG640" t="str">
            <v>04849-650</v>
          </cell>
          <cell r="AH640" t="str">
            <v xml:space="preserve">CANTINHO DO CEU </v>
          </cell>
          <cell r="AI640" t="str">
            <v>São Paulo</v>
          </cell>
          <cell r="AJ640" t="str">
            <v>São Paulo</v>
          </cell>
          <cell r="AP640">
            <v>9106</v>
          </cell>
          <cell r="AQ640" t="str">
            <v>33441</v>
          </cell>
          <cell r="AR640" t="str">
            <v>1</v>
          </cell>
          <cell r="AS640" t="str">
            <v>35.003.889-2</v>
          </cell>
          <cell r="AT640" t="str">
            <v>27175301287</v>
          </cell>
          <cell r="AU640" t="str">
            <v>345</v>
          </cell>
          <cell r="AV640" t="str">
            <v>371</v>
          </cell>
          <cell r="AW640" t="str">
            <v>68246</v>
          </cell>
          <cell r="AX640" t="str">
            <v>0230</v>
          </cell>
          <cell r="AY640">
            <v>4</v>
          </cell>
          <cell r="AZ640">
            <v>3</v>
          </cell>
          <cell r="BA640">
            <v>0</v>
          </cell>
          <cell r="BB640" t="str">
            <v>05.313.208.182</v>
          </cell>
          <cell r="BC640">
            <v>44363</v>
          </cell>
          <cell r="BE640" t="str">
            <v>A</v>
          </cell>
          <cell r="BF640" t="str">
            <v>B</v>
          </cell>
        </row>
        <row r="641">
          <cell r="A641">
            <v>113548</v>
          </cell>
          <cell r="B641" t="str">
            <v>EDSON BRAZ DA SILVA FILHO</v>
          </cell>
          <cell r="C641" t="str">
            <v>AJUDANTE EQ SERVICOS DIVERSOS</v>
          </cell>
          <cell r="D641" t="str">
            <v>ECOSAMPA Santo Amaro</v>
          </cell>
          <cell r="E641">
            <v>43617</v>
          </cell>
          <cell r="F641">
            <v>1603.99</v>
          </cell>
          <cell r="G641" t="str">
            <v>Em Atividade Normal</v>
          </cell>
          <cell r="H641">
            <v>44993</v>
          </cell>
          <cell r="I641">
            <v>22049</v>
          </cell>
          <cell r="J641" t="str">
            <v>045.569.758-24</v>
          </cell>
          <cell r="K641" t="str">
            <v>106.73478.61.8</v>
          </cell>
          <cell r="L641" t="str">
            <v>Salário Mensal</v>
          </cell>
          <cell r="M641" t="str">
            <v>Empregado (CLT)</v>
          </cell>
          <cell r="N641" t="str">
            <v>5142-25</v>
          </cell>
          <cell r="O641">
            <v>66</v>
          </cell>
          <cell r="P641" t="str">
            <v>SEGUNDA A SABADO - 06:00 AS 14:20 / INTERVALO DE 01 HORA</v>
          </cell>
          <cell r="Q641" t="str">
            <v>220 Horas</v>
          </cell>
          <cell r="R641" t="str">
            <v>75.01.016</v>
          </cell>
          <cell r="S641" t="str">
            <v>SCK - Coleta - Catabagulho e Entulho</v>
          </cell>
          <cell r="T641">
            <v>2</v>
          </cell>
          <cell r="U641" t="str">
            <v>SIEMACO SAO PAULO LIMP URBANA</v>
          </cell>
          <cell r="V641" t="str">
            <v>Brasileira</v>
          </cell>
          <cell r="W641" t="str">
            <v>São Paulo</v>
          </cell>
          <cell r="X641" t="str">
            <v>TEREZINHA DIAS DA SILVA</v>
          </cell>
          <cell r="Y641" t="str">
            <v>EDSON BRAZ DA SILVA</v>
          </cell>
          <cell r="Z641" t="str">
            <v>Casado</v>
          </cell>
          <cell r="AA641" t="str">
            <v>Ensino Médio Incompleto</v>
          </cell>
          <cell r="AB641" t="str">
            <v>M</v>
          </cell>
          <cell r="AC641" t="str">
            <v>Rua</v>
          </cell>
          <cell r="AD641" t="str">
            <v>CAJU NATAL</v>
          </cell>
          <cell r="AE641" t="str">
            <v>41</v>
          </cell>
          <cell r="AG641" t="str">
            <v>04863-400</v>
          </cell>
          <cell r="AH641" t="str">
            <v xml:space="preserve">VILA NATAL </v>
          </cell>
          <cell r="AI641" t="str">
            <v>São Paulo</v>
          </cell>
          <cell r="AJ641" t="str">
            <v>São Paulo</v>
          </cell>
          <cell r="AP641">
            <v>9104</v>
          </cell>
          <cell r="AQ641" t="str">
            <v>20351</v>
          </cell>
          <cell r="AR641" t="str">
            <v>9</v>
          </cell>
          <cell r="AS641" t="str">
            <v>13.532.240-6</v>
          </cell>
          <cell r="AT641" t="str">
            <v>116279060116</v>
          </cell>
          <cell r="AU641" t="str">
            <v>610</v>
          </cell>
          <cell r="AV641" t="str">
            <v>280</v>
          </cell>
          <cell r="AW641" t="str">
            <v>17125</v>
          </cell>
          <cell r="AX641" t="str">
            <v>621</v>
          </cell>
          <cell r="AY641">
            <v>4</v>
          </cell>
          <cell r="AZ641">
            <v>3</v>
          </cell>
          <cell r="BA641">
            <v>0</v>
          </cell>
        </row>
        <row r="642">
          <cell r="A642">
            <v>113551</v>
          </cell>
          <cell r="B642" t="str">
            <v>EDSON CARLOS DA SILVA</v>
          </cell>
          <cell r="C642" t="str">
            <v>VARREDOR</v>
          </cell>
          <cell r="D642" t="str">
            <v>ECOSAMPA Santo Amaro</v>
          </cell>
          <cell r="E642">
            <v>43617</v>
          </cell>
          <cell r="F642">
            <v>1603.99</v>
          </cell>
          <cell r="G642" t="str">
            <v>Gozando Férias</v>
          </cell>
          <cell r="H642">
            <v>45180</v>
          </cell>
          <cell r="I642">
            <v>28957</v>
          </cell>
          <cell r="J642" t="str">
            <v>280.090.188-80</v>
          </cell>
          <cell r="K642" t="str">
            <v>131.11978.93.0</v>
          </cell>
          <cell r="L642" t="str">
            <v>Salário Mensal</v>
          </cell>
          <cell r="M642" t="str">
            <v>Empregado (CLT)</v>
          </cell>
          <cell r="N642" t="str">
            <v>5142-15</v>
          </cell>
          <cell r="O642">
            <v>167</v>
          </cell>
          <cell r="P642" t="str">
            <v>SEGUNDA A SABADO - 13:40 AS 22:00 / INTERVALO DE 01 HORA</v>
          </cell>
          <cell r="Q642" t="str">
            <v>220 Horas</v>
          </cell>
          <cell r="R642" t="str">
            <v>75.01.007</v>
          </cell>
          <cell r="S642" t="str">
            <v>SCK - Varrição de Sarjetas e Calçadas</v>
          </cell>
          <cell r="T642">
            <v>2</v>
          </cell>
          <cell r="U642" t="str">
            <v>SIEMACO SAO PAULO LIMP URBANA</v>
          </cell>
          <cell r="V642" t="str">
            <v>Brasileira</v>
          </cell>
          <cell r="W642" t="str">
            <v>São Paulo</v>
          </cell>
          <cell r="X642" t="str">
            <v>ALCIDES FRANCISCO DA SILVA FILHO</v>
          </cell>
          <cell r="Y642" t="str">
            <v>SALUSTRIANA CARLOS SILVA</v>
          </cell>
          <cell r="Z642" t="str">
            <v>Solteiro</v>
          </cell>
          <cell r="AA642" t="str">
            <v>Ensino Fundamental Completo</v>
          </cell>
          <cell r="AB642" t="str">
            <v>M</v>
          </cell>
          <cell r="AC642" t="str">
            <v>Rua</v>
          </cell>
          <cell r="AD642" t="str">
            <v xml:space="preserve">ANTONIO FORTINO </v>
          </cell>
          <cell r="AE642" t="str">
            <v>21</v>
          </cell>
          <cell r="AG642" t="str">
            <v>05875-220</v>
          </cell>
          <cell r="AH642" t="str">
            <v xml:space="preserve">PARQUE INDEPENDECIA </v>
          </cell>
          <cell r="AI642" t="str">
            <v>São Paulo</v>
          </cell>
          <cell r="AJ642" t="str">
            <v>São Paulo</v>
          </cell>
          <cell r="AP642">
            <v>7660</v>
          </cell>
          <cell r="AQ642" t="str">
            <v>28923</v>
          </cell>
          <cell r="AR642" t="str">
            <v>7</v>
          </cell>
          <cell r="AS642" t="str">
            <v>29.965.101-0</v>
          </cell>
          <cell r="AT642" t="str">
            <v>275636400124</v>
          </cell>
          <cell r="AU642" t="str">
            <v>108</v>
          </cell>
          <cell r="AV642" t="str">
            <v>20</v>
          </cell>
          <cell r="AW642" t="str">
            <v>67003</v>
          </cell>
          <cell r="AX642" t="str">
            <v>0247</v>
          </cell>
          <cell r="AY642">
            <v>4</v>
          </cell>
          <cell r="AZ642">
            <v>3</v>
          </cell>
          <cell r="BA642">
            <v>0</v>
          </cell>
        </row>
        <row r="643">
          <cell r="A643">
            <v>114697</v>
          </cell>
          <cell r="B643" t="str">
            <v>EDSON CARLOS DOS SANTOS</v>
          </cell>
          <cell r="C643" t="str">
            <v>BUEIRISTA</v>
          </cell>
          <cell r="D643" t="str">
            <v>ECOSAMPA Parelheiros</v>
          </cell>
          <cell r="E643">
            <v>43874</v>
          </cell>
          <cell r="F643">
            <v>1907.79</v>
          </cell>
          <cell r="G643" t="str">
            <v>Em Atividade Normal</v>
          </cell>
          <cell r="H643">
            <v>45086</v>
          </cell>
          <cell r="I643">
            <v>30696</v>
          </cell>
          <cell r="J643" t="str">
            <v>236.567.738-07</v>
          </cell>
          <cell r="K643" t="str">
            <v>161.14439.08.3</v>
          </cell>
          <cell r="L643" t="str">
            <v>Salário Mensal</v>
          </cell>
          <cell r="M643" t="str">
            <v>Empregado (CLT)</v>
          </cell>
          <cell r="N643" t="str">
            <v>9922-25</v>
          </cell>
          <cell r="O643">
            <v>66</v>
          </cell>
          <cell r="P643" t="str">
            <v>SEGUNDA A SABADO - 06:00 AS 14:20 / INTERVALO DE 01 HORA</v>
          </cell>
          <cell r="Q643" t="str">
            <v>220 Horas</v>
          </cell>
          <cell r="R643" t="str">
            <v>75.01.012</v>
          </cell>
          <cell r="S643" t="str">
            <v>SCK - Limpeza de Bueiros</v>
          </cell>
          <cell r="T643">
            <v>2</v>
          </cell>
          <cell r="U643" t="str">
            <v>SIEMACO SAO PAULO LIMP URBANA</v>
          </cell>
          <cell r="V643" t="str">
            <v>Brasileira</v>
          </cell>
          <cell r="W643" t="str">
            <v>São Paulo</v>
          </cell>
          <cell r="X643" t="str">
            <v>SELMA HELENA DOS SANTOS</v>
          </cell>
          <cell r="Y643" t="str">
            <v>JOSE CARLOS DOS SANTOS</v>
          </cell>
          <cell r="Z643" t="str">
            <v>Solteiro</v>
          </cell>
          <cell r="AA643" t="str">
            <v>Ensino Fundamental Incompleto</v>
          </cell>
          <cell r="AB643" t="str">
            <v>M</v>
          </cell>
          <cell r="AC643" t="str">
            <v>Rua</v>
          </cell>
          <cell r="AD643" t="str">
            <v>RUA VIRGINIA MODESTO</v>
          </cell>
          <cell r="AE643" t="str">
            <v>319</v>
          </cell>
          <cell r="AF643" t="str">
            <v>CASA 3 ALAMEDA DAS ANDORINHAS</v>
          </cell>
          <cell r="AG643" t="str">
            <v>04880-035</v>
          </cell>
          <cell r="AH643" t="str">
            <v>RECANTO CAMPO BELO</v>
          </cell>
          <cell r="AI643" t="str">
            <v>São Paulo</v>
          </cell>
          <cell r="AJ643" t="str">
            <v>São Paulo</v>
          </cell>
          <cell r="AK643" t="str">
            <v>11</v>
          </cell>
          <cell r="AL643" t="str">
            <v>97461.8099</v>
          </cell>
          <cell r="AP643">
            <v>7245</v>
          </cell>
          <cell r="AQ643" t="str">
            <v>03978</v>
          </cell>
          <cell r="AR643" t="str">
            <v>4</v>
          </cell>
          <cell r="AS643" t="str">
            <v>469887825</v>
          </cell>
          <cell r="AT643" t="str">
            <v>456927680191</v>
          </cell>
          <cell r="AU643" t="str">
            <v>078</v>
          </cell>
          <cell r="AV643" t="str">
            <v>381</v>
          </cell>
          <cell r="AW643" t="str">
            <v>23656773</v>
          </cell>
          <cell r="AX643" t="str">
            <v>807</v>
          </cell>
          <cell r="AY643">
            <v>3</v>
          </cell>
          <cell r="AZ643">
            <v>6</v>
          </cell>
          <cell r="BA643">
            <v>18</v>
          </cell>
        </row>
        <row r="644">
          <cell r="A644">
            <v>113594</v>
          </cell>
          <cell r="B644" t="str">
            <v>EDSON DE JESUS GUERRA</v>
          </cell>
          <cell r="C644" t="str">
            <v>AJUDANTE EQ SERVICOS DIVERSOS</v>
          </cell>
          <cell r="D644" t="str">
            <v>ECOSAMPA Santo Amaro</v>
          </cell>
          <cell r="E644">
            <v>43617</v>
          </cell>
          <cell r="F644">
            <v>1603.99</v>
          </cell>
          <cell r="G644" t="str">
            <v>Em Atividade Normal</v>
          </cell>
          <cell r="H644">
            <v>45149</v>
          </cell>
          <cell r="I644">
            <v>27945</v>
          </cell>
          <cell r="J644" t="str">
            <v>007.088.715-26</v>
          </cell>
          <cell r="K644" t="str">
            <v>127.13313.06.8</v>
          </cell>
          <cell r="L644" t="str">
            <v>Salário Mensal</v>
          </cell>
          <cell r="M644" t="str">
            <v>Empregado (CLT)</v>
          </cell>
          <cell r="N644" t="str">
            <v>5142-25</v>
          </cell>
          <cell r="O644">
            <v>66</v>
          </cell>
          <cell r="P644" t="str">
            <v>SEGUNDA A SABADO - 06:00 AS 14:20 / INTERVALO DE 01 HORA</v>
          </cell>
          <cell r="Q644" t="str">
            <v>220 Horas</v>
          </cell>
          <cell r="R644" t="str">
            <v>75.01.001</v>
          </cell>
          <cell r="S644" t="str">
            <v>SCK - Lavagem Especial Equip.</v>
          </cell>
          <cell r="T644">
            <v>2</v>
          </cell>
          <cell r="U644" t="str">
            <v>SIEMACO SAO PAULO LIMP URBANA</v>
          </cell>
          <cell r="V644" t="str">
            <v>Brasileira</v>
          </cell>
          <cell r="W644" t="str">
            <v>Ipiaú</v>
          </cell>
          <cell r="X644" t="str">
            <v>ELITA DE JESUS</v>
          </cell>
          <cell r="Y644" t="str">
            <v>DERALDO GUERRA</v>
          </cell>
          <cell r="Z644" t="str">
            <v>Solteiro</v>
          </cell>
          <cell r="AA644" t="str">
            <v>Ensino Fundamental Incompleto</v>
          </cell>
          <cell r="AB644" t="str">
            <v>M</v>
          </cell>
          <cell r="AC644" t="str">
            <v>Rua</v>
          </cell>
          <cell r="AD644" t="str">
            <v>SALVADOR DALI</v>
          </cell>
          <cell r="AE644" t="str">
            <v>26</v>
          </cell>
          <cell r="AF644" t="str">
            <v>TV NOVE</v>
          </cell>
          <cell r="AG644" t="str">
            <v>04470-185</v>
          </cell>
          <cell r="AH644" t="str">
            <v>JARDIM APURA</v>
          </cell>
          <cell r="AI644" t="str">
            <v>São Paulo</v>
          </cell>
          <cell r="AJ644" t="str">
            <v>São Paulo</v>
          </cell>
          <cell r="AP644">
            <v>2921</v>
          </cell>
          <cell r="AQ644" t="str">
            <v>52743</v>
          </cell>
          <cell r="AR644" t="str">
            <v>4</v>
          </cell>
          <cell r="AS644" t="str">
            <v>56353221X</v>
          </cell>
          <cell r="AT644" t="str">
            <v>075006560515</v>
          </cell>
          <cell r="AU644" t="str">
            <v>481</v>
          </cell>
          <cell r="AV644" t="str">
            <v>418</v>
          </cell>
          <cell r="AW644" t="str">
            <v>1850178</v>
          </cell>
          <cell r="AX644" t="str">
            <v>020</v>
          </cell>
          <cell r="AY644">
            <v>4</v>
          </cell>
          <cell r="AZ644">
            <v>3</v>
          </cell>
          <cell r="BA644">
            <v>0</v>
          </cell>
        </row>
        <row r="645">
          <cell r="A645">
            <v>113566</v>
          </cell>
          <cell r="B645" t="str">
            <v>EDSON FERREIRA DA SILVA</v>
          </cell>
          <cell r="C645" t="str">
            <v>VARREDOR</v>
          </cell>
          <cell r="D645" t="str">
            <v>ECOSAMPA Santo Amaro</v>
          </cell>
          <cell r="E645">
            <v>43617</v>
          </cell>
          <cell r="F645">
            <v>1603.99</v>
          </cell>
          <cell r="G645" t="str">
            <v>Em Atividade Normal</v>
          </cell>
          <cell r="H645">
            <v>44960</v>
          </cell>
          <cell r="I645">
            <v>25463</v>
          </cell>
          <cell r="J645" t="str">
            <v>682.625.824-20</v>
          </cell>
          <cell r="K645" t="str">
            <v>123.74110.35.6</v>
          </cell>
          <cell r="L645" t="str">
            <v>Salário Mensal</v>
          </cell>
          <cell r="M645" t="str">
            <v>Empregado (CLT)</v>
          </cell>
          <cell r="N645" t="str">
            <v>5142-15</v>
          </cell>
          <cell r="O645">
            <v>66</v>
          </cell>
          <cell r="P645" t="str">
            <v>SEGUNDA A SABADO - 06:00 AS 14:20 / INTERVALO DE 01 HORA</v>
          </cell>
          <cell r="Q645" t="str">
            <v>220 Horas</v>
          </cell>
          <cell r="R645" t="str">
            <v>75.01.006</v>
          </cell>
          <cell r="S645" t="str">
            <v>SCK - Varrição de Vias e Logradouros</v>
          </cell>
          <cell r="T645">
            <v>2</v>
          </cell>
          <cell r="U645" t="str">
            <v>SIEMACO SAO PAULO LIMP URBANA</v>
          </cell>
          <cell r="V645" t="str">
            <v>Brasileira</v>
          </cell>
          <cell r="W645" t="str">
            <v>Igarassu</v>
          </cell>
          <cell r="X645" t="str">
            <v>BEATRIZ FERREIRA DA SILVA</v>
          </cell>
          <cell r="Y645" t="str">
            <v>SEVERINO FERREIRA DA SILVA</v>
          </cell>
          <cell r="Z645" t="str">
            <v>Outros</v>
          </cell>
          <cell r="AA645" t="str">
            <v>Ensino Fundamental Incompleto</v>
          </cell>
          <cell r="AB645" t="str">
            <v>M</v>
          </cell>
          <cell r="AC645" t="str">
            <v>Rua</v>
          </cell>
          <cell r="AD645" t="str">
            <v>SYLVIA DE MORAES BRANDAO</v>
          </cell>
          <cell r="AE645" t="str">
            <v>52</v>
          </cell>
          <cell r="AG645" t="str">
            <v>04433-210</v>
          </cell>
          <cell r="AH645" t="str">
            <v>PARQUE SAO CARLOS</v>
          </cell>
          <cell r="AI645" t="str">
            <v>São Paulo</v>
          </cell>
          <cell r="AJ645" t="str">
            <v>São Paulo</v>
          </cell>
          <cell r="AP645">
            <v>3052</v>
          </cell>
          <cell r="AQ645" t="str">
            <v>16759</v>
          </cell>
          <cell r="AR645" t="str">
            <v>4</v>
          </cell>
          <cell r="AS645" t="str">
            <v>33.918.660-4</v>
          </cell>
          <cell r="AT645" t="str">
            <v>32067130850</v>
          </cell>
          <cell r="AU645" t="str">
            <v>160</v>
          </cell>
          <cell r="AV645" t="str">
            <v>85</v>
          </cell>
          <cell r="AW645" t="str">
            <v>83303</v>
          </cell>
          <cell r="AX645" t="str">
            <v>026</v>
          </cell>
          <cell r="AY645">
            <v>4</v>
          </cell>
          <cell r="AZ645">
            <v>3</v>
          </cell>
          <cell r="BA645">
            <v>0</v>
          </cell>
        </row>
        <row r="646">
          <cell r="A646">
            <v>113570</v>
          </cell>
          <cell r="B646" t="str">
            <v>EDSON JOSE DOS SANTOS</v>
          </cell>
          <cell r="C646" t="str">
            <v>MOTORISTA CAMINHAO</v>
          </cell>
          <cell r="D646" t="str">
            <v>ECOSAMPA Operação Geral</v>
          </cell>
          <cell r="E646">
            <v>43617</v>
          </cell>
          <cell r="F646">
            <v>2342.7399999999998</v>
          </cell>
          <cell r="G646" t="str">
            <v>Demitido em Meses Anteriores</v>
          </cell>
          <cell r="H646">
            <v>43704</v>
          </cell>
          <cell r="I646">
            <v>27183</v>
          </cell>
          <cell r="J646" t="str">
            <v>800.388.324-53</v>
          </cell>
          <cell r="K646" t="str">
            <v>123.77187.33.3</v>
          </cell>
          <cell r="L646" t="str">
            <v>Salário Mensal</v>
          </cell>
          <cell r="M646" t="str">
            <v>Empregado (CLT)</v>
          </cell>
          <cell r="N646" t="str">
            <v>7825-10</v>
          </cell>
          <cell r="O646">
            <v>301</v>
          </cell>
          <cell r="P646" t="str">
            <v>SEGUNDA A SABADO - 22:00 AS 05:25 / INTERVALO DE 01 HORA</v>
          </cell>
          <cell r="Q646" t="str">
            <v>220 Horas</v>
          </cell>
          <cell r="R646" t="str">
            <v>75.01.024</v>
          </cell>
          <cell r="S646" t="str">
            <v>SCK - Coleta Manual Residuos - Compactador</v>
          </cell>
          <cell r="T646">
            <v>2</v>
          </cell>
          <cell r="U646" t="str">
            <v>SIND TRAB EMP DE ONIBUS RODOV INTEREST INTERM SET DIF SAO PAULO</v>
          </cell>
          <cell r="V646" t="str">
            <v>Brasileira</v>
          </cell>
          <cell r="W646" t="str">
            <v>Moreno</v>
          </cell>
          <cell r="X646" t="str">
            <v>AMARA MARIA DOS SANTOS</v>
          </cell>
          <cell r="Z646" t="str">
            <v>Solteiro</v>
          </cell>
          <cell r="AA646" t="str">
            <v>Ensino Fundamental Completo</v>
          </cell>
          <cell r="AB646" t="str">
            <v>M</v>
          </cell>
          <cell r="AC646" t="str">
            <v>Rua</v>
          </cell>
          <cell r="AD646" t="str">
            <v xml:space="preserve">SEBASTIAO MUNIZ DE SOUSA </v>
          </cell>
          <cell r="AE646" t="str">
            <v>57</v>
          </cell>
          <cell r="AG646" t="str">
            <v>05821-150</v>
          </cell>
          <cell r="AH646" t="str">
            <v>PARQUE SANTO ANTONIO</v>
          </cell>
          <cell r="AI646" t="str">
            <v>São Paulo</v>
          </cell>
          <cell r="AJ646" t="str">
            <v>São Paulo</v>
          </cell>
          <cell r="AP646">
            <v>8485</v>
          </cell>
          <cell r="AQ646" t="str">
            <v>20517</v>
          </cell>
          <cell r="AR646" t="str">
            <v>6</v>
          </cell>
          <cell r="AS646" t="str">
            <v>27.656.322-0</v>
          </cell>
          <cell r="AT646" t="str">
            <v>266449690175</v>
          </cell>
          <cell r="AU646" t="str">
            <v>457</v>
          </cell>
          <cell r="AV646" t="str">
            <v>372</v>
          </cell>
          <cell r="AW646" t="str">
            <v>29996</v>
          </cell>
          <cell r="AX646" t="str">
            <v>032</v>
          </cell>
          <cell r="AY646">
            <v>0</v>
          </cell>
          <cell r="AZ646">
            <v>2</v>
          </cell>
          <cell r="BA646">
            <v>26</v>
          </cell>
          <cell r="BB646" t="str">
            <v>00.755.303.560</v>
          </cell>
          <cell r="BC646">
            <v>43703</v>
          </cell>
          <cell r="BE646" t="str">
            <v>D</v>
          </cell>
          <cell r="BG646">
            <v>43700</v>
          </cell>
        </row>
        <row r="647">
          <cell r="A647">
            <v>113597</v>
          </cell>
          <cell r="B647" t="str">
            <v>EDSON LINO DE JESUS</v>
          </cell>
          <cell r="C647" t="str">
            <v>VARREDOR</v>
          </cell>
          <cell r="D647" t="str">
            <v>ECOSAMPA Capela do Socorro</v>
          </cell>
          <cell r="E647">
            <v>43617</v>
          </cell>
          <cell r="F647">
            <v>1603.99</v>
          </cell>
          <cell r="G647" t="str">
            <v>Gozando Férias</v>
          </cell>
          <cell r="H647">
            <v>45180</v>
          </cell>
          <cell r="I647">
            <v>24329</v>
          </cell>
          <cell r="J647" t="str">
            <v>153.486.338-95</v>
          </cell>
          <cell r="K647" t="str">
            <v>124.31479.00.7</v>
          </cell>
          <cell r="L647" t="str">
            <v>Salário Mensal</v>
          </cell>
          <cell r="M647" t="str">
            <v>Empregado (CLT)</v>
          </cell>
          <cell r="N647" t="str">
            <v>5142-15</v>
          </cell>
          <cell r="O647">
            <v>233</v>
          </cell>
          <cell r="P647" t="str">
            <v>SEGUNDA A SABADO - 09:00 AS 17:20 / INTERVALO DE 01 HORA</v>
          </cell>
          <cell r="Q647" t="str">
            <v>220 Horas</v>
          </cell>
          <cell r="R647" t="str">
            <v>75.01.010</v>
          </cell>
          <cell r="S647" t="str">
            <v>SCK - Varrição de Feiras Livres</v>
          </cell>
          <cell r="T647">
            <v>2</v>
          </cell>
          <cell r="U647" t="str">
            <v>SIEMACO SAO PAULO LIMP URBANA</v>
          </cell>
          <cell r="V647" t="str">
            <v>Brasileira</v>
          </cell>
          <cell r="W647" t="str">
            <v>Uruçuca</v>
          </cell>
          <cell r="X647" t="str">
            <v>LECI MARIA DE JESUS</v>
          </cell>
          <cell r="Y647" t="str">
            <v>JOSE LINO DE JESUS</v>
          </cell>
          <cell r="Z647" t="str">
            <v>Casado</v>
          </cell>
          <cell r="AA647" t="str">
            <v>Ensino Fundamental Incompleto</v>
          </cell>
          <cell r="AB647" t="str">
            <v>M</v>
          </cell>
          <cell r="AC647" t="str">
            <v>Rua</v>
          </cell>
          <cell r="AD647" t="str">
            <v>ARCHOTE DO PERU</v>
          </cell>
          <cell r="AE647" t="str">
            <v>86</v>
          </cell>
          <cell r="AG647" t="str">
            <v>04824-100</v>
          </cell>
          <cell r="AH647" t="str">
            <v>PARQUE DAS ARVORES</v>
          </cell>
          <cell r="AI647" t="str">
            <v>São Paulo</v>
          </cell>
          <cell r="AJ647" t="str">
            <v>São Paulo</v>
          </cell>
          <cell r="AP647">
            <v>6753</v>
          </cell>
          <cell r="AQ647" t="str">
            <v>40376</v>
          </cell>
          <cell r="AR647" t="str">
            <v>2</v>
          </cell>
          <cell r="AS647" t="str">
            <v>270183656</v>
          </cell>
          <cell r="AT647" t="str">
            <v>58935330590</v>
          </cell>
          <cell r="AU647" t="str">
            <v>729</v>
          </cell>
          <cell r="AV647" t="str">
            <v>280</v>
          </cell>
          <cell r="AW647" t="str">
            <v>05621</v>
          </cell>
          <cell r="AX647" t="str">
            <v>021</v>
          </cell>
          <cell r="AY647">
            <v>4</v>
          </cell>
          <cell r="AZ647">
            <v>3</v>
          </cell>
          <cell r="BA647">
            <v>0</v>
          </cell>
        </row>
        <row r="648">
          <cell r="A648">
            <v>121535</v>
          </cell>
          <cell r="B648" t="str">
            <v>EDSON LUIS DE FREITAS</v>
          </cell>
          <cell r="C648" t="str">
            <v>MOTORISTA CAMINHAO</v>
          </cell>
          <cell r="D648" t="str">
            <v>ECOSAMPA Operação Geral</v>
          </cell>
          <cell r="E648">
            <v>44972</v>
          </cell>
          <cell r="F648">
            <v>3050.22</v>
          </cell>
          <cell r="G648" t="str">
            <v>Demitido em Meses Anteriores</v>
          </cell>
          <cell r="H648">
            <v>44986</v>
          </cell>
          <cell r="I648">
            <v>26223</v>
          </cell>
          <cell r="J648" t="str">
            <v>260.909.068-40</v>
          </cell>
          <cell r="K648" t="str">
            <v>125.20200.97.0</v>
          </cell>
          <cell r="L648" t="str">
            <v>Salário Mensal</v>
          </cell>
          <cell r="M648" t="str">
            <v>Empregado (CLT)</v>
          </cell>
          <cell r="N648" t="str">
            <v>7825-10</v>
          </cell>
          <cell r="O648">
            <v>339</v>
          </cell>
          <cell r="P648" t="str">
            <v>SEGUNDA A SABADO - 13:20 AS 21:40 / INTERVALO DE 01 HORA</v>
          </cell>
          <cell r="Q648" t="str">
            <v>220 Horas</v>
          </cell>
          <cell r="R648" t="str">
            <v>75.01.024</v>
          </cell>
          <cell r="S648" t="str">
            <v>SCK - Coleta Manual Residuos - Compactador</v>
          </cell>
          <cell r="T648">
            <v>2</v>
          </cell>
          <cell r="U648" t="str">
            <v>SIND TRAB EMP DE ONIBUS RODOV INTEREST INTERM SET DIF SAO PAULO</v>
          </cell>
          <cell r="V648" t="str">
            <v>Brasileira</v>
          </cell>
          <cell r="W648" t="str">
            <v>São Paulo</v>
          </cell>
          <cell r="X648" t="str">
            <v>NATALIA ROSA DE OLIVEIRA FREITAS</v>
          </cell>
          <cell r="Y648" t="str">
            <v>ANTONIO DE FREITAS</v>
          </cell>
          <cell r="Z648" t="str">
            <v>Casado</v>
          </cell>
          <cell r="AA648" t="str">
            <v>Ensino Fundamental Incompleto</v>
          </cell>
          <cell r="AB648" t="str">
            <v>M</v>
          </cell>
          <cell r="AC648" t="str">
            <v>Rua</v>
          </cell>
          <cell r="AD648" t="str">
            <v>DONATO ALVAREZ</v>
          </cell>
          <cell r="AE648" t="str">
            <v>362</v>
          </cell>
          <cell r="AF648" t="str">
            <v>CASA 3</v>
          </cell>
          <cell r="AG648" t="str">
            <v>02879-130</v>
          </cell>
          <cell r="AH648" t="str">
            <v>JARDIM DAMASCENO</v>
          </cell>
          <cell r="AI648" t="str">
            <v>São Paulo</v>
          </cell>
          <cell r="AJ648" t="str">
            <v>São Paulo</v>
          </cell>
          <cell r="AM648" t="str">
            <v>11</v>
          </cell>
          <cell r="AN648" t="str">
            <v>98651-2422</v>
          </cell>
          <cell r="AP648">
            <v>354</v>
          </cell>
          <cell r="AQ648" t="str">
            <v>28156</v>
          </cell>
          <cell r="AR648" t="str">
            <v>0</v>
          </cell>
          <cell r="AS648" t="str">
            <v>246783412</v>
          </cell>
          <cell r="AT648" t="str">
            <v>198603740167</v>
          </cell>
          <cell r="AU648" t="str">
            <v>0196</v>
          </cell>
          <cell r="AV648" t="str">
            <v>376</v>
          </cell>
          <cell r="AW648" t="str">
            <v>26090906</v>
          </cell>
          <cell r="AX648" t="str">
            <v>840</v>
          </cell>
          <cell r="AY648">
            <v>0</v>
          </cell>
          <cell r="AZ648">
            <v>0</v>
          </cell>
          <cell r="BA648">
            <v>16</v>
          </cell>
          <cell r="BB648" t="str">
            <v>02.368.274.291</v>
          </cell>
          <cell r="BC648">
            <v>46582</v>
          </cell>
          <cell r="BD648">
            <v>44770</v>
          </cell>
          <cell r="BE648" t="str">
            <v>E</v>
          </cell>
          <cell r="BG648">
            <v>44959</v>
          </cell>
        </row>
        <row r="649">
          <cell r="A649">
            <v>121446</v>
          </cell>
          <cell r="B649" t="str">
            <v>EDSON MANOEL VIEIRA</v>
          </cell>
          <cell r="C649" t="str">
            <v>AJUDANTE EQ SERVICOS DIVERSOS</v>
          </cell>
          <cell r="D649" t="str">
            <v>ECOSAMPA Operação Geral</v>
          </cell>
          <cell r="E649">
            <v>44967</v>
          </cell>
          <cell r="F649">
            <v>1603.99</v>
          </cell>
          <cell r="G649" t="str">
            <v>Demitido em Meses Anteriores</v>
          </cell>
          <cell r="H649">
            <v>44981</v>
          </cell>
          <cell r="I649">
            <v>31602</v>
          </cell>
          <cell r="J649" t="str">
            <v>349.900.648-01</v>
          </cell>
          <cell r="K649" t="str">
            <v>201.72345.72.8</v>
          </cell>
          <cell r="L649" t="str">
            <v>Salário Mensal</v>
          </cell>
          <cell r="M649" t="str">
            <v>Empregado (CLT)</v>
          </cell>
          <cell r="N649" t="str">
            <v>5142-25</v>
          </cell>
          <cell r="O649">
            <v>339</v>
          </cell>
          <cell r="P649" t="str">
            <v>SEGUNDA A SABADO - 13:20 AS 21:40 / INTERVALO DE 01 HORA</v>
          </cell>
          <cell r="Q649" t="str">
            <v>220 Horas</v>
          </cell>
          <cell r="R649" t="str">
            <v>75.01.011</v>
          </cell>
          <cell r="S649" t="str">
            <v>SCK - Lavagem - Feiras, Vias e Logradouros</v>
          </cell>
          <cell r="T649">
            <v>2</v>
          </cell>
          <cell r="U649" t="str">
            <v>SIEMACO SAO PAULO LIMP URBANA</v>
          </cell>
          <cell r="V649" t="str">
            <v>Brasileira</v>
          </cell>
          <cell r="W649" t="str">
            <v>São Paulo</v>
          </cell>
          <cell r="X649" t="str">
            <v>EURIDICE MARIA DOS SANTOS</v>
          </cell>
          <cell r="Y649" t="str">
            <v>MANOEL ANTONIO VIEIRA</v>
          </cell>
          <cell r="Z649" t="str">
            <v>Solteiro</v>
          </cell>
          <cell r="AA649" t="str">
            <v>Ensino Médio Completo</v>
          </cell>
          <cell r="AB649" t="str">
            <v>M</v>
          </cell>
          <cell r="AC649" t="str">
            <v>Rua</v>
          </cell>
          <cell r="AD649" t="str">
            <v>AFONSO RUI</v>
          </cell>
          <cell r="AE649" t="str">
            <v>214</v>
          </cell>
          <cell r="AF649" t="str">
            <v>CASA 1</v>
          </cell>
          <cell r="AG649" t="str">
            <v>04940-010</v>
          </cell>
          <cell r="AH649" t="str">
            <v>VILA SANTA LUCIA</v>
          </cell>
          <cell r="AI649" t="str">
            <v>São Paulo</v>
          </cell>
          <cell r="AJ649" t="str">
            <v>São Paulo</v>
          </cell>
          <cell r="AM649" t="str">
            <v>11</v>
          </cell>
          <cell r="AN649" t="str">
            <v>98479-7678</v>
          </cell>
          <cell r="AP649">
            <v>262</v>
          </cell>
          <cell r="AQ649" t="str">
            <v>76840</v>
          </cell>
          <cell r="AR649" t="str">
            <v>1</v>
          </cell>
          <cell r="AS649" t="str">
            <v>40783238X</v>
          </cell>
          <cell r="AT649" t="str">
            <v>361696750124</v>
          </cell>
          <cell r="AU649" t="str">
            <v>0335</v>
          </cell>
          <cell r="AV649" t="str">
            <v>372</v>
          </cell>
          <cell r="AW649" t="str">
            <v>34990064</v>
          </cell>
          <cell r="AX649" t="str">
            <v>801</v>
          </cell>
          <cell r="AY649">
            <v>0</v>
          </cell>
          <cell r="AZ649">
            <v>0</v>
          </cell>
          <cell r="BA649">
            <v>14</v>
          </cell>
        </row>
        <row r="650">
          <cell r="A650">
            <v>113579</v>
          </cell>
          <cell r="B650" t="str">
            <v>EDSON NASCIMENTO DA SILVA</v>
          </cell>
          <cell r="C650" t="str">
            <v>VARREDOR</v>
          </cell>
          <cell r="D650" t="str">
            <v>ECOSAMPA Capela do Socorro</v>
          </cell>
          <cell r="E650">
            <v>43617</v>
          </cell>
          <cell r="F650">
            <v>1603.99</v>
          </cell>
          <cell r="G650" t="str">
            <v>Em Atividade Normal</v>
          </cell>
          <cell r="H650">
            <v>44960</v>
          </cell>
          <cell r="I650">
            <v>26915</v>
          </cell>
          <cell r="J650" t="str">
            <v>182.528.318-42</v>
          </cell>
          <cell r="K650" t="str">
            <v>124.88600.85.9</v>
          </cell>
          <cell r="L650" t="str">
            <v>Salário Mensal</v>
          </cell>
          <cell r="M650" t="str">
            <v>Empregado (CLT)</v>
          </cell>
          <cell r="N650" t="str">
            <v>5142-15</v>
          </cell>
          <cell r="O650">
            <v>233</v>
          </cell>
          <cell r="P650" t="str">
            <v>SEGUNDA A SABADO - 09:00 AS 17:20 / INTERVALO DE 01 HORA</v>
          </cell>
          <cell r="Q650" t="str">
            <v>220 Horas</v>
          </cell>
          <cell r="R650" t="str">
            <v>75.01.006</v>
          </cell>
          <cell r="S650" t="str">
            <v>SCK - Varrição de Vias e Logradouros</v>
          </cell>
          <cell r="T650">
            <v>2</v>
          </cell>
          <cell r="U650" t="str">
            <v>SIEMACO SAO PAULO LIMP URBANA</v>
          </cell>
          <cell r="V650" t="str">
            <v>Brasileira</v>
          </cell>
          <cell r="W650" t="str">
            <v>Governador Mangabeira</v>
          </cell>
          <cell r="X650" t="str">
            <v>DORALICE NASCIMENTO DA SILVA</v>
          </cell>
          <cell r="Y650" t="str">
            <v>CANDIDO MOREIRA DA SILVA</v>
          </cell>
          <cell r="Z650" t="str">
            <v>Outros</v>
          </cell>
          <cell r="AA650" t="str">
            <v>Ensino Fundamental Completo</v>
          </cell>
          <cell r="AB650" t="str">
            <v>M</v>
          </cell>
          <cell r="AC650" t="str">
            <v>Rua</v>
          </cell>
          <cell r="AD650" t="str">
            <v>CUSTODIA MARIA DE JESUS</v>
          </cell>
          <cell r="AE650" t="str">
            <v>337</v>
          </cell>
          <cell r="AG650" t="str">
            <v>05871-290</v>
          </cell>
          <cell r="AH650" t="str">
            <v>JARDIM SAO MANOEL</v>
          </cell>
          <cell r="AI650" t="str">
            <v>São Paulo</v>
          </cell>
          <cell r="AJ650" t="str">
            <v>São Paulo</v>
          </cell>
          <cell r="AP650">
            <v>8341</v>
          </cell>
          <cell r="AQ650" t="str">
            <v>25901</v>
          </cell>
          <cell r="AR650" t="str">
            <v>1</v>
          </cell>
          <cell r="AS650" t="str">
            <v>39011215</v>
          </cell>
          <cell r="AT650" t="str">
            <v>72529780523</v>
          </cell>
          <cell r="AU650" t="str">
            <v>34</v>
          </cell>
          <cell r="AV650" t="str">
            <v>20</v>
          </cell>
          <cell r="AW650" t="str">
            <v>87506</v>
          </cell>
          <cell r="AX650" t="str">
            <v>037</v>
          </cell>
          <cell r="AY650">
            <v>4</v>
          </cell>
          <cell r="AZ650">
            <v>3</v>
          </cell>
          <cell r="BA650">
            <v>0</v>
          </cell>
        </row>
        <row r="651">
          <cell r="A651">
            <v>114730</v>
          </cell>
          <cell r="B651" t="str">
            <v>EDSON OLIVEIRA SOUSA</v>
          </cell>
          <cell r="C651" t="str">
            <v>AJUDANTE EQ SERVICOS DIVERSOS</v>
          </cell>
          <cell r="D651" t="str">
            <v>ECOSAMPA Campo Limpo</v>
          </cell>
          <cell r="E651">
            <v>43874</v>
          </cell>
          <cell r="F651">
            <v>1603.99</v>
          </cell>
          <cell r="G651" t="str">
            <v>Demitido em Meses Anteriores</v>
          </cell>
          <cell r="H651">
            <v>45152</v>
          </cell>
          <cell r="I651">
            <v>27559</v>
          </cell>
          <cell r="J651" t="str">
            <v>195.870.298-60</v>
          </cell>
          <cell r="K651" t="str">
            <v>125.06039.50.5</v>
          </cell>
          <cell r="L651" t="str">
            <v>Salário Mensal</v>
          </cell>
          <cell r="M651" t="str">
            <v>Empregado (CLT)</v>
          </cell>
          <cell r="N651" t="str">
            <v>5142-25</v>
          </cell>
          <cell r="O651">
            <v>66</v>
          </cell>
          <cell r="P651" t="str">
            <v>SEGUNDA A SABADO - 06:00 AS 14:20 / INTERVALO DE 01 HORA</v>
          </cell>
          <cell r="Q651" t="str">
            <v>220 Horas</v>
          </cell>
          <cell r="R651" t="str">
            <v>75.01.014</v>
          </cell>
          <cell r="S651" t="str">
            <v>SCK - Pintura de Meio-Fio e Remoção Faixas e Propagandas</v>
          </cell>
          <cell r="T651">
            <v>2</v>
          </cell>
          <cell r="U651" t="str">
            <v>SIEMACO SAO PAULO LIMP URBANA</v>
          </cell>
          <cell r="V651" t="str">
            <v>Brasileira</v>
          </cell>
          <cell r="W651" t="str">
            <v>São Paulo</v>
          </cell>
          <cell r="X651" t="str">
            <v>JOSEFA DE ANDRADE OLIVEIRA SOUSA</v>
          </cell>
          <cell r="Y651" t="str">
            <v>ANTONIO GONCALVES DE SOUSA</v>
          </cell>
          <cell r="Z651" t="str">
            <v>Casado</v>
          </cell>
          <cell r="AA651" t="str">
            <v>Ensino Médio Completo</v>
          </cell>
          <cell r="AB651" t="str">
            <v>M</v>
          </cell>
          <cell r="AC651" t="str">
            <v>Rua</v>
          </cell>
          <cell r="AD651" t="str">
            <v>CAPRICHO ITALIANO</v>
          </cell>
          <cell r="AE651" t="str">
            <v>16</v>
          </cell>
          <cell r="AF651" t="str">
            <v>CS 2</v>
          </cell>
          <cell r="AG651" t="str">
            <v>05833-350</v>
          </cell>
          <cell r="AH651" t="str">
            <v>JARDIM VAZ DE LIMA</v>
          </cell>
          <cell r="AI651" t="str">
            <v>São Paulo</v>
          </cell>
          <cell r="AJ651" t="str">
            <v>São Paulo</v>
          </cell>
          <cell r="AK651" t="str">
            <v>11</v>
          </cell>
          <cell r="AL651" t="str">
            <v>5891.8920</v>
          </cell>
          <cell r="AP651">
            <v>264</v>
          </cell>
          <cell r="AQ651" t="str">
            <v>67859</v>
          </cell>
          <cell r="AR651" t="str">
            <v>0</v>
          </cell>
          <cell r="AS651" t="str">
            <v>25.061.124-7</v>
          </cell>
          <cell r="AT651" t="str">
            <v>266432140108</v>
          </cell>
          <cell r="AU651" t="str">
            <v>127</v>
          </cell>
          <cell r="AV651" t="str">
            <v>373</v>
          </cell>
          <cell r="AW651" t="str">
            <v>19587029</v>
          </cell>
          <cell r="AX651" t="str">
            <v>860</v>
          </cell>
          <cell r="AY651">
            <v>3</v>
          </cell>
          <cell r="AZ651">
            <v>6</v>
          </cell>
          <cell r="BA651">
            <v>1</v>
          </cell>
        </row>
        <row r="652">
          <cell r="A652">
            <v>114508</v>
          </cell>
          <cell r="B652" t="str">
            <v>EDSON SILVA DOS SANTOS</v>
          </cell>
          <cell r="C652" t="str">
            <v>AJUDANTE EQ SERVICOS DIVERSOS</v>
          </cell>
          <cell r="D652" t="str">
            <v>ECOSAMPA Operação Geral</v>
          </cell>
          <cell r="E652">
            <v>43811</v>
          </cell>
          <cell r="F652">
            <v>1281.23</v>
          </cell>
          <cell r="G652" t="str">
            <v>Demitido em Meses Anteriores</v>
          </cell>
          <cell r="H652">
            <v>43857</v>
          </cell>
          <cell r="I652">
            <v>29624</v>
          </cell>
          <cell r="J652" t="str">
            <v>307.938.448-27</v>
          </cell>
          <cell r="K652" t="str">
            <v>133.45599.81.2</v>
          </cell>
          <cell r="L652" t="str">
            <v>Salário Mensal</v>
          </cell>
          <cell r="M652" t="str">
            <v>Empregado (CLT)</v>
          </cell>
          <cell r="N652" t="str">
            <v>5142-25</v>
          </cell>
          <cell r="O652">
            <v>300</v>
          </cell>
          <cell r="P652" t="str">
            <v>SEGUNDA A SABADO - 21:00 AS 04:33 / INTERVALO DE 01 HORA</v>
          </cell>
          <cell r="Q652" t="str">
            <v>220 Horas</v>
          </cell>
          <cell r="R652" t="str">
            <v>75.01.022</v>
          </cell>
          <cell r="S652" t="str">
            <v>SCK - Limpeza Habitacional - Dificil Acesso</v>
          </cell>
          <cell r="T652">
            <v>2</v>
          </cell>
          <cell r="U652" t="str">
            <v>SIEMACO SAO PAULO LIMP URBANA</v>
          </cell>
          <cell r="V652" t="str">
            <v>Brasileira</v>
          </cell>
          <cell r="W652" t="str">
            <v>Água Fria</v>
          </cell>
          <cell r="X652" t="str">
            <v>MARLY DOS SANTOS SILVA</v>
          </cell>
          <cell r="Y652" t="str">
            <v>JOSE CARDOSO DOS SANTOS</v>
          </cell>
          <cell r="Z652" t="str">
            <v>União Est/Marit</v>
          </cell>
          <cell r="AA652" t="str">
            <v>Ensino Fundamental Completo</v>
          </cell>
          <cell r="AB652" t="str">
            <v>M</v>
          </cell>
          <cell r="AC652" t="str">
            <v>Rua</v>
          </cell>
          <cell r="AD652" t="str">
            <v>RUA DAS GOIABEIRAS</v>
          </cell>
          <cell r="AE652" t="str">
            <v>219</v>
          </cell>
          <cell r="AF652" t="str">
            <v>CASA 5</v>
          </cell>
          <cell r="AG652" t="str">
            <v>05661-040</v>
          </cell>
          <cell r="AH652" t="str">
            <v>PARAISOPOLIS</v>
          </cell>
          <cell r="AI652" t="str">
            <v>São Paulo</v>
          </cell>
          <cell r="AJ652" t="str">
            <v>São Paulo</v>
          </cell>
          <cell r="AK652" t="str">
            <v>11</v>
          </cell>
          <cell r="AL652" t="str">
            <v>94875.2398</v>
          </cell>
          <cell r="AP652">
            <v>8846</v>
          </cell>
          <cell r="AQ652" t="str">
            <v>33032</v>
          </cell>
          <cell r="AR652" t="str">
            <v>5</v>
          </cell>
          <cell r="AS652" t="str">
            <v>351182202</v>
          </cell>
          <cell r="AT652" t="str">
            <v>220321570141</v>
          </cell>
          <cell r="AU652" t="str">
            <v>0459</v>
          </cell>
          <cell r="AV652" t="str">
            <v>346</v>
          </cell>
          <cell r="AW652" t="str">
            <v>30793844</v>
          </cell>
          <cell r="AX652" t="str">
            <v>827</v>
          </cell>
          <cell r="AY652">
            <v>0</v>
          </cell>
          <cell r="AZ652">
            <v>1</v>
          </cell>
          <cell r="BA652">
            <v>15</v>
          </cell>
        </row>
        <row r="653">
          <cell r="A653">
            <v>114271</v>
          </cell>
          <cell r="B653" t="str">
            <v>EDSON SOARES</v>
          </cell>
          <cell r="C653" t="str">
            <v>FISCAL DE TRAFEGO PLENO</v>
          </cell>
          <cell r="D653" t="str">
            <v>ECOSAMPA Operação Geral</v>
          </cell>
          <cell r="E653">
            <v>43804</v>
          </cell>
          <cell r="F653">
            <v>2650.94</v>
          </cell>
          <cell r="G653" t="str">
            <v>Demitido em Meses Anteriores</v>
          </cell>
          <cell r="H653">
            <v>44119</v>
          </cell>
          <cell r="I653">
            <v>21675</v>
          </cell>
          <cell r="J653" t="str">
            <v>012.538.428-92</v>
          </cell>
          <cell r="K653" t="str">
            <v>105.57044.15.1</v>
          </cell>
          <cell r="L653" t="str">
            <v>Salário Mensal</v>
          </cell>
          <cell r="M653" t="str">
            <v>Empregado (CLT)</v>
          </cell>
          <cell r="N653" t="str">
            <v>5112-05</v>
          </cell>
          <cell r="O653">
            <v>337</v>
          </cell>
          <cell r="P653" t="str">
            <v>SEGUNDA A SABADO - 12:40 AS 21:00 / INTERVALO DE 01 HORA</v>
          </cell>
          <cell r="Q653" t="str">
            <v>220 Horas</v>
          </cell>
          <cell r="R653" t="str">
            <v>75.02.003</v>
          </cell>
          <cell r="S653" t="str">
            <v>Apoio Op C.Direto</v>
          </cell>
          <cell r="T653">
            <v>2</v>
          </cell>
          <cell r="U653" t="str">
            <v>SIEMACO SAO PAULO LIMP URBANA</v>
          </cell>
          <cell r="V653" t="str">
            <v>Brasileira</v>
          </cell>
          <cell r="W653" t="str">
            <v>São Paulo</v>
          </cell>
          <cell r="X653" t="str">
            <v>MARIA DE LOURDES SOARES</v>
          </cell>
          <cell r="Y653" t="str">
            <v>PAULO SOARES</v>
          </cell>
          <cell r="Z653" t="str">
            <v>Solteiro</v>
          </cell>
          <cell r="AA653" t="str">
            <v>Ensino Fundamental Incompleto</v>
          </cell>
          <cell r="AB653" t="str">
            <v>M</v>
          </cell>
          <cell r="AC653" t="str">
            <v>Rua</v>
          </cell>
          <cell r="AD653" t="str">
            <v>RUA ROSENTINO DE SOUSA</v>
          </cell>
          <cell r="AE653" t="str">
            <v>43</v>
          </cell>
          <cell r="AG653" t="str">
            <v>04335-030</v>
          </cell>
          <cell r="AH653" t="str">
            <v>AMERICANOPOLIS</v>
          </cell>
          <cell r="AI653" t="str">
            <v>São Paulo</v>
          </cell>
          <cell r="AJ653" t="str">
            <v>São Paulo</v>
          </cell>
          <cell r="AK653" t="str">
            <v>11</v>
          </cell>
          <cell r="AL653" t="str">
            <v>99219.5319</v>
          </cell>
          <cell r="AM653" t="str">
            <v>11</v>
          </cell>
          <cell r="AN653" t="str">
            <v>95362.2608</v>
          </cell>
          <cell r="AP653">
            <v>2921</v>
          </cell>
          <cell r="AQ653" t="str">
            <v>54088</v>
          </cell>
          <cell r="AR653" t="str">
            <v>2</v>
          </cell>
          <cell r="AS653" t="str">
            <v>107139182</v>
          </cell>
          <cell r="AT653" t="str">
            <v>131872540116</v>
          </cell>
          <cell r="AU653" t="str">
            <v>214</v>
          </cell>
          <cell r="AV653" t="str">
            <v>320</v>
          </cell>
          <cell r="AW653" t="str">
            <v>01253842</v>
          </cell>
          <cell r="AX653" t="str">
            <v>892</v>
          </cell>
          <cell r="AY653">
            <v>0</v>
          </cell>
          <cell r="AZ653">
            <v>10</v>
          </cell>
          <cell r="BA653">
            <v>10</v>
          </cell>
        </row>
        <row r="654">
          <cell r="A654">
            <v>113584</v>
          </cell>
          <cell r="B654" t="str">
            <v>EDUARDO AMAURI ALVES DA SILVA</v>
          </cell>
          <cell r="C654" t="str">
            <v>BUEIRISTA</v>
          </cell>
          <cell r="D654" t="str">
            <v>ECOSAMPA Santo Amaro</v>
          </cell>
          <cell r="E654">
            <v>43617</v>
          </cell>
          <cell r="F654">
            <v>1907.79</v>
          </cell>
          <cell r="G654" t="str">
            <v>Em Atividade Normal</v>
          </cell>
          <cell r="H654">
            <v>45149</v>
          </cell>
          <cell r="I654">
            <v>31518</v>
          </cell>
          <cell r="J654" t="str">
            <v>362.774.568-06</v>
          </cell>
          <cell r="K654" t="str">
            <v>206.88302.24.0</v>
          </cell>
          <cell r="L654" t="str">
            <v>Salário Mensal</v>
          </cell>
          <cell r="M654" t="str">
            <v>Empregado (CLT)</v>
          </cell>
          <cell r="N654" t="str">
            <v>9922-25</v>
          </cell>
          <cell r="O654">
            <v>66</v>
          </cell>
          <cell r="P654" t="str">
            <v>SEGUNDA A SABADO - 06:00 AS 14:20 / INTERVALO DE 01 HORA</v>
          </cell>
          <cell r="Q654" t="str">
            <v>220 Horas</v>
          </cell>
          <cell r="R654" t="str">
            <v>75.01.012</v>
          </cell>
          <cell r="S654" t="str">
            <v>SCK - Limpeza de Bueiros</v>
          </cell>
          <cell r="T654">
            <v>2</v>
          </cell>
          <cell r="U654" t="str">
            <v>SIEMACO SAO PAULO LIMP URBANA</v>
          </cell>
          <cell r="V654" t="str">
            <v>Brasileira</v>
          </cell>
          <cell r="W654" t="str">
            <v>São Paulo</v>
          </cell>
          <cell r="X654" t="str">
            <v>ZENAIDE ALVES DA SILVA</v>
          </cell>
          <cell r="Z654" t="str">
            <v>Solteiro</v>
          </cell>
          <cell r="AA654" t="str">
            <v>Ensino Fundamental Completo</v>
          </cell>
          <cell r="AB654" t="str">
            <v>M</v>
          </cell>
          <cell r="AC654" t="str">
            <v>Rua</v>
          </cell>
          <cell r="AD654" t="str">
            <v xml:space="preserve">CELORICO DE BASTO </v>
          </cell>
          <cell r="AE654" t="str">
            <v>238</v>
          </cell>
          <cell r="AG654" t="str">
            <v>05857-250</v>
          </cell>
          <cell r="AH654" t="str">
            <v>JARDIM AURELIO</v>
          </cell>
          <cell r="AI654" t="str">
            <v>São Paulo</v>
          </cell>
          <cell r="AJ654" t="str">
            <v>São Paulo</v>
          </cell>
          <cell r="AP654">
            <v>9042</v>
          </cell>
          <cell r="AQ654" t="str">
            <v>3490</v>
          </cell>
          <cell r="AR654" t="str">
            <v>1</v>
          </cell>
          <cell r="AS654" t="str">
            <v>41.679.444-0</v>
          </cell>
          <cell r="AT654" t="str">
            <v>338812410159</v>
          </cell>
          <cell r="AU654" t="str">
            <v>720</v>
          </cell>
          <cell r="AV654" t="str">
            <v>328</v>
          </cell>
          <cell r="AW654" t="str">
            <v>075132</v>
          </cell>
          <cell r="AX654" t="str">
            <v>284</v>
          </cell>
          <cell r="AY654">
            <v>4</v>
          </cell>
          <cell r="AZ654">
            <v>3</v>
          </cell>
          <cell r="BA654">
            <v>0</v>
          </cell>
        </row>
        <row r="655">
          <cell r="A655">
            <v>113586</v>
          </cell>
          <cell r="B655" t="str">
            <v>EDUARDO ANDRADE DE SANTANA</v>
          </cell>
          <cell r="C655" t="str">
            <v>VARREDOR</v>
          </cell>
          <cell r="D655" t="str">
            <v>ECOSAMPA Campo Limpo</v>
          </cell>
          <cell r="E655">
            <v>43617</v>
          </cell>
          <cell r="F655">
            <v>1603.99</v>
          </cell>
          <cell r="G655" t="str">
            <v>Em Atividade Normal</v>
          </cell>
          <cell r="H655">
            <v>45000</v>
          </cell>
          <cell r="I655">
            <v>30033</v>
          </cell>
          <cell r="J655" t="str">
            <v>313.494.018-38</v>
          </cell>
          <cell r="K655" t="str">
            <v>127.64244.81.0</v>
          </cell>
          <cell r="L655" t="str">
            <v>Salário Mensal</v>
          </cell>
          <cell r="M655" t="str">
            <v>Empregado (CLT)</v>
          </cell>
          <cell r="N655" t="str">
            <v>5142-15</v>
          </cell>
          <cell r="O655">
            <v>223</v>
          </cell>
          <cell r="P655" t="str">
            <v>SEGUNDA A SABADO - 10:00 AS 18:20 / INTERVALO DE 01 HORA</v>
          </cell>
          <cell r="Q655" t="str">
            <v>220 Horas</v>
          </cell>
          <cell r="R655" t="str">
            <v>75.01.006</v>
          </cell>
          <cell r="S655" t="str">
            <v>SCK - Varrição de Vias e Logradouros</v>
          </cell>
          <cell r="T655">
            <v>2</v>
          </cell>
          <cell r="U655" t="str">
            <v>SIEMACO SAO PAULO LIMP URBANA</v>
          </cell>
          <cell r="V655" t="str">
            <v>Brasileira</v>
          </cell>
          <cell r="W655" t="str">
            <v>São Paulo</v>
          </cell>
          <cell r="X655" t="str">
            <v>VERA LUCIA ANDRADE DE SANTANA</v>
          </cell>
          <cell r="Y655" t="str">
            <v>EDSON HENRIQUE DE SANTANA</v>
          </cell>
          <cell r="Z655" t="str">
            <v>Solteiro</v>
          </cell>
          <cell r="AA655" t="str">
            <v>Ensino Fundamental Incompleto</v>
          </cell>
          <cell r="AB655" t="str">
            <v>M</v>
          </cell>
          <cell r="AC655" t="str">
            <v>Rua</v>
          </cell>
          <cell r="AD655" t="str">
            <v xml:space="preserve">FRANCISCO DUARTE MALHA </v>
          </cell>
          <cell r="AE655" t="str">
            <v>49</v>
          </cell>
          <cell r="AG655" t="str">
            <v>05762-080</v>
          </cell>
          <cell r="AH655" t="str">
            <v xml:space="preserve">PARQUE IPE </v>
          </cell>
          <cell r="AI655" t="str">
            <v>São Paulo</v>
          </cell>
          <cell r="AJ655" t="str">
            <v>São Paulo</v>
          </cell>
          <cell r="AP655">
            <v>641</v>
          </cell>
          <cell r="AQ655" t="str">
            <v>17884</v>
          </cell>
          <cell r="AR655" t="str">
            <v>3</v>
          </cell>
          <cell r="AS655" t="str">
            <v>33.321.605-2</v>
          </cell>
          <cell r="AT655" t="str">
            <v>288249450132</v>
          </cell>
          <cell r="AU655" t="str">
            <v>607</v>
          </cell>
          <cell r="AV655" t="str">
            <v>328</v>
          </cell>
          <cell r="AW655" t="str">
            <v>29837</v>
          </cell>
          <cell r="AX655" t="str">
            <v>230</v>
          </cell>
          <cell r="AY655">
            <v>4</v>
          </cell>
          <cell r="AZ655">
            <v>3</v>
          </cell>
          <cell r="BA655">
            <v>0</v>
          </cell>
        </row>
        <row r="656">
          <cell r="A656">
            <v>113589</v>
          </cell>
          <cell r="B656" t="str">
            <v>EDUARDO APARECIDO DE MORAES</v>
          </cell>
          <cell r="C656" t="str">
            <v>AJUDANTE EQ SERVICOS DIVERSOS</v>
          </cell>
          <cell r="D656" t="str">
            <v>ECOSAMPA Campo Limpo</v>
          </cell>
          <cell r="E656">
            <v>43617</v>
          </cell>
          <cell r="F656">
            <v>1603.99</v>
          </cell>
          <cell r="G656" t="str">
            <v>Em Atividade Normal</v>
          </cell>
          <cell r="H656">
            <v>44588</v>
          </cell>
          <cell r="I656">
            <v>29105</v>
          </cell>
          <cell r="J656" t="str">
            <v>214.080.588-71</v>
          </cell>
          <cell r="K656" t="str">
            <v>129.26152.81.9</v>
          </cell>
          <cell r="L656" t="str">
            <v>Salário Mensal</v>
          </cell>
          <cell r="M656" t="str">
            <v>Empregado (CLT)</v>
          </cell>
          <cell r="N656" t="str">
            <v>5142-25</v>
          </cell>
          <cell r="O656">
            <v>167</v>
          </cell>
          <cell r="P656" t="str">
            <v>SEGUNDA A SABADO - 13:40 AS 22:00 / INTERVALO DE 01 HORA</v>
          </cell>
          <cell r="Q656" t="str">
            <v>220 Horas</v>
          </cell>
          <cell r="R656" t="str">
            <v>75.01.016</v>
          </cell>
          <cell r="S656" t="str">
            <v>SCK - Coleta - Catabagulho e Entulho</v>
          </cell>
          <cell r="T656">
            <v>2</v>
          </cell>
          <cell r="U656" t="str">
            <v>SIEMACO SAO PAULO LIMP URBANA</v>
          </cell>
          <cell r="V656" t="str">
            <v>Brasileira</v>
          </cell>
          <cell r="W656" t="str">
            <v>São Paulo</v>
          </cell>
          <cell r="X656" t="str">
            <v>SOLANGE APARECIDA MARTINS</v>
          </cell>
          <cell r="Y656" t="str">
            <v>CORINTO PEREIRA DE MORAES</v>
          </cell>
          <cell r="Z656" t="str">
            <v>Solteiro</v>
          </cell>
          <cell r="AA656" t="str">
            <v>Ensino Fundamental Completo</v>
          </cell>
          <cell r="AB656" t="str">
            <v>M</v>
          </cell>
          <cell r="AC656" t="str">
            <v>Rua</v>
          </cell>
          <cell r="AD656" t="str">
            <v xml:space="preserve">MANUEL VITOR DE JESUS </v>
          </cell>
          <cell r="AE656" t="str">
            <v>301</v>
          </cell>
          <cell r="AF656" t="str">
            <v>CASA 1</v>
          </cell>
          <cell r="AG656" t="str">
            <v>04942-100</v>
          </cell>
          <cell r="AH656" t="str">
            <v xml:space="preserve">JARDIM NAKAMURA </v>
          </cell>
          <cell r="AI656" t="str">
            <v>São Paulo</v>
          </cell>
          <cell r="AJ656" t="str">
            <v>São Paulo</v>
          </cell>
          <cell r="AP656">
            <v>8781</v>
          </cell>
          <cell r="AQ656" t="str">
            <v>08790</v>
          </cell>
          <cell r="AR656" t="str">
            <v>6</v>
          </cell>
          <cell r="AS656" t="str">
            <v>32.081.146-3</v>
          </cell>
          <cell r="AT656" t="str">
            <v>280589480141</v>
          </cell>
          <cell r="AU656" t="str">
            <v>311</v>
          </cell>
          <cell r="AV656" t="str">
            <v>20</v>
          </cell>
          <cell r="AW656" t="str">
            <v>80269</v>
          </cell>
          <cell r="AX656" t="str">
            <v>191</v>
          </cell>
          <cell r="AY656">
            <v>4</v>
          </cell>
          <cell r="AZ656">
            <v>3</v>
          </cell>
          <cell r="BA656">
            <v>0</v>
          </cell>
        </row>
        <row r="657">
          <cell r="A657">
            <v>116227</v>
          </cell>
          <cell r="B657" t="str">
            <v>EDUARDO ARAUJO DA ROCHA</v>
          </cell>
          <cell r="C657" t="str">
            <v>AJUDANTE EQ SERVICOS DIVERSOS</v>
          </cell>
          <cell r="D657" t="str">
            <v>ECOSAMPA Operação Geral</v>
          </cell>
          <cell r="E657">
            <v>44273</v>
          </cell>
          <cell r="F657">
            <v>1464.83</v>
          </cell>
          <cell r="G657" t="str">
            <v>Demitido em Meses Anteriores</v>
          </cell>
          <cell r="H657">
            <v>44575</v>
          </cell>
          <cell r="I657">
            <v>33464</v>
          </cell>
          <cell r="J657" t="str">
            <v>392.555.698-21</v>
          </cell>
          <cell r="K657" t="str">
            <v>160.00167.03.3</v>
          </cell>
          <cell r="L657" t="str">
            <v>Salário Mensal</v>
          </cell>
          <cell r="M657" t="str">
            <v>Empregado (CLT)</v>
          </cell>
          <cell r="N657" t="str">
            <v>5142-25</v>
          </cell>
          <cell r="O657">
            <v>300</v>
          </cell>
          <cell r="P657" t="str">
            <v>SEGUNDA A SABADO - 21:00 AS 04:33 / INTERVALO DE 01 HORA</v>
          </cell>
          <cell r="Q657" t="str">
            <v>220 Horas</v>
          </cell>
          <cell r="R657" t="str">
            <v>75.01.022</v>
          </cell>
          <cell r="S657" t="str">
            <v>SCK - Limpeza Habitacional - Dificil Acesso</v>
          </cell>
          <cell r="T657">
            <v>2</v>
          </cell>
          <cell r="U657" t="str">
            <v>SIEMACO SAO PAULO LIMP URBANA</v>
          </cell>
          <cell r="V657" t="str">
            <v>Brasileira</v>
          </cell>
          <cell r="W657" t="str">
            <v>São Paulo</v>
          </cell>
          <cell r="X657" t="str">
            <v>ROSALINA GONCALVES ARAUJO</v>
          </cell>
          <cell r="Y657" t="str">
            <v>JOSE BATISTA GOMES ROCHA</v>
          </cell>
          <cell r="Z657" t="str">
            <v>Solteiro</v>
          </cell>
          <cell r="AA657" t="str">
            <v>Ensino Médio Completo</v>
          </cell>
          <cell r="AB657" t="str">
            <v>M</v>
          </cell>
          <cell r="AC657" t="str">
            <v>Rua</v>
          </cell>
          <cell r="AD657" t="str">
            <v>RUA LENDINARA</v>
          </cell>
          <cell r="AE657" t="str">
            <v>198</v>
          </cell>
          <cell r="AG657" t="str">
            <v>04945-280</v>
          </cell>
          <cell r="AH657" t="str">
            <v>PARQUE DO LAGO</v>
          </cell>
          <cell r="AI657" t="str">
            <v>São Paulo</v>
          </cell>
          <cell r="AJ657" t="str">
            <v>São Paulo</v>
          </cell>
          <cell r="AK657" t="str">
            <v>11</v>
          </cell>
          <cell r="AL657" t="str">
            <v>96114.8856</v>
          </cell>
          <cell r="AP657">
            <v>264</v>
          </cell>
          <cell r="AQ657" t="str">
            <v>97805</v>
          </cell>
          <cell r="AR657" t="str">
            <v>7</v>
          </cell>
          <cell r="AS657" t="str">
            <v>476701302</v>
          </cell>
          <cell r="AT657" t="str">
            <v>385856430124</v>
          </cell>
          <cell r="AU657" t="str">
            <v>388</v>
          </cell>
          <cell r="AV657" t="str">
            <v>201</v>
          </cell>
          <cell r="AW657" t="str">
            <v>39255596</v>
          </cell>
          <cell r="AX657" t="str">
            <v>821</v>
          </cell>
          <cell r="AY657">
            <v>0</v>
          </cell>
          <cell r="AZ657">
            <v>9</v>
          </cell>
          <cell r="BA657">
            <v>26</v>
          </cell>
        </row>
        <row r="658">
          <cell r="A658">
            <v>120190</v>
          </cell>
          <cell r="B658" t="str">
            <v>EDUARDO DA SILVA</v>
          </cell>
          <cell r="C658" t="str">
            <v>AJUDANTE EQ SERVICOS DIVERSOS</v>
          </cell>
          <cell r="D658" t="str">
            <v>ECOSAMPA Santo Amaro</v>
          </cell>
          <cell r="E658">
            <v>44791</v>
          </cell>
          <cell r="F658">
            <v>1603.99</v>
          </cell>
          <cell r="G658" t="str">
            <v>Demitido em Meses Anteriores</v>
          </cell>
          <cell r="H658">
            <v>45146</v>
          </cell>
          <cell r="I658">
            <v>32964</v>
          </cell>
          <cell r="J658" t="str">
            <v>375.831.058-03</v>
          </cell>
          <cell r="K658" t="str">
            <v>204.92257.98.6</v>
          </cell>
          <cell r="L658" t="str">
            <v>Salário Mensal</v>
          </cell>
          <cell r="M658" t="str">
            <v>Empregado (CLT)</v>
          </cell>
          <cell r="N658" t="str">
            <v>5142-25</v>
          </cell>
          <cell r="O658">
            <v>66</v>
          </cell>
          <cell r="P658" t="str">
            <v>SEGUNDA A SABADO - 06:00 AS 14:20 / INTERVALO DE 01 HORA</v>
          </cell>
          <cell r="Q658" t="str">
            <v>220 Horas</v>
          </cell>
          <cell r="R658" t="str">
            <v>75.01.019</v>
          </cell>
          <cell r="S658" t="str">
            <v>SCK - Operação dos Ecopontos</v>
          </cell>
          <cell r="T658">
            <v>2</v>
          </cell>
          <cell r="U658" t="str">
            <v>SIEMACO SAO PAULO LIMP URBANA</v>
          </cell>
          <cell r="V658" t="str">
            <v>Brasileira</v>
          </cell>
          <cell r="W658" t="str">
            <v>Santo André</v>
          </cell>
          <cell r="X658" t="str">
            <v>LINDINALVA BENTA DOS SANTOS</v>
          </cell>
          <cell r="Z658" t="str">
            <v>Casado</v>
          </cell>
          <cell r="AA658" t="str">
            <v>Ensino Médio Completo</v>
          </cell>
          <cell r="AB658" t="str">
            <v>M</v>
          </cell>
          <cell r="AC658" t="str">
            <v>Rua</v>
          </cell>
          <cell r="AD658" t="str">
            <v xml:space="preserve">MANAUS </v>
          </cell>
          <cell r="AE658" t="str">
            <v>57</v>
          </cell>
          <cell r="AF658" t="str">
            <v>CASA 1</v>
          </cell>
          <cell r="AG658" t="str">
            <v>09380-530</v>
          </cell>
          <cell r="AH658" t="str">
            <v>JARDIM ORATORIO</v>
          </cell>
          <cell r="AI658" t="str">
            <v>Mauá</v>
          </cell>
          <cell r="AJ658" t="str">
            <v>São Paulo</v>
          </cell>
          <cell r="AK658" t="str">
            <v>11</v>
          </cell>
          <cell r="AL658" t="str">
            <v>96975.3044</v>
          </cell>
          <cell r="AM658" t="str">
            <v>11</v>
          </cell>
          <cell r="AN658" t="str">
            <v>98410-5246</v>
          </cell>
          <cell r="AP658">
            <v>243</v>
          </cell>
          <cell r="AQ658" t="str">
            <v>29203</v>
          </cell>
          <cell r="AR658" t="str">
            <v>4</v>
          </cell>
          <cell r="AS658" t="str">
            <v>466745400</v>
          </cell>
          <cell r="AT658" t="str">
            <v>361720910124</v>
          </cell>
          <cell r="AU658" t="str">
            <v>0138</v>
          </cell>
          <cell r="AV658" t="str">
            <v>364</v>
          </cell>
          <cell r="AW658" t="str">
            <v>37583105</v>
          </cell>
          <cell r="AX658" t="str">
            <v>803</v>
          </cell>
          <cell r="AY658">
            <v>0</v>
          </cell>
          <cell r="AZ658">
            <v>11</v>
          </cell>
          <cell r="BA658">
            <v>20</v>
          </cell>
        </row>
        <row r="659">
          <cell r="A659">
            <v>114525</v>
          </cell>
          <cell r="B659" t="str">
            <v>EDUARDO EVANGELISTA DE CARVALHO</v>
          </cell>
          <cell r="C659" t="str">
            <v>MOTORISTA CAMINHAO</v>
          </cell>
          <cell r="D659" t="str">
            <v>ECOSAMPA Operação Geral</v>
          </cell>
          <cell r="E659">
            <v>43813</v>
          </cell>
          <cell r="F659">
            <v>3050.22</v>
          </cell>
          <cell r="G659" t="str">
            <v>Em Atividade Normal</v>
          </cell>
          <cell r="H659">
            <v>45023</v>
          </cell>
          <cell r="I659">
            <v>22756</v>
          </cell>
          <cell r="J659" t="str">
            <v>034.039.568-06</v>
          </cell>
          <cell r="K659" t="str">
            <v>120.56804.30.3</v>
          </cell>
          <cell r="L659" t="str">
            <v>Salário Mensal</v>
          </cell>
          <cell r="M659" t="str">
            <v>Empregado (CLT)</v>
          </cell>
          <cell r="N659" t="str">
            <v>7825-10</v>
          </cell>
          <cell r="O659">
            <v>300</v>
          </cell>
          <cell r="P659" t="str">
            <v>SEGUNDA A SABADO - 21:00 AS 04:33 / INTERVALO DE 01 HORA</v>
          </cell>
          <cell r="Q659" t="str">
            <v>220 Horas</v>
          </cell>
          <cell r="R659" t="str">
            <v>75.01.012</v>
          </cell>
          <cell r="S659" t="str">
            <v>SCK - Limpeza de Bueiros</v>
          </cell>
          <cell r="T659">
            <v>2</v>
          </cell>
          <cell r="U659" t="str">
            <v>SIND TRAB EMP DE ONIBUS RODOV INTEREST INTERM SET DIF SAO PAULO</v>
          </cell>
          <cell r="V659" t="str">
            <v>Brasileira</v>
          </cell>
          <cell r="W659" t="str">
            <v>São Paulo</v>
          </cell>
          <cell r="X659" t="str">
            <v>SEBASTIANA EVANGELISTA DA SILVA</v>
          </cell>
          <cell r="Y659" t="str">
            <v>NAO DECLARADO</v>
          </cell>
          <cell r="Z659" t="str">
            <v>Solteiro</v>
          </cell>
          <cell r="AA659" t="str">
            <v>Ensino Fundamental Incompleto</v>
          </cell>
          <cell r="AB659" t="str">
            <v>M</v>
          </cell>
          <cell r="AC659" t="str">
            <v>Rua</v>
          </cell>
          <cell r="AD659" t="str">
            <v>RUA ACOR</v>
          </cell>
          <cell r="AE659" t="str">
            <v>54</v>
          </cell>
          <cell r="AF659" t="str">
            <v>CASA 1</v>
          </cell>
          <cell r="AG659" t="str">
            <v>04837-090</v>
          </cell>
          <cell r="AH659" t="str">
            <v>VILA QUINTANA</v>
          </cell>
          <cell r="AI659" t="str">
            <v>São Paulo</v>
          </cell>
          <cell r="AJ659" t="str">
            <v>São Paulo</v>
          </cell>
          <cell r="AK659" t="str">
            <v>11</v>
          </cell>
          <cell r="AL659" t="str">
            <v>98229.5278</v>
          </cell>
          <cell r="AM659" t="str">
            <v>11</v>
          </cell>
          <cell r="AN659" t="str">
            <v>5928.6916</v>
          </cell>
          <cell r="AP659">
            <v>2921</v>
          </cell>
          <cell r="AQ659" t="str">
            <v>54169</v>
          </cell>
          <cell r="AR659" t="str">
            <v>0</v>
          </cell>
          <cell r="AS659" t="str">
            <v>193266325</v>
          </cell>
          <cell r="AT659" t="str">
            <v>116220170116</v>
          </cell>
          <cell r="AU659" t="str">
            <v>0590</v>
          </cell>
          <cell r="AV659" t="str">
            <v>381</v>
          </cell>
          <cell r="AW659" t="str">
            <v>03403956</v>
          </cell>
          <cell r="AX659" t="str">
            <v>806</v>
          </cell>
          <cell r="AY659">
            <v>3</v>
          </cell>
          <cell r="AZ659">
            <v>8</v>
          </cell>
          <cell r="BA659">
            <v>17</v>
          </cell>
          <cell r="BB659" t="str">
            <v>02.255.189.760</v>
          </cell>
          <cell r="BC659">
            <v>44637</v>
          </cell>
          <cell r="BD659">
            <v>43480</v>
          </cell>
          <cell r="BE659" t="str">
            <v>E</v>
          </cell>
          <cell r="BG659">
            <v>43801</v>
          </cell>
        </row>
        <row r="660">
          <cell r="A660">
            <v>113590</v>
          </cell>
          <cell r="B660" t="str">
            <v>EDUARDO FELIPE LIRA PACHECO</v>
          </cell>
          <cell r="C660" t="str">
            <v>AJUDANTE EQ SERVICOS DIVERSOS</v>
          </cell>
          <cell r="D660" t="str">
            <v>ECOSAMPA Campo Limpo</v>
          </cell>
          <cell r="E660">
            <v>43617</v>
          </cell>
          <cell r="F660">
            <v>1603.99</v>
          </cell>
          <cell r="G660" t="str">
            <v>Em Atividade Normal</v>
          </cell>
          <cell r="H660">
            <v>44960</v>
          </cell>
          <cell r="I660">
            <v>35334</v>
          </cell>
          <cell r="J660" t="str">
            <v>445.133.668-69</v>
          </cell>
          <cell r="K660" t="str">
            <v>154.46668.88.3</v>
          </cell>
          <cell r="L660" t="str">
            <v>Salário Mensal</v>
          </cell>
          <cell r="M660" t="str">
            <v>Empregado (CLT)</v>
          </cell>
          <cell r="N660" t="str">
            <v>5142-25</v>
          </cell>
          <cell r="O660">
            <v>66</v>
          </cell>
          <cell r="P660" t="str">
            <v>SEGUNDA A SABADO - 06:00 AS 14:20 / INTERVALO DE 01 HORA</v>
          </cell>
          <cell r="Q660" t="str">
            <v>220 Horas</v>
          </cell>
          <cell r="R660" t="str">
            <v>75.01.013</v>
          </cell>
          <cell r="S660" t="str">
            <v>SCK - Capinação e Roçada de Vias</v>
          </cell>
          <cell r="T660">
            <v>2</v>
          </cell>
          <cell r="U660" t="str">
            <v>SIEMACO SAO PAULO LIMP URBANA</v>
          </cell>
          <cell r="V660" t="str">
            <v>Brasileira</v>
          </cell>
          <cell r="W660" t="str">
            <v>São Paulo</v>
          </cell>
          <cell r="X660" t="str">
            <v>JOSEFA MARIA DE LIRA PACHECO</v>
          </cell>
          <cell r="Y660" t="str">
            <v>MARCO AURELIO FREITAS PACHECO</v>
          </cell>
          <cell r="Z660" t="str">
            <v>Solteiro</v>
          </cell>
          <cell r="AA660" t="str">
            <v>Ensino Médio Completo</v>
          </cell>
          <cell r="AB660" t="str">
            <v>M</v>
          </cell>
          <cell r="AC660" t="str">
            <v>Rua</v>
          </cell>
          <cell r="AD660" t="str">
            <v xml:space="preserve">FRANCISCO ASSIS GARRIDO </v>
          </cell>
          <cell r="AE660" t="str">
            <v>306</v>
          </cell>
          <cell r="AG660" t="str">
            <v>05844-080</v>
          </cell>
          <cell r="AH660" t="str">
            <v>JARDIM SAO LUIS</v>
          </cell>
          <cell r="AI660" t="str">
            <v>São Paulo</v>
          </cell>
          <cell r="AJ660" t="str">
            <v>São Paulo</v>
          </cell>
          <cell r="AP660">
            <v>5917</v>
          </cell>
          <cell r="AQ660" t="str">
            <v>03818</v>
          </cell>
          <cell r="AR660" t="str">
            <v>3</v>
          </cell>
          <cell r="AS660" t="str">
            <v>39.909.515-9</v>
          </cell>
          <cell r="AT660" t="str">
            <v>418793250159</v>
          </cell>
          <cell r="AU660" t="str">
            <v>270</v>
          </cell>
          <cell r="AV660" t="str">
            <v>408</v>
          </cell>
          <cell r="AW660" t="str">
            <v>12602</v>
          </cell>
          <cell r="AX660" t="str">
            <v>414</v>
          </cell>
          <cell r="AY660">
            <v>4</v>
          </cell>
          <cell r="AZ660">
            <v>3</v>
          </cell>
          <cell r="BA660">
            <v>0</v>
          </cell>
        </row>
        <row r="661">
          <cell r="A661">
            <v>122085</v>
          </cell>
          <cell r="B661" t="str">
            <v>EDUARDO FELIX DA SILVA</v>
          </cell>
          <cell r="C661" t="str">
            <v>AJUDANTE EQ SERVICOS DIVERSOS</v>
          </cell>
          <cell r="D661" t="str">
            <v>ECOSAMPA Capela do Socorro</v>
          </cell>
          <cell r="E661">
            <v>45061</v>
          </cell>
          <cell r="F661">
            <v>1603.99</v>
          </cell>
          <cell r="G661" t="str">
            <v>Demitido em Meses Anteriores</v>
          </cell>
          <cell r="H661">
            <v>45169</v>
          </cell>
          <cell r="I661">
            <v>31464</v>
          </cell>
          <cell r="J661" t="str">
            <v>330.984.168-58</v>
          </cell>
          <cell r="K661" t="str">
            <v>209.79206.97.3</v>
          </cell>
          <cell r="L661" t="str">
            <v>Salário Mensal</v>
          </cell>
          <cell r="M661" t="str">
            <v>Empregado (CLT)</v>
          </cell>
          <cell r="N661" t="str">
            <v>5142-25</v>
          </cell>
          <cell r="O661">
            <v>167</v>
          </cell>
          <cell r="P661" t="str">
            <v>SEGUNDA A SABADO - 13:40 AS 22:00 / INTERVALO DE 01 HORA</v>
          </cell>
          <cell r="Q661" t="str">
            <v>220 Horas</v>
          </cell>
          <cell r="R661" t="str">
            <v>75.01.013</v>
          </cell>
          <cell r="S661" t="str">
            <v>SCK - Capinação e Roçada de Vias</v>
          </cell>
          <cell r="T661">
            <v>2</v>
          </cell>
          <cell r="U661" t="str">
            <v>SIEMACO SAO PAULO LIMP URBANA</v>
          </cell>
          <cell r="V661" t="str">
            <v>Brasileira</v>
          </cell>
          <cell r="W661" t="str">
            <v>Maceió</v>
          </cell>
          <cell r="X661" t="str">
            <v>MARIA LUIZA FELIX DA SILVA</v>
          </cell>
          <cell r="Y661" t="str">
            <v>CLOVIS DA SILVA</v>
          </cell>
          <cell r="Z661" t="str">
            <v>Solteiro</v>
          </cell>
          <cell r="AA661" t="str">
            <v>Ensino Médio Completo</v>
          </cell>
          <cell r="AB661" t="str">
            <v>M</v>
          </cell>
          <cell r="AC661" t="str">
            <v>Rua</v>
          </cell>
          <cell r="AD661" t="str">
            <v>SILVIA</v>
          </cell>
          <cell r="AE661" t="str">
            <v>19</v>
          </cell>
          <cell r="AF661" t="str">
            <v>A CASA A</v>
          </cell>
          <cell r="AG661" t="str">
            <v>08440-541</v>
          </cell>
          <cell r="AH661" t="str">
            <v>NUCLEO LAGEADO</v>
          </cell>
          <cell r="AI661" t="str">
            <v>São Paulo</v>
          </cell>
          <cell r="AJ661" t="str">
            <v>São Paulo</v>
          </cell>
          <cell r="AK661" t="str">
            <v>11</v>
          </cell>
          <cell r="AL661" t="str">
            <v>95395.6045</v>
          </cell>
          <cell r="AM661" t="str">
            <v>11</v>
          </cell>
          <cell r="AN661" t="str">
            <v>95724-7249</v>
          </cell>
          <cell r="AP661">
            <v>7471</v>
          </cell>
          <cell r="AQ661" t="str">
            <v>36674</v>
          </cell>
          <cell r="AR661" t="str">
            <v>5</v>
          </cell>
          <cell r="AS661" t="str">
            <v>472754051</v>
          </cell>
          <cell r="AT661" t="str">
            <v>321656560132</v>
          </cell>
          <cell r="AU661" t="str">
            <v>32</v>
          </cell>
          <cell r="AV661" t="str">
            <v>397</v>
          </cell>
          <cell r="AW661" t="str">
            <v>33098416</v>
          </cell>
          <cell r="AX661" t="str">
            <v>858</v>
          </cell>
          <cell r="AY661">
            <v>0</v>
          </cell>
          <cell r="AZ661">
            <v>3</v>
          </cell>
          <cell r="BA661">
            <v>16</v>
          </cell>
        </row>
        <row r="662">
          <cell r="A662">
            <v>113592</v>
          </cell>
          <cell r="B662" t="str">
            <v>EDUARDO LOPES DA COSTA</v>
          </cell>
          <cell r="C662" t="str">
            <v>MOTORISTA CAMINHAO</v>
          </cell>
          <cell r="D662" t="str">
            <v>ECOSAMPA Operação Geral</v>
          </cell>
          <cell r="E662">
            <v>43617</v>
          </cell>
          <cell r="F662">
            <v>3050.22</v>
          </cell>
          <cell r="G662" t="str">
            <v>Em Atividade Normal</v>
          </cell>
          <cell r="H662">
            <v>44898</v>
          </cell>
          <cell r="I662">
            <v>29685</v>
          </cell>
          <cell r="J662" t="str">
            <v>298.055.688-22</v>
          </cell>
          <cell r="K662" t="str">
            <v>126.51585.77.9</v>
          </cell>
          <cell r="L662" t="str">
            <v>Salário Mensal</v>
          </cell>
          <cell r="M662" t="str">
            <v>Empregado (CLT)</v>
          </cell>
          <cell r="N662" t="str">
            <v>7825-10</v>
          </cell>
          <cell r="O662">
            <v>297</v>
          </cell>
          <cell r="P662" t="str">
            <v>SEGUNDA A SABADO - 05:40 AS 14:00 / INTERVALO DE 01 HORA</v>
          </cell>
          <cell r="Q662" t="str">
            <v>220 Horas</v>
          </cell>
          <cell r="R662" t="str">
            <v>75.01.017</v>
          </cell>
          <cell r="S662" t="str">
            <v>SCK - Coleta Manual - Entulho e Materiais Diversos</v>
          </cell>
          <cell r="T662">
            <v>2</v>
          </cell>
          <cell r="U662" t="str">
            <v>SIND TRAB EMP DE ONIBUS RODOV INTEREST INTERM SET DIF SAO PAULO</v>
          </cell>
          <cell r="V662" t="str">
            <v>Brasileira</v>
          </cell>
          <cell r="W662" t="str">
            <v>Luís Gomes</v>
          </cell>
          <cell r="X662" t="str">
            <v>FRANCISCA NEUMA FONSECA DA COSTA</v>
          </cell>
          <cell r="Y662" t="str">
            <v>MANOEL LOPES DA COSTA</v>
          </cell>
          <cell r="Z662" t="str">
            <v>Solteiro</v>
          </cell>
          <cell r="AA662" t="str">
            <v>Ensino Médio Completo</v>
          </cell>
          <cell r="AB662" t="str">
            <v>M</v>
          </cell>
          <cell r="AC662" t="str">
            <v>Rua</v>
          </cell>
          <cell r="AD662" t="str">
            <v>SAO PAULO</v>
          </cell>
          <cell r="AE662" t="str">
            <v>311</v>
          </cell>
          <cell r="AG662" t="str">
            <v>04942-100</v>
          </cell>
          <cell r="AH662" t="str">
            <v>VILA DA PAZ</v>
          </cell>
          <cell r="AI662" t="str">
            <v>São Paulo</v>
          </cell>
          <cell r="AJ662" t="str">
            <v>São Paulo</v>
          </cell>
          <cell r="AP662">
            <v>7486</v>
          </cell>
          <cell r="AQ662" t="str">
            <v>11002</v>
          </cell>
          <cell r="AR662" t="str">
            <v>1</v>
          </cell>
          <cell r="AS662" t="str">
            <v>29.762.623-1</v>
          </cell>
          <cell r="AT662" t="str">
            <v>290015770141</v>
          </cell>
          <cell r="AU662" t="str">
            <v>603</v>
          </cell>
          <cell r="AV662" t="str">
            <v>280</v>
          </cell>
          <cell r="AW662" t="str">
            <v>64929</v>
          </cell>
          <cell r="AX662" t="str">
            <v>222</v>
          </cell>
          <cell r="AY662">
            <v>4</v>
          </cell>
          <cell r="AZ662">
            <v>3</v>
          </cell>
          <cell r="BA662">
            <v>0</v>
          </cell>
          <cell r="BB662" t="str">
            <v>01.317.969.007</v>
          </cell>
          <cell r="BC662">
            <v>45035</v>
          </cell>
          <cell r="BE662" t="str">
            <v>D</v>
          </cell>
          <cell r="BG662">
            <v>43608</v>
          </cell>
        </row>
        <row r="663">
          <cell r="A663">
            <v>115236</v>
          </cell>
          <cell r="B663" t="str">
            <v>EDUARDO OLIVEIRA DA SILVA</v>
          </cell>
          <cell r="C663" t="str">
            <v>AJUDANTE EQ SERVICOS DIVERSOS</v>
          </cell>
          <cell r="D663" t="str">
            <v>ECOSAMPA Operação Geral</v>
          </cell>
          <cell r="E663">
            <v>44018</v>
          </cell>
          <cell r="F663">
            <v>1281.23</v>
          </cell>
          <cell r="G663" t="str">
            <v>Demitido em Meses Anteriores</v>
          </cell>
          <cell r="H663">
            <v>44047</v>
          </cell>
          <cell r="I663">
            <v>30328</v>
          </cell>
          <cell r="J663" t="str">
            <v>225.350.648-63</v>
          </cell>
          <cell r="K663" t="str">
            <v>130.64312.81.1</v>
          </cell>
          <cell r="L663" t="str">
            <v>Salário Mensal</v>
          </cell>
          <cell r="M663" t="str">
            <v>Empregado (CLT)</v>
          </cell>
          <cell r="N663" t="str">
            <v>5142-25</v>
          </cell>
          <cell r="O663">
            <v>301</v>
          </cell>
          <cell r="P663" t="str">
            <v>SEGUNDA A SABADO - 22:00 AS 05:25 / INTERVALO DE 01 HORA</v>
          </cell>
          <cell r="Q663" t="str">
            <v>220 Horas</v>
          </cell>
          <cell r="R663" t="str">
            <v>75.01.014</v>
          </cell>
          <cell r="S663" t="str">
            <v>SCK - Pintura de Meio-Fio e Remoção Faixas e Propagandas</v>
          </cell>
          <cell r="T663">
            <v>2</v>
          </cell>
          <cell r="U663" t="str">
            <v>SIEMACO SAO PAULO LIMP URBANA</v>
          </cell>
          <cell r="V663" t="str">
            <v>Brasileira</v>
          </cell>
          <cell r="W663" t="str">
            <v>São Paulo</v>
          </cell>
          <cell r="X663" t="str">
            <v>MARIANA BARBOSA DE OLIVEIRA</v>
          </cell>
          <cell r="Y663" t="str">
            <v>MARIO VICENTE DA SILVA</v>
          </cell>
          <cell r="Z663" t="str">
            <v>Solteiro</v>
          </cell>
          <cell r="AA663" t="str">
            <v>Ensino Médio Incompleto</v>
          </cell>
          <cell r="AB663" t="str">
            <v>M</v>
          </cell>
          <cell r="AC663" t="str">
            <v>Rua</v>
          </cell>
          <cell r="AD663" t="str">
            <v>SATURNINO DE OLIVEIRA</v>
          </cell>
          <cell r="AE663" t="str">
            <v>115</v>
          </cell>
          <cell r="AG663" t="str">
            <v>05813-080</v>
          </cell>
          <cell r="AH663" t="str">
            <v>JARDIM SAO LUIZ</v>
          </cell>
          <cell r="AI663" t="str">
            <v>São Paulo</v>
          </cell>
          <cell r="AJ663" t="str">
            <v>São Paulo</v>
          </cell>
          <cell r="AK663" t="str">
            <v>11</v>
          </cell>
          <cell r="AL663" t="str">
            <v>5851.6962</v>
          </cell>
          <cell r="AM663" t="str">
            <v>11</v>
          </cell>
          <cell r="AN663" t="str">
            <v>96512.4152</v>
          </cell>
          <cell r="AP663">
            <v>7245</v>
          </cell>
          <cell r="AQ663" t="str">
            <v>04705</v>
          </cell>
          <cell r="AR663" t="str">
            <v>0</v>
          </cell>
          <cell r="AS663" t="str">
            <v>451255148</v>
          </cell>
          <cell r="AT663" t="str">
            <v>297318620141</v>
          </cell>
          <cell r="AU663" t="str">
            <v>94</v>
          </cell>
          <cell r="AV663" t="str">
            <v>408</v>
          </cell>
          <cell r="AW663" t="str">
            <v>22535064</v>
          </cell>
          <cell r="AX663" t="str">
            <v>863</v>
          </cell>
          <cell r="AY663">
            <v>0</v>
          </cell>
          <cell r="AZ663">
            <v>0</v>
          </cell>
          <cell r="BA663">
            <v>28</v>
          </cell>
        </row>
        <row r="664">
          <cell r="A664">
            <v>121428</v>
          </cell>
          <cell r="B664" t="str">
            <v>EDUARDO PINHEIRO DA SILVA</v>
          </cell>
          <cell r="C664" t="str">
            <v>AJUDANTE EQ SERVICOS DIVERSOS</v>
          </cell>
          <cell r="D664" t="str">
            <v>ECOSAMPA Operação Geral</v>
          </cell>
          <cell r="E664">
            <v>44967</v>
          </cell>
          <cell r="F664">
            <v>1603.99</v>
          </cell>
          <cell r="G664" t="str">
            <v>Em Atividade Normal</v>
          </cell>
          <cell r="H664">
            <v>44967</v>
          </cell>
          <cell r="I664">
            <v>33254</v>
          </cell>
          <cell r="J664" t="str">
            <v>233.343.028-14</v>
          </cell>
          <cell r="K664" t="str">
            <v>210.71654.24.3</v>
          </cell>
          <cell r="L664" t="str">
            <v>Salário Mensal</v>
          </cell>
          <cell r="M664" t="str">
            <v>Empregado (CLT)</v>
          </cell>
          <cell r="N664" t="str">
            <v>5142-25</v>
          </cell>
          <cell r="O664">
            <v>339</v>
          </cell>
          <cell r="P664" t="str">
            <v>SEGUNDA A SABADO - 13:20 AS 21:40 / INTERVALO DE 01 HORA</v>
          </cell>
          <cell r="Q664" t="str">
            <v>220 Horas</v>
          </cell>
          <cell r="R664" t="str">
            <v>75.01.011</v>
          </cell>
          <cell r="S664" t="str">
            <v>SCK - Lavagem - Feiras, Vias e Logradouros</v>
          </cell>
          <cell r="T664">
            <v>2</v>
          </cell>
          <cell r="U664" t="str">
            <v>SIEMACO SAO PAULO LIMP URBANA</v>
          </cell>
          <cell r="V664" t="str">
            <v>Brasileira</v>
          </cell>
          <cell r="W664" t="str">
            <v>São Paulo</v>
          </cell>
          <cell r="X664" t="str">
            <v>ISABEL CRISTINA DA SILVA</v>
          </cell>
          <cell r="Y664" t="str">
            <v>SERGIO PINHEIRO DA SILVA</v>
          </cell>
          <cell r="Z664" t="str">
            <v>Solteiro</v>
          </cell>
          <cell r="AA664" t="str">
            <v>Ensino Médio Completo</v>
          </cell>
          <cell r="AB664" t="str">
            <v>M</v>
          </cell>
          <cell r="AC664" t="str">
            <v>Rua</v>
          </cell>
          <cell r="AD664" t="str">
            <v>Heriberto Frias</v>
          </cell>
          <cell r="AE664" t="str">
            <v>128</v>
          </cell>
          <cell r="AF664" t="str">
            <v>BL E AP 41</v>
          </cell>
          <cell r="AG664" t="str">
            <v>04416-310</v>
          </cell>
          <cell r="AH664" t="str">
            <v>Jardim Miriam</v>
          </cell>
          <cell r="AI664" t="str">
            <v>São Paulo</v>
          </cell>
          <cell r="AJ664" t="str">
            <v>São Paulo</v>
          </cell>
          <cell r="AM664" t="str">
            <v>11</v>
          </cell>
          <cell r="AN664" t="str">
            <v>95734-6780</v>
          </cell>
          <cell r="AP664">
            <v>6507</v>
          </cell>
          <cell r="AQ664" t="str">
            <v>39099</v>
          </cell>
          <cell r="AR664" t="str">
            <v>2</v>
          </cell>
          <cell r="AS664" t="str">
            <v>358187540</v>
          </cell>
          <cell r="AT664" t="str">
            <v>370700210108</v>
          </cell>
          <cell r="AU664" t="str">
            <v>0658</v>
          </cell>
          <cell r="AV664" t="str">
            <v>351</v>
          </cell>
          <cell r="AW664" t="str">
            <v>23334302</v>
          </cell>
          <cell r="AX664" t="str">
            <v>814</v>
          </cell>
          <cell r="AY664">
            <v>0</v>
          </cell>
          <cell r="AZ664">
            <v>6</v>
          </cell>
          <cell r="BA664">
            <v>21</v>
          </cell>
        </row>
        <row r="665">
          <cell r="A665">
            <v>113593</v>
          </cell>
          <cell r="B665" t="str">
            <v>EDUARDO RIBEIRO DOS SANTOS</v>
          </cell>
          <cell r="C665" t="str">
            <v>AJUDANTE EQ SERVICOS DIVERSOS</v>
          </cell>
          <cell r="D665" t="str">
            <v>ECOSAMPA Santo Amaro</v>
          </cell>
          <cell r="E665">
            <v>43617</v>
          </cell>
          <cell r="F665">
            <v>1231.95</v>
          </cell>
          <cell r="G665" t="str">
            <v>Demitido em Meses Anteriores</v>
          </cell>
          <cell r="H665">
            <v>43704</v>
          </cell>
          <cell r="I665">
            <v>31822</v>
          </cell>
          <cell r="J665" t="str">
            <v>374.736.788-76</v>
          </cell>
          <cell r="K665" t="str">
            <v>136.13186.93.3</v>
          </cell>
          <cell r="L665" t="str">
            <v>Salário Mensal</v>
          </cell>
          <cell r="M665" t="str">
            <v>Empregado (CLT)</v>
          </cell>
          <cell r="N665" t="str">
            <v>5142-25</v>
          </cell>
          <cell r="O665">
            <v>66</v>
          </cell>
          <cell r="P665" t="str">
            <v>SEGUNDA A SABADO - 06:00 AS 14:20 / INTERVALO DE 01 HORA</v>
          </cell>
          <cell r="Q665" t="str">
            <v>220 Horas</v>
          </cell>
          <cell r="R665" t="str">
            <v>75.01.016</v>
          </cell>
          <cell r="S665" t="str">
            <v>SCK - Coleta - Catabagulho e Entulho</v>
          </cell>
          <cell r="T665">
            <v>2</v>
          </cell>
          <cell r="U665" t="str">
            <v>SIEMACO SAO PAULO LIMP URBANA</v>
          </cell>
          <cell r="V665" t="str">
            <v>Brasileira</v>
          </cell>
          <cell r="W665" t="str">
            <v>São Paulo</v>
          </cell>
          <cell r="X665" t="str">
            <v>JALDECIR DA SILVA SANTOS</v>
          </cell>
          <cell r="Y665" t="str">
            <v>ELIAS DOS SANTOS FLORENCO</v>
          </cell>
          <cell r="Z665" t="str">
            <v>Solteiro</v>
          </cell>
          <cell r="AA665" t="str">
            <v>Ensino Fundamental Incompleto</v>
          </cell>
          <cell r="AB665" t="str">
            <v>M</v>
          </cell>
          <cell r="AC665" t="str">
            <v>Rua</v>
          </cell>
          <cell r="AD665" t="str">
            <v xml:space="preserve">CRISTIANIA </v>
          </cell>
          <cell r="AE665" t="str">
            <v>394</v>
          </cell>
          <cell r="AG665" t="str">
            <v>05834-090</v>
          </cell>
          <cell r="AH665" t="str">
            <v>JARDIM IRIS</v>
          </cell>
          <cell r="AI665" t="str">
            <v>São Paulo</v>
          </cell>
          <cell r="AJ665" t="str">
            <v>São Paulo</v>
          </cell>
          <cell r="AP665">
            <v>9104</v>
          </cell>
          <cell r="AQ665" t="str">
            <v>19900</v>
          </cell>
          <cell r="AR665" t="str">
            <v>6</v>
          </cell>
          <cell r="AS665" t="str">
            <v>40.858.229-7</v>
          </cell>
          <cell r="AT665" t="str">
            <v>366875520132</v>
          </cell>
          <cell r="AU665" t="str">
            <v>188</v>
          </cell>
          <cell r="AV665" t="str">
            <v>372</v>
          </cell>
          <cell r="AW665" t="str">
            <v>56100</v>
          </cell>
          <cell r="AX665" t="str">
            <v>301</v>
          </cell>
          <cell r="AY665">
            <v>0</v>
          </cell>
          <cell r="AZ665">
            <v>2</v>
          </cell>
          <cell r="BA665">
            <v>26</v>
          </cell>
        </row>
        <row r="666">
          <cell r="A666">
            <v>119677</v>
          </cell>
          <cell r="B666" t="str">
            <v>EDUARDO RODRIGUES DE SOUSA</v>
          </cell>
          <cell r="C666" t="str">
            <v>AJUDANTE EQ SERVICOS DIVERSOS</v>
          </cell>
          <cell r="D666" t="str">
            <v>ECOSAMPA Campo Limpo</v>
          </cell>
          <cell r="E666">
            <v>44725</v>
          </cell>
          <cell r="F666">
            <v>1603.99</v>
          </cell>
          <cell r="G666" t="str">
            <v>Demitido em Meses Anteriores</v>
          </cell>
          <cell r="H666">
            <v>45006</v>
          </cell>
          <cell r="I666">
            <v>31692</v>
          </cell>
          <cell r="J666" t="str">
            <v>363.551.578-75</v>
          </cell>
          <cell r="K666" t="str">
            <v>161.12491.19.3</v>
          </cell>
          <cell r="L666" t="str">
            <v>Salário Mensal</v>
          </cell>
          <cell r="M666" t="str">
            <v>Empregado (CLT)</v>
          </cell>
          <cell r="N666" t="str">
            <v>5142-25</v>
          </cell>
          <cell r="O666">
            <v>233</v>
          </cell>
          <cell r="P666" t="str">
            <v>SEGUNDA A SABADO - 09:00 AS 17:20 / INTERVALO DE 01 HORA</v>
          </cell>
          <cell r="Q666" t="str">
            <v>220 Horas</v>
          </cell>
          <cell r="R666" t="str">
            <v>75.01.022</v>
          </cell>
          <cell r="S666" t="str">
            <v>SCK - Limpeza Habitacional - Dificil Acesso</v>
          </cell>
          <cell r="T666">
            <v>2</v>
          </cell>
          <cell r="U666" t="str">
            <v>SIEMACO SAO PAULO LIMP URBANA</v>
          </cell>
          <cell r="V666" t="str">
            <v>Brasileira</v>
          </cell>
          <cell r="W666" t="str">
            <v>Santo André</v>
          </cell>
          <cell r="X666" t="str">
            <v>SONIA REGINA RODRIGUES DE SOUSA</v>
          </cell>
          <cell r="Y666" t="str">
            <v>RUBENS DE SOUSA</v>
          </cell>
          <cell r="Z666" t="str">
            <v>Outros</v>
          </cell>
          <cell r="AA666" t="str">
            <v>Ensino Médio Completo</v>
          </cell>
          <cell r="AB666" t="str">
            <v>M</v>
          </cell>
          <cell r="AC666" t="str">
            <v>Rua</v>
          </cell>
          <cell r="AD666" t="str">
            <v>EUVALDO LOREIRO VILLABOIM</v>
          </cell>
          <cell r="AE666" t="str">
            <v>51</v>
          </cell>
          <cell r="AF666" t="str">
            <v>CASA 1</v>
          </cell>
          <cell r="AG666" t="str">
            <v>08310-170</v>
          </cell>
          <cell r="AH666" t="str">
            <v>JARDIM RODOLFO</v>
          </cell>
          <cell r="AI666" t="str">
            <v>São Paulo</v>
          </cell>
          <cell r="AJ666" t="str">
            <v>São Paulo</v>
          </cell>
          <cell r="AK666" t="str">
            <v>11</v>
          </cell>
          <cell r="AL666" t="str">
            <v>93283.6639</v>
          </cell>
          <cell r="AM666" t="str">
            <v>11</v>
          </cell>
          <cell r="AN666" t="str">
            <v>94440-2986</v>
          </cell>
          <cell r="AP666">
            <v>6065</v>
          </cell>
          <cell r="AQ666" t="str">
            <v>58333</v>
          </cell>
          <cell r="AR666" t="str">
            <v>5</v>
          </cell>
          <cell r="AS666" t="str">
            <v>433635587</v>
          </cell>
          <cell r="AT666" t="str">
            <v>334205970124</v>
          </cell>
          <cell r="AU666" t="str">
            <v>0743</v>
          </cell>
          <cell r="AV666" t="str">
            <v>375</v>
          </cell>
          <cell r="AW666" t="str">
            <v>36355157</v>
          </cell>
          <cell r="AX666" t="str">
            <v>875</v>
          </cell>
          <cell r="AY666">
            <v>0</v>
          </cell>
          <cell r="AZ666">
            <v>9</v>
          </cell>
          <cell r="BA666">
            <v>8</v>
          </cell>
        </row>
        <row r="667">
          <cell r="A667">
            <v>113595</v>
          </cell>
          <cell r="B667" t="str">
            <v>EDUARDO RODRIGUES DOS SANTOS</v>
          </cell>
          <cell r="C667" t="str">
            <v>VARREDOR</v>
          </cell>
          <cell r="D667" t="str">
            <v>ECOSAMPA Santo Amaro</v>
          </cell>
          <cell r="E667">
            <v>43617</v>
          </cell>
          <cell r="F667">
            <v>1281.23</v>
          </cell>
          <cell r="G667" t="str">
            <v>Demitido em Meses Anteriores</v>
          </cell>
          <cell r="H667">
            <v>43808</v>
          </cell>
          <cell r="I667">
            <v>24842</v>
          </cell>
          <cell r="J667" t="str">
            <v>146.880.248-86</v>
          </cell>
          <cell r="K667" t="str">
            <v>125.01125.61.6</v>
          </cell>
          <cell r="L667" t="str">
            <v>Salário Mensal</v>
          </cell>
          <cell r="M667" t="str">
            <v>Empregado (CLT)</v>
          </cell>
          <cell r="N667" t="str">
            <v>5142-15</v>
          </cell>
          <cell r="O667">
            <v>73</v>
          </cell>
          <cell r="P667" t="str">
            <v>SEGUNDA A SABADO - 08:00 AS 16:20 / INTERVALO DE 01 HORA</v>
          </cell>
          <cell r="Q667" t="str">
            <v>220 Horas</v>
          </cell>
          <cell r="R667" t="str">
            <v>75.01.007</v>
          </cell>
          <cell r="S667" t="str">
            <v>SCK - Varrição de Sarjetas e Calçadas</v>
          </cell>
          <cell r="T667">
            <v>2</v>
          </cell>
          <cell r="U667" t="str">
            <v>SIEMACO SAO PAULO LIMP URBANA</v>
          </cell>
          <cell r="V667" t="str">
            <v>Brasileira</v>
          </cell>
          <cell r="W667" t="str">
            <v>São Paulo</v>
          </cell>
          <cell r="X667" t="str">
            <v>ALZEMIRA RODRIGUES DOS SANTOS</v>
          </cell>
          <cell r="Y667" t="str">
            <v>JOSE SATURNINO DOS SANTOS</v>
          </cell>
          <cell r="Z667" t="str">
            <v>Solteiro</v>
          </cell>
          <cell r="AA667" t="str">
            <v>Ensino Fundamental Incompleto</v>
          </cell>
          <cell r="AB667" t="str">
            <v>M</v>
          </cell>
          <cell r="AC667" t="str">
            <v>Rua</v>
          </cell>
          <cell r="AD667" t="str">
            <v xml:space="preserve">LUAR DO SERTAO </v>
          </cell>
          <cell r="AE667" t="str">
            <v>1728</v>
          </cell>
          <cell r="AG667" t="str">
            <v>05879-450</v>
          </cell>
          <cell r="AH667" t="str">
            <v xml:space="preserve">CHACARA SANTA MARIA </v>
          </cell>
          <cell r="AI667" t="str">
            <v>São Paulo</v>
          </cell>
          <cell r="AJ667" t="str">
            <v>São Paulo</v>
          </cell>
          <cell r="AP667">
            <v>2921</v>
          </cell>
          <cell r="AQ667" t="str">
            <v>52761</v>
          </cell>
          <cell r="AR667" t="str">
            <v>6</v>
          </cell>
          <cell r="AS667" t="str">
            <v>30.063.710-X</v>
          </cell>
          <cell r="AT667" t="str">
            <v>266308740116</v>
          </cell>
          <cell r="AU667" t="str">
            <v>99</v>
          </cell>
          <cell r="AV667" t="str">
            <v>20</v>
          </cell>
          <cell r="AW667" t="str">
            <v>23320</v>
          </cell>
          <cell r="AX667" t="str">
            <v>139</v>
          </cell>
          <cell r="AY667">
            <v>0</v>
          </cell>
          <cell r="AZ667">
            <v>6</v>
          </cell>
          <cell r="BA667">
            <v>8</v>
          </cell>
        </row>
        <row r="668">
          <cell r="A668">
            <v>113596</v>
          </cell>
          <cell r="B668" t="str">
            <v>EDUARDO SANTOS DA SILVA</v>
          </cell>
          <cell r="C668" t="str">
            <v>VARREDOR</v>
          </cell>
          <cell r="D668" t="str">
            <v>ECOSAMPA Santo Amaro</v>
          </cell>
          <cell r="E668">
            <v>43617</v>
          </cell>
          <cell r="F668">
            <v>1319.67</v>
          </cell>
          <cell r="G668" t="str">
            <v>Demitido em Meses Anteriores</v>
          </cell>
          <cell r="H668">
            <v>44426</v>
          </cell>
          <cell r="I668">
            <v>32302</v>
          </cell>
          <cell r="J668" t="str">
            <v>365.945.088-06</v>
          </cell>
          <cell r="K668" t="str">
            <v>135.90528.89.2</v>
          </cell>
          <cell r="L668" t="str">
            <v>Salário Mensal</v>
          </cell>
          <cell r="M668" t="str">
            <v>Empregado (CLT)</v>
          </cell>
          <cell r="N668" t="str">
            <v>5142-15</v>
          </cell>
          <cell r="O668">
            <v>167</v>
          </cell>
          <cell r="P668" t="str">
            <v>SEGUNDA A SABADO - 13:40 AS 22:00 / INTERVALO DE 01 HORA</v>
          </cell>
          <cell r="Q668" t="str">
            <v>220 Horas</v>
          </cell>
          <cell r="R668" t="str">
            <v>75.01.007</v>
          </cell>
          <cell r="S668" t="str">
            <v>SCK - Varrição de Sarjetas e Calçadas</v>
          </cell>
          <cell r="T668">
            <v>2</v>
          </cell>
          <cell r="U668" t="str">
            <v>SIEMACO SAO PAULO LIMP URBANA</v>
          </cell>
          <cell r="V668" t="str">
            <v>Brasileira</v>
          </cell>
          <cell r="W668" t="str">
            <v>São Paulo</v>
          </cell>
          <cell r="X668" t="str">
            <v>SILVANA PEREIRA DOS SANTOS</v>
          </cell>
          <cell r="Y668" t="str">
            <v>SEVERINO FRANCISCO DA SILVA</v>
          </cell>
          <cell r="Z668" t="str">
            <v>Casado</v>
          </cell>
          <cell r="AA668" t="str">
            <v>Ensino Fundamental Incompleto</v>
          </cell>
          <cell r="AB668" t="str">
            <v>M</v>
          </cell>
          <cell r="AC668" t="str">
            <v>Rua</v>
          </cell>
          <cell r="AD668" t="str">
            <v>MARTIM DA COSTA VIELA</v>
          </cell>
          <cell r="AE668" t="str">
            <v>68</v>
          </cell>
          <cell r="AG668" t="str">
            <v>05786-140</v>
          </cell>
          <cell r="AH668" t="str">
            <v>VILA PIRAJUSSARA</v>
          </cell>
          <cell r="AI668" t="str">
            <v>São Paulo</v>
          </cell>
          <cell r="AJ668" t="str">
            <v>São Paulo</v>
          </cell>
          <cell r="AP668">
            <v>2921</v>
          </cell>
          <cell r="AQ668" t="str">
            <v>53432</v>
          </cell>
          <cell r="AR668" t="str">
            <v>3</v>
          </cell>
          <cell r="AS668" t="str">
            <v>41.925.571-0</v>
          </cell>
          <cell r="AT668" t="str">
            <v>338043430183</v>
          </cell>
          <cell r="AU668" t="str">
            <v>908</v>
          </cell>
          <cell r="AV668" t="str">
            <v>328</v>
          </cell>
          <cell r="AW668" t="str">
            <v>20737</v>
          </cell>
          <cell r="AX668" t="str">
            <v>339</v>
          </cell>
          <cell r="AY668">
            <v>2</v>
          </cell>
          <cell r="AZ668">
            <v>2</v>
          </cell>
          <cell r="BA668">
            <v>17</v>
          </cell>
        </row>
        <row r="669">
          <cell r="A669">
            <v>116324</v>
          </cell>
          <cell r="B669" t="str">
            <v>EDUARDO SANTOS SILVA</v>
          </cell>
          <cell r="C669" t="str">
            <v>AJUDANTE EQ SERVICOS DIVERSOS</v>
          </cell>
          <cell r="D669" t="str">
            <v>ECOSAMPA Parelheiros</v>
          </cell>
          <cell r="E669">
            <v>44308</v>
          </cell>
          <cell r="F669">
            <v>1603.99</v>
          </cell>
          <cell r="G669" t="str">
            <v>Demitido em Meses Anteriores</v>
          </cell>
          <cell r="H669">
            <v>44844</v>
          </cell>
          <cell r="I669">
            <v>29995</v>
          </cell>
          <cell r="J669" t="str">
            <v>297.661.268-44</v>
          </cell>
          <cell r="K669" t="str">
            <v>128.91264.85.3</v>
          </cell>
          <cell r="L669" t="str">
            <v>Salário Mensal</v>
          </cell>
          <cell r="M669" t="str">
            <v>Empregado (CLT)</v>
          </cell>
          <cell r="N669" t="str">
            <v>5142-25</v>
          </cell>
          <cell r="O669">
            <v>66</v>
          </cell>
          <cell r="P669" t="str">
            <v>SEGUNDA A SABADO - 06:00 AS 14:20 / INTERVALO DE 01 HORA</v>
          </cell>
          <cell r="Q669" t="str">
            <v>220 Horas</v>
          </cell>
          <cell r="R669" t="str">
            <v>75.01.013</v>
          </cell>
          <cell r="S669" t="str">
            <v>SCK - Capinação e Roçada de Vias</v>
          </cell>
          <cell r="T669">
            <v>2</v>
          </cell>
          <cell r="U669" t="str">
            <v>SIEMACO SAO PAULO LIMP URBANA</v>
          </cell>
          <cell r="V669" t="str">
            <v>Brasileira</v>
          </cell>
          <cell r="W669" t="str">
            <v>São Paulo</v>
          </cell>
          <cell r="X669" t="str">
            <v>MARIA DA CONCEICAO DOS SANTOS SILVA</v>
          </cell>
          <cell r="Y669" t="str">
            <v>ANTONIO FRANCISCO DA SILVA</v>
          </cell>
          <cell r="Z669" t="str">
            <v>União Est/Marit</v>
          </cell>
          <cell r="AA669" t="str">
            <v>Ensino Médio Completo</v>
          </cell>
          <cell r="AB669" t="str">
            <v>M</v>
          </cell>
          <cell r="AC669" t="str">
            <v>Rua</v>
          </cell>
          <cell r="AD669" t="str">
            <v>RUA UM</v>
          </cell>
          <cell r="AE669" t="str">
            <v>447</v>
          </cell>
          <cell r="AF669" t="str">
            <v>APTO 201</v>
          </cell>
          <cell r="AG669" t="str">
            <v>04865-268</v>
          </cell>
          <cell r="AH669" t="str">
            <v>JARDIM BELCITO</v>
          </cell>
          <cell r="AI669" t="str">
            <v>São Paulo</v>
          </cell>
          <cell r="AJ669" t="str">
            <v>São Paulo</v>
          </cell>
          <cell r="AK669" t="str">
            <v>11</v>
          </cell>
          <cell r="AL669" t="str">
            <v>96448.7085</v>
          </cell>
          <cell r="AM669" t="str">
            <v>11</v>
          </cell>
          <cell r="AN669" t="str">
            <v>97781.6387</v>
          </cell>
          <cell r="AP669">
            <v>7245</v>
          </cell>
          <cell r="AQ669" t="str">
            <v>06795</v>
          </cell>
          <cell r="AR669" t="str">
            <v>9</v>
          </cell>
          <cell r="AS669" t="str">
            <v>351179562</v>
          </cell>
          <cell r="AT669" t="str">
            <v>363560060183</v>
          </cell>
          <cell r="AU669" t="str">
            <v>0599</v>
          </cell>
          <cell r="AV669" t="str">
            <v>371</v>
          </cell>
          <cell r="AW669" t="str">
            <v>29766126</v>
          </cell>
          <cell r="AX669" t="str">
            <v>844</v>
          </cell>
          <cell r="AY669">
            <v>1</v>
          </cell>
          <cell r="AZ669">
            <v>5</v>
          </cell>
          <cell r="BA669">
            <v>18</v>
          </cell>
        </row>
        <row r="670">
          <cell r="A670">
            <v>113598</v>
          </cell>
          <cell r="B670" t="str">
            <v>EDUARDO SILVA DE ALMEIDA</v>
          </cell>
          <cell r="C670" t="str">
            <v>AJUDANTE EQ SERVICOS DIVERSOS</v>
          </cell>
          <cell r="D670" t="str">
            <v>ECOSAMPA Campo Limpo</v>
          </cell>
          <cell r="E670">
            <v>43617</v>
          </cell>
          <cell r="F670">
            <v>1281.23</v>
          </cell>
          <cell r="G670" t="str">
            <v>Demitido em Meses Anteriores</v>
          </cell>
          <cell r="H670">
            <v>43895</v>
          </cell>
          <cell r="I670">
            <v>34582</v>
          </cell>
          <cell r="J670" t="str">
            <v>361.133.698-03</v>
          </cell>
          <cell r="K670" t="str">
            <v>161.39968.69.1</v>
          </cell>
          <cell r="L670" t="str">
            <v>Salário Mensal</v>
          </cell>
          <cell r="M670" t="str">
            <v>Empregado (CLT)</v>
          </cell>
          <cell r="N670" t="str">
            <v>5142-25</v>
          </cell>
          <cell r="O670">
            <v>66</v>
          </cell>
          <cell r="P670" t="str">
            <v>SEGUNDA A SABADO - 06:00 AS 14:20 / INTERVALO DE 01 HORA</v>
          </cell>
          <cell r="Q670" t="str">
            <v>220 Horas</v>
          </cell>
          <cell r="R670" t="str">
            <v>75.01.019</v>
          </cell>
          <cell r="S670" t="str">
            <v>SCK - Operação dos Ecopontos</v>
          </cell>
          <cell r="T670">
            <v>2</v>
          </cell>
          <cell r="U670" t="str">
            <v>SIEMACO SAO PAULO LIMP URBANA</v>
          </cell>
          <cell r="V670" t="str">
            <v>Brasileira</v>
          </cell>
          <cell r="W670" t="str">
            <v>São Paulo</v>
          </cell>
          <cell r="X670" t="str">
            <v>MARIA DAS GRACAS DA SILVA</v>
          </cell>
          <cell r="Y670" t="str">
            <v>JOSUE ALVES DE ALMEIDA</v>
          </cell>
          <cell r="Z670" t="str">
            <v>Solteiro</v>
          </cell>
          <cell r="AA670" t="str">
            <v>Ensino Médio Completo</v>
          </cell>
          <cell r="AB670" t="str">
            <v>M</v>
          </cell>
          <cell r="AC670" t="str">
            <v>Rua</v>
          </cell>
          <cell r="AD670" t="str">
            <v>LAET DO TOLEDO CESAR</v>
          </cell>
          <cell r="AE670" t="str">
            <v>73</v>
          </cell>
          <cell r="AG670" t="str">
            <v>05851-250</v>
          </cell>
          <cell r="AH670" t="str">
            <v>PARQUE SANTO ANTONIO</v>
          </cell>
          <cell r="AI670" t="str">
            <v>São Paulo</v>
          </cell>
          <cell r="AJ670" t="str">
            <v>São Paulo</v>
          </cell>
          <cell r="AP670">
            <v>6429</v>
          </cell>
          <cell r="AQ670" t="str">
            <v>21340</v>
          </cell>
          <cell r="AR670" t="str">
            <v>5</v>
          </cell>
          <cell r="AS670" t="str">
            <v>44.043.102-5</v>
          </cell>
          <cell r="AT670" t="str">
            <v>401616600167</v>
          </cell>
          <cell r="AU670" t="str">
            <v>704</v>
          </cell>
          <cell r="AV670" t="str">
            <v>373</v>
          </cell>
          <cell r="AW670" t="str">
            <v>21933</v>
          </cell>
          <cell r="AX670" t="str">
            <v>367</v>
          </cell>
          <cell r="AY670">
            <v>0</v>
          </cell>
          <cell r="AZ670">
            <v>9</v>
          </cell>
          <cell r="BA670">
            <v>4</v>
          </cell>
        </row>
        <row r="671">
          <cell r="A671">
            <v>113601</v>
          </cell>
          <cell r="B671" t="str">
            <v>EDVAL MANUEL DE MELO</v>
          </cell>
          <cell r="C671" t="str">
            <v>VARREDOR</v>
          </cell>
          <cell r="D671" t="str">
            <v>ECOSAMPA Santo Amaro</v>
          </cell>
          <cell r="E671">
            <v>43617</v>
          </cell>
          <cell r="F671">
            <v>1319.67</v>
          </cell>
          <cell r="G671" t="str">
            <v>Demitido em Meses Anteriores</v>
          </cell>
          <cell r="H671">
            <v>44263</v>
          </cell>
          <cell r="I671">
            <v>20289</v>
          </cell>
          <cell r="J671" t="str">
            <v>031.054.838-10</v>
          </cell>
          <cell r="K671" t="str">
            <v>106.19043.39.0</v>
          </cell>
          <cell r="L671" t="str">
            <v>Salário Mensal</v>
          </cell>
          <cell r="M671" t="str">
            <v>Empregado (CLT)</v>
          </cell>
          <cell r="N671" t="str">
            <v>5142-15</v>
          </cell>
          <cell r="O671">
            <v>66</v>
          </cell>
          <cell r="P671" t="str">
            <v>SEGUNDA A SABADO - 06:00 AS 14:20 / INTERVALO DE 01 HORA</v>
          </cell>
          <cell r="Q671" t="str">
            <v>220 Horas</v>
          </cell>
          <cell r="R671" t="str">
            <v>75.01.006</v>
          </cell>
          <cell r="S671" t="str">
            <v>SCK - Varrição de Vias e Logradouros</v>
          </cell>
          <cell r="T671">
            <v>2</v>
          </cell>
          <cell r="U671" t="str">
            <v>SIEMACO SAO PAULO LIMP URBANA</v>
          </cell>
          <cell r="V671" t="str">
            <v>Brasileira</v>
          </cell>
          <cell r="W671" t="str">
            <v>São Caitano</v>
          </cell>
          <cell r="X671" t="str">
            <v>JOSEFA MARIA DOS SANTOS</v>
          </cell>
          <cell r="Y671" t="str">
            <v>MANUEL PEREIRA DE MELO</v>
          </cell>
          <cell r="Z671" t="str">
            <v>Solteiro</v>
          </cell>
          <cell r="AA671" t="str">
            <v>Ensino Fundamental Incompleto</v>
          </cell>
          <cell r="AB671" t="str">
            <v>M</v>
          </cell>
          <cell r="AC671" t="str">
            <v>Rua</v>
          </cell>
          <cell r="AD671" t="str">
            <v xml:space="preserve">BENTO LEITE DA SILVA </v>
          </cell>
          <cell r="AE671" t="str">
            <v>17</v>
          </cell>
          <cell r="AG671" t="str">
            <v>04911-000</v>
          </cell>
          <cell r="AH671" t="str">
            <v>GUARAPIRANGA</v>
          </cell>
          <cell r="AI671" t="str">
            <v>São Paulo</v>
          </cell>
          <cell r="AJ671" t="str">
            <v>São Paulo</v>
          </cell>
          <cell r="AP671">
            <v>2921</v>
          </cell>
          <cell r="AQ671" t="str">
            <v>52826</v>
          </cell>
          <cell r="AR671" t="str">
            <v>7</v>
          </cell>
          <cell r="AS671" t="str">
            <v>9167728</v>
          </cell>
          <cell r="AT671" t="str">
            <v>10993600760</v>
          </cell>
          <cell r="AU671" t="str">
            <v>200</v>
          </cell>
          <cell r="AV671" t="str">
            <v>28</v>
          </cell>
          <cell r="AW671" t="str">
            <v>92115</v>
          </cell>
          <cell r="AX671" t="str">
            <v>041</v>
          </cell>
          <cell r="AY671">
            <v>1</v>
          </cell>
          <cell r="AZ671">
            <v>9</v>
          </cell>
          <cell r="BA671">
            <v>7</v>
          </cell>
        </row>
        <row r="672">
          <cell r="A672">
            <v>113603</v>
          </cell>
          <cell r="B672" t="str">
            <v>EDVALDO ALVES</v>
          </cell>
          <cell r="C672" t="str">
            <v>BUEIRISTA</v>
          </cell>
          <cell r="D672" t="str">
            <v>ECOSAMPA Capela do Socorro</v>
          </cell>
          <cell r="E672">
            <v>43617</v>
          </cell>
          <cell r="F672">
            <v>1907.79</v>
          </cell>
          <cell r="G672" t="str">
            <v>Em Atividade Normal</v>
          </cell>
          <cell r="H672">
            <v>45149</v>
          </cell>
          <cell r="I672">
            <v>22291</v>
          </cell>
          <cell r="J672" t="str">
            <v>013.760.628-10</v>
          </cell>
          <cell r="K672" t="str">
            <v>107.71371.05.2</v>
          </cell>
          <cell r="L672" t="str">
            <v>Salário Mensal</v>
          </cell>
          <cell r="M672" t="str">
            <v>Empregado (CLT)</v>
          </cell>
          <cell r="N672" t="str">
            <v>9922-25</v>
          </cell>
          <cell r="O672">
            <v>66</v>
          </cell>
          <cell r="P672" t="str">
            <v>SEGUNDA A SABADO - 06:00 AS 14:20 / INTERVALO DE 01 HORA</v>
          </cell>
          <cell r="Q672" t="str">
            <v>220 Horas</v>
          </cell>
          <cell r="R672" t="str">
            <v>75.01.012</v>
          </cell>
          <cell r="S672" t="str">
            <v>SCK - Limpeza de Bueiros</v>
          </cell>
          <cell r="T672">
            <v>2</v>
          </cell>
          <cell r="U672" t="str">
            <v>SIEMACO SAO PAULO LIMP URBANA</v>
          </cell>
          <cell r="V672" t="str">
            <v>Brasileira</v>
          </cell>
          <cell r="W672" t="str">
            <v>Iturama</v>
          </cell>
          <cell r="X672" t="str">
            <v>ROSITA MARIA DE JESUS</v>
          </cell>
          <cell r="Y672" t="str">
            <v>MARTILIANO ALVES</v>
          </cell>
          <cell r="Z672" t="str">
            <v>Casado</v>
          </cell>
          <cell r="AA672" t="str">
            <v>Ensino Fundamental Incompleto</v>
          </cell>
          <cell r="AB672" t="str">
            <v>M</v>
          </cell>
          <cell r="AC672" t="str">
            <v>Rua</v>
          </cell>
          <cell r="AD672" t="str">
            <v xml:space="preserve">JOAO MARIO DE JESUS </v>
          </cell>
          <cell r="AE672" t="str">
            <v>22</v>
          </cell>
          <cell r="AG672" t="str">
            <v>04842-120</v>
          </cell>
          <cell r="AH672" t="str">
            <v xml:space="preserve">JARDIM CASTRO ALVES </v>
          </cell>
          <cell r="AI672" t="str">
            <v>São Paulo</v>
          </cell>
          <cell r="AJ672" t="str">
            <v>São Paulo</v>
          </cell>
          <cell r="AP672">
            <v>3247</v>
          </cell>
          <cell r="AQ672" t="str">
            <v>14892</v>
          </cell>
          <cell r="AR672" t="str">
            <v>1</v>
          </cell>
          <cell r="AS672" t="str">
            <v>13.717.046-4</v>
          </cell>
          <cell r="AT672" t="str">
            <v>115650980191</v>
          </cell>
          <cell r="AU672" t="str">
            <v>379</v>
          </cell>
          <cell r="AV672" t="str">
            <v>280</v>
          </cell>
          <cell r="AW672" t="str">
            <v>95244</v>
          </cell>
          <cell r="AX672" t="str">
            <v>437</v>
          </cell>
          <cell r="AY672">
            <v>4</v>
          </cell>
          <cell r="AZ672">
            <v>3</v>
          </cell>
          <cell r="BA672">
            <v>0</v>
          </cell>
          <cell r="BB672" t="str">
            <v>01.597.558.519</v>
          </cell>
          <cell r="BC672">
            <v>41673</v>
          </cell>
          <cell r="BE672" t="str">
            <v>D</v>
          </cell>
          <cell r="BG672">
            <v>43608</v>
          </cell>
        </row>
        <row r="673">
          <cell r="A673">
            <v>113605</v>
          </cell>
          <cell r="B673" t="str">
            <v>EDVALDO ALVES DA PAIXAO</v>
          </cell>
          <cell r="C673" t="str">
            <v>MOTORISTA CAMINHAO</v>
          </cell>
          <cell r="D673" t="str">
            <v>ECOSAMPA Operação Geral</v>
          </cell>
          <cell r="E673">
            <v>43617</v>
          </cell>
          <cell r="F673">
            <v>2785.59</v>
          </cell>
          <cell r="G673" t="str">
            <v>Demitido em Meses Anteriores</v>
          </cell>
          <cell r="H673">
            <v>44477</v>
          </cell>
          <cell r="I673">
            <v>23877</v>
          </cell>
          <cell r="J673" t="str">
            <v>195.775.498-29</v>
          </cell>
          <cell r="K673" t="str">
            <v>121.18192.76.4</v>
          </cell>
          <cell r="L673" t="str">
            <v>Salário Mensal</v>
          </cell>
          <cell r="M673" t="str">
            <v>Empregado (CLT)</v>
          </cell>
          <cell r="N673" t="str">
            <v>7825-10</v>
          </cell>
          <cell r="O673">
            <v>297</v>
          </cell>
          <cell r="P673" t="str">
            <v>SEGUNDA A SABADO - 05:40 AS 14:00 / INTERVALO DE 01 HORA</v>
          </cell>
          <cell r="Q673" t="str">
            <v>220 Horas</v>
          </cell>
          <cell r="R673" t="str">
            <v>75.01.015</v>
          </cell>
          <cell r="S673" t="str">
            <v>SCK - Remoções de Animais Mortos</v>
          </cell>
          <cell r="T673">
            <v>2</v>
          </cell>
          <cell r="U673" t="str">
            <v>SIND TRAB EMP DE ONIBUS RODOV INTEREST INTERM SET DIF SAO PAULO</v>
          </cell>
          <cell r="V673" t="str">
            <v>Brasileira</v>
          </cell>
          <cell r="W673" t="str">
            <v>Cruz das Almas</v>
          </cell>
          <cell r="X673" t="str">
            <v>CELINA GONZAGA LEITE</v>
          </cell>
          <cell r="Y673" t="str">
            <v>FIRMINO ALVES DA PAIXAO</v>
          </cell>
          <cell r="Z673" t="str">
            <v>Outros</v>
          </cell>
          <cell r="AA673" t="str">
            <v>Ensino Fundamental Incompleto</v>
          </cell>
          <cell r="AB673" t="str">
            <v>M</v>
          </cell>
          <cell r="AC673" t="str">
            <v>Rua</v>
          </cell>
          <cell r="AD673" t="str">
            <v>CASPIO</v>
          </cell>
          <cell r="AE673" t="str">
            <v>32</v>
          </cell>
          <cell r="AG673" t="str">
            <v>05883-010</v>
          </cell>
          <cell r="AH673" t="str">
            <v>JARDIM DO COLEGIO</v>
          </cell>
          <cell r="AI673" t="str">
            <v>São Paulo</v>
          </cell>
          <cell r="AJ673" t="str">
            <v>São Paulo</v>
          </cell>
          <cell r="AP673">
            <v>8341</v>
          </cell>
          <cell r="AQ673" t="str">
            <v>26468</v>
          </cell>
          <cell r="AR673" t="str">
            <v>0</v>
          </cell>
          <cell r="AS673" t="str">
            <v>29.330.304-6</v>
          </cell>
          <cell r="AT673" t="str">
            <v>3618520582</v>
          </cell>
          <cell r="AU673" t="str">
            <v>255</v>
          </cell>
          <cell r="AV673" t="str">
            <v>20</v>
          </cell>
          <cell r="AW673" t="str">
            <v>20832</v>
          </cell>
          <cell r="AX673" t="str">
            <v>191</v>
          </cell>
          <cell r="AY673">
            <v>2</v>
          </cell>
          <cell r="AZ673">
            <v>4</v>
          </cell>
          <cell r="BA673">
            <v>7</v>
          </cell>
          <cell r="BB673" t="str">
            <v>01.289.608.894</v>
          </cell>
          <cell r="BC673">
            <v>45088</v>
          </cell>
          <cell r="BE673" t="str">
            <v>D</v>
          </cell>
          <cell r="BG673">
            <v>44472</v>
          </cell>
        </row>
        <row r="674">
          <cell r="A674">
            <v>113607</v>
          </cell>
          <cell r="B674" t="str">
            <v>EDVALDO ARAUJO DO NASCIMENTO</v>
          </cell>
          <cell r="C674" t="str">
            <v>MOTORISTA CAMINHAO</v>
          </cell>
          <cell r="D674" t="str">
            <v>ECOSAMPA Operação Geral</v>
          </cell>
          <cell r="E674">
            <v>43617</v>
          </cell>
          <cell r="F674">
            <v>3050.22</v>
          </cell>
          <cell r="G674" t="str">
            <v>Em Atividade Normal</v>
          </cell>
          <cell r="H674">
            <v>44930</v>
          </cell>
          <cell r="I674">
            <v>31904</v>
          </cell>
          <cell r="J674" t="str">
            <v>352.876.208-02</v>
          </cell>
          <cell r="K674" t="str">
            <v>207.24541.76.9</v>
          </cell>
          <cell r="L674" t="str">
            <v>Salário Mensal</v>
          </cell>
          <cell r="M674" t="str">
            <v>Empregado (CLT)</v>
          </cell>
          <cell r="N674" t="str">
            <v>7825-10</v>
          </cell>
          <cell r="O674">
            <v>297</v>
          </cell>
          <cell r="P674" t="str">
            <v>SEGUNDA A SABADO - 05:40 AS 14:00 / INTERVALO DE 01 HORA</v>
          </cell>
          <cell r="Q674" t="str">
            <v>220 Horas</v>
          </cell>
          <cell r="R674" t="str">
            <v>75.01.013</v>
          </cell>
          <cell r="S674" t="str">
            <v>SCK - Capinação e Roçada de Vias</v>
          </cell>
          <cell r="T674">
            <v>2</v>
          </cell>
          <cell r="U674" t="str">
            <v>SIND TRAB EMP DE ONIBUS RODOV INTEREST INTERM SET DIF SAO PAULO</v>
          </cell>
          <cell r="V674" t="str">
            <v>Brasileira</v>
          </cell>
          <cell r="W674" t="str">
            <v>São Paulo</v>
          </cell>
          <cell r="X674" t="str">
            <v>JUDITE DE ARAUJO NASCIMENTO</v>
          </cell>
          <cell r="Y674" t="str">
            <v>TERTULINO ALVES DO NASCIMENTO</v>
          </cell>
          <cell r="Z674" t="str">
            <v>Casado</v>
          </cell>
          <cell r="AA674" t="str">
            <v>Ensino Fundamental Completo</v>
          </cell>
          <cell r="AB674" t="str">
            <v>M</v>
          </cell>
          <cell r="AC674" t="str">
            <v>Rua</v>
          </cell>
          <cell r="AD674" t="str">
            <v>LETICIA</v>
          </cell>
          <cell r="AE674" t="str">
            <v>37</v>
          </cell>
          <cell r="AG674" t="str">
            <v>05877-260</v>
          </cell>
          <cell r="AH674" t="str">
            <v>JARDIM GUARUJA</v>
          </cell>
          <cell r="AI674" t="str">
            <v>São Paulo</v>
          </cell>
          <cell r="AJ674" t="str">
            <v>São Paulo</v>
          </cell>
          <cell r="AP674">
            <v>390</v>
          </cell>
          <cell r="AQ674" t="str">
            <v>10806</v>
          </cell>
          <cell r="AR674" t="str">
            <v>6</v>
          </cell>
          <cell r="AS674" t="str">
            <v>41.637.242-9</v>
          </cell>
          <cell r="AT674" t="str">
            <v>339500780167</v>
          </cell>
          <cell r="AU674" t="str">
            <v>424</v>
          </cell>
          <cell r="AV674" t="str">
            <v>20</v>
          </cell>
          <cell r="AW674" t="str">
            <v>518</v>
          </cell>
          <cell r="AX674" t="str">
            <v>312</v>
          </cell>
          <cell r="AY674">
            <v>4</v>
          </cell>
          <cell r="AZ674">
            <v>3</v>
          </cell>
          <cell r="BA674">
            <v>0</v>
          </cell>
          <cell r="BB674" t="str">
            <v>03.734.198.045</v>
          </cell>
          <cell r="BC674">
            <v>46008</v>
          </cell>
          <cell r="BE674" t="str">
            <v>A</v>
          </cell>
          <cell r="BF674" t="str">
            <v>D</v>
          </cell>
          <cell r="BG674">
            <v>43608</v>
          </cell>
        </row>
        <row r="675">
          <cell r="A675">
            <v>113609</v>
          </cell>
          <cell r="B675" t="str">
            <v>EDVALDO DA SILVA FERREIRA</v>
          </cell>
          <cell r="C675" t="str">
            <v>AJUDANTE EQ SERVICOS DIVERSOS</v>
          </cell>
          <cell r="D675" t="str">
            <v>ECOSAMPA Campo Limpo</v>
          </cell>
          <cell r="E675">
            <v>43617</v>
          </cell>
          <cell r="F675">
            <v>1603.99</v>
          </cell>
          <cell r="G675" t="str">
            <v>Em Atividade Normal</v>
          </cell>
          <cell r="H675">
            <v>44898</v>
          </cell>
          <cell r="I675">
            <v>23827</v>
          </cell>
          <cell r="J675" t="str">
            <v>431.916.064-91</v>
          </cell>
          <cell r="K675" t="str">
            <v>120.21349.29.4</v>
          </cell>
          <cell r="L675" t="str">
            <v>Salário Mensal</v>
          </cell>
          <cell r="M675" t="str">
            <v>Empregado (CLT)</v>
          </cell>
          <cell r="N675" t="str">
            <v>5142-25</v>
          </cell>
          <cell r="O675">
            <v>66</v>
          </cell>
          <cell r="P675" t="str">
            <v>SEGUNDA A SABADO - 06:00 AS 14:20 / INTERVALO DE 01 HORA</v>
          </cell>
          <cell r="Q675" t="str">
            <v>220 Horas</v>
          </cell>
          <cell r="R675" t="str">
            <v>75.01.016</v>
          </cell>
          <cell r="S675" t="str">
            <v>SCK - Coleta - Catabagulho e Entulho</v>
          </cell>
          <cell r="T675">
            <v>2</v>
          </cell>
          <cell r="U675" t="str">
            <v>SIEMACO SAO PAULO LIMP URBANA</v>
          </cell>
          <cell r="V675" t="str">
            <v>Brasileira</v>
          </cell>
          <cell r="W675" t="str">
            <v>Surubim</v>
          </cell>
          <cell r="X675" t="str">
            <v>TEREZINHA SEVERINADA SILVA</v>
          </cell>
          <cell r="Y675" t="str">
            <v>JOSE HONORIO FERREIRA</v>
          </cell>
          <cell r="Z675" t="str">
            <v>Casado</v>
          </cell>
          <cell r="AA675" t="str">
            <v>Ensino Fundamental Completo</v>
          </cell>
          <cell r="AB675" t="str">
            <v>M</v>
          </cell>
          <cell r="AC675" t="str">
            <v>Rua</v>
          </cell>
          <cell r="AD675" t="str">
            <v>DOMENICO FONTANA</v>
          </cell>
          <cell r="AE675" t="str">
            <v>25</v>
          </cell>
          <cell r="AG675" t="str">
            <v>05854-080</v>
          </cell>
          <cell r="AH675" t="str">
            <v>PARQUE MARIA HELENA</v>
          </cell>
          <cell r="AI675" t="str">
            <v>São Paulo</v>
          </cell>
          <cell r="AJ675" t="str">
            <v>São Paulo</v>
          </cell>
          <cell r="AP675">
            <v>1003</v>
          </cell>
          <cell r="AQ675" t="str">
            <v>84651</v>
          </cell>
          <cell r="AR675" t="str">
            <v>4</v>
          </cell>
          <cell r="AS675" t="str">
            <v>29.992.204-2</v>
          </cell>
          <cell r="AT675" t="str">
            <v>95931470132</v>
          </cell>
          <cell r="AU675" t="str">
            <v>348</v>
          </cell>
          <cell r="AV675" t="str">
            <v>373</v>
          </cell>
          <cell r="AW675" t="str">
            <v>1136</v>
          </cell>
          <cell r="AX675" t="str">
            <v>091</v>
          </cell>
          <cell r="AY675">
            <v>4</v>
          </cell>
          <cell r="AZ675">
            <v>3</v>
          </cell>
          <cell r="BA675">
            <v>0</v>
          </cell>
        </row>
        <row r="676">
          <cell r="A676">
            <v>113672</v>
          </cell>
          <cell r="B676" t="str">
            <v>EDVALDO DE JESUS</v>
          </cell>
          <cell r="C676" t="str">
            <v>AJUDANTE EQ SERVICOS DIVERSOS</v>
          </cell>
          <cell r="D676" t="str">
            <v>ECOSAMPA Campo Limpo</v>
          </cell>
          <cell r="E676">
            <v>43617</v>
          </cell>
          <cell r="F676">
            <v>1603.99</v>
          </cell>
          <cell r="G676" t="str">
            <v>Demitido em Meses Anteriores</v>
          </cell>
          <cell r="H676">
            <v>44966</v>
          </cell>
          <cell r="I676">
            <v>24690</v>
          </cell>
          <cell r="J676" t="str">
            <v>529.949.105-00</v>
          </cell>
          <cell r="K676" t="str">
            <v>123.77531.99.9</v>
          </cell>
          <cell r="L676" t="str">
            <v>Salário Mensal</v>
          </cell>
          <cell r="M676" t="str">
            <v>Empregado (CLT)</v>
          </cell>
          <cell r="N676" t="str">
            <v>5142-25</v>
          </cell>
          <cell r="O676">
            <v>167</v>
          </cell>
          <cell r="P676" t="str">
            <v>SEGUNDA A SABADO - 13:40 AS 22:00 / INTERVALO DE 01 HORA</v>
          </cell>
          <cell r="Q676" t="str">
            <v>220 Horas</v>
          </cell>
          <cell r="R676" t="str">
            <v>75.01.011</v>
          </cell>
          <cell r="S676" t="str">
            <v>SCK - Lavagem - Feiras, Vias e Logradouros</v>
          </cell>
          <cell r="T676">
            <v>2</v>
          </cell>
          <cell r="U676" t="str">
            <v>SIEMACO SAO PAULO LIMP URBANA</v>
          </cell>
          <cell r="V676" t="str">
            <v>Brasileira</v>
          </cell>
          <cell r="W676" t="str">
            <v>Dário Meira</v>
          </cell>
          <cell r="X676" t="str">
            <v>MARIA JOVELINA DE JESUS</v>
          </cell>
          <cell r="Z676" t="str">
            <v>Solteiro</v>
          </cell>
          <cell r="AA676" t="str">
            <v>Ensino Fundamental Incompleto</v>
          </cell>
          <cell r="AB676" t="str">
            <v>M</v>
          </cell>
          <cell r="AC676" t="str">
            <v>Rua</v>
          </cell>
          <cell r="AD676" t="str">
            <v xml:space="preserve">JUREMA DE FATIMA </v>
          </cell>
          <cell r="AE676" t="str">
            <v>10</v>
          </cell>
          <cell r="AG676" t="str">
            <v>05662-060</v>
          </cell>
          <cell r="AH676" t="str">
            <v xml:space="preserve">VILA SONIA </v>
          </cell>
          <cell r="AI676" t="str">
            <v>São Paulo</v>
          </cell>
          <cell r="AJ676" t="str">
            <v>São Paulo</v>
          </cell>
          <cell r="AP676">
            <v>390</v>
          </cell>
          <cell r="AQ676" t="str">
            <v>11506</v>
          </cell>
          <cell r="AR676" t="str">
            <v>1</v>
          </cell>
          <cell r="AS676" t="str">
            <v>52.693.560-1</v>
          </cell>
          <cell r="AT676" t="str">
            <v>10491530582</v>
          </cell>
          <cell r="AU676" t="str">
            <v>54</v>
          </cell>
          <cell r="AV676" t="str">
            <v>346</v>
          </cell>
          <cell r="AW676" t="str">
            <v>56562</v>
          </cell>
          <cell r="AX676" t="str">
            <v>025</v>
          </cell>
          <cell r="AY676">
            <v>3</v>
          </cell>
          <cell r="AZ676">
            <v>8</v>
          </cell>
          <cell r="BA676">
            <v>8</v>
          </cell>
        </row>
        <row r="677">
          <cell r="A677">
            <v>113661</v>
          </cell>
          <cell r="B677" t="str">
            <v>EDVALDO FORTUNATO DA SILVA</v>
          </cell>
          <cell r="C677" t="str">
            <v>VARREDOR</v>
          </cell>
          <cell r="D677" t="str">
            <v>ECOSAMPA Capela do Socorro</v>
          </cell>
          <cell r="E677">
            <v>43617</v>
          </cell>
          <cell r="F677">
            <v>1603.99</v>
          </cell>
          <cell r="G677" t="str">
            <v>Em Atividade Normal</v>
          </cell>
          <cell r="H677">
            <v>44960</v>
          </cell>
          <cell r="I677">
            <v>27973</v>
          </cell>
          <cell r="J677" t="str">
            <v>026.566.774-75</v>
          </cell>
          <cell r="K677" t="str">
            <v>124.94116.41.6</v>
          </cell>
          <cell r="L677" t="str">
            <v>Salário Mensal</v>
          </cell>
          <cell r="M677" t="str">
            <v>Empregado (CLT)</v>
          </cell>
          <cell r="N677" t="str">
            <v>5142-15</v>
          </cell>
          <cell r="O677">
            <v>233</v>
          </cell>
          <cell r="P677" t="str">
            <v>SEGUNDA A SABADO - 09:00 AS 17:20 / INTERVALO DE 01 HORA</v>
          </cell>
          <cell r="Q677" t="str">
            <v>220 Horas</v>
          </cell>
          <cell r="R677" t="str">
            <v>75.01.006</v>
          </cell>
          <cell r="S677" t="str">
            <v>SCK - Varrição de Vias e Logradouros</v>
          </cell>
          <cell r="T677">
            <v>2</v>
          </cell>
          <cell r="U677" t="str">
            <v>SIEMACO SAO PAULO LIMP URBANA</v>
          </cell>
          <cell r="V677" t="str">
            <v>Brasileira</v>
          </cell>
          <cell r="W677" t="str">
            <v>Palmares</v>
          </cell>
          <cell r="X677" t="str">
            <v>MARIA DO CARMO FEITOZA</v>
          </cell>
          <cell r="Y677" t="str">
            <v>PAULO FORTUNATO DA SILVA</v>
          </cell>
          <cell r="Z677" t="str">
            <v>Casado</v>
          </cell>
          <cell r="AA677" t="str">
            <v>Ensino Fundamental Incompleto</v>
          </cell>
          <cell r="AB677" t="str">
            <v>M</v>
          </cell>
          <cell r="AC677" t="str">
            <v>Avenida</v>
          </cell>
          <cell r="AD677" t="str">
            <v>DOS FUNCIONARIOS PUBLICOS</v>
          </cell>
          <cell r="AE677" t="str">
            <v>15</v>
          </cell>
          <cell r="AF677" t="str">
            <v>TV ARCO IRIS</v>
          </cell>
          <cell r="AG677" t="str">
            <v>04962-000</v>
          </cell>
          <cell r="AH677" t="str">
            <v>VILA DO SOL</v>
          </cell>
          <cell r="AI677" t="str">
            <v>São Paulo</v>
          </cell>
          <cell r="AJ677" t="str">
            <v>São Paulo</v>
          </cell>
          <cell r="AP677">
            <v>5917</v>
          </cell>
          <cell r="AQ677" t="str">
            <v>03874</v>
          </cell>
          <cell r="AR677" t="str">
            <v>6</v>
          </cell>
          <cell r="AS677" t="str">
            <v>37.505.535-6</v>
          </cell>
          <cell r="AT677" t="str">
            <v>47775110841</v>
          </cell>
          <cell r="AU677" t="str">
            <v>656</v>
          </cell>
          <cell r="AV677" t="str">
            <v>372</v>
          </cell>
          <cell r="AW677" t="str">
            <v>10129</v>
          </cell>
          <cell r="AX677" t="str">
            <v>40</v>
          </cell>
          <cell r="AY677">
            <v>4</v>
          </cell>
          <cell r="AZ677">
            <v>3</v>
          </cell>
          <cell r="BA677">
            <v>0</v>
          </cell>
        </row>
        <row r="678">
          <cell r="A678">
            <v>113612</v>
          </cell>
          <cell r="B678" t="str">
            <v>EDVALDO NASCIMENTO SILVA</v>
          </cell>
          <cell r="C678" t="str">
            <v>VARREDOR</v>
          </cell>
          <cell r="D678" t="str">
            <v>ECOSAMPA Capela do Socorro</v>
          </cell>
          <cell r="E678">
            <v>43617</v>
          </cell>
          <cell r="F678">
            <v>1603.99</v>
          </cell>
          <cell r="G678" t="str">
            <v>Em Atividade Normal</v>
          </cell>
          <cell r="H678">
            <v>45119</v>
          </cell>
          <cell r="I678">
            <v>20493</v>
          </cell>
          <cell r="J678" t="str">
            <v>013.918.758-85</v>
          </cell>
          <cell r="K678" t="str">
            <v>120.16258.68.5</v>
          </cell>
          <cell r="L678" t="str">
            <v>Salário Mensal</v>
          </cell>
          <cell r="M678" t="str">
            <v>Empregado (CLT)</v>
          </cell>
          <cell r="N678" t="str">
            <v>5142-15</v>
          </cell>
          <cell r="O678">
            <v>233</v>
          </cell>
          <cell r="P678" t="str">
            <v>SEGUNDA A SABADO - 09:00 AS 17:20 / INTERVALO DE 01 HORA</v>
          </cell>
          <cell r="Q678" t="str">
            <v>220 Horas</v>
          </cell>
          <cell r="R678" t="str">
            <v>75.01.007</v>
          </cell>
          <cell r="S678" t="str">
            <v>SCK - Varrição de Sarjetas e Calçadas</v>
          </cell>
          <cell r="T678">
            <v>2</v>
          </cell>
          <cell r="U678" t="str">
            <v>SIEMACO SAO PAULO LIMP URBANA</v>
          </cell>
          <cell r="V678" t="str">
            <v>Brasileira</v>
          </cell>
          <cell r="W678" t="str">
            <v>São Paulo</v>
          </cell>
          <cell r="X678" t="str">
            <v>MARIA DO NASCIMENTO DE JESUS</v>
          </cell>
          <cell r="Y678" t="str">
            <v>FRANCISCO SEVERO DA SILVA</v>
          </cell>
          <cell r="Z678" t="str">
            <v>Casado</v>
          </cell>
          <cell r="AA678" t="str">
            <v>Ensino Fundamental Incompleto</v>
          </cell>
          <cell r="AB678" t="str">
            <v>M</v>
          </cell>
          <cell r="AC678" t="str">
            <v>Rua</v>
          </cell>
          <cell r="AD678" t="str">
            <v xml:space="preserve">JANUARIO PEDRO DE CAMARGO </v>
          </cell>
          <cell r="AE678" t="str">
            <v>20</v>
          </cell>
          <cell r="AG678" t="str">
            <v>04890-260</v>
          </cell>
          <cell r="AH678" t="str">
            <v>JARDIM NOVO PARELHEIROS</v>
          </cell>
          <cell r="AI678" t="str">
            <v>São Paulo</v>
          </cell>
          <cell r="AJ678" t="str">
            <v>São Paulo</v>
          </cell>
          <cell r="AP678">
            <v>7486</v>
          </cell>
          <cell r="AQ678" t="str">
            <v>19521</v>
          </cell>
          <cell r="AR678" t="str">
            <v>2</v>
          </cell>
          <cell r="AS678" t="str">
            <v>36.605.957-9</v>
          </cell>
          <cell r="AT678" t="str">
            <v>115159270141</v>
          </cell>
          <cell r="AU678" t="str">
            <v>421</v>
          </cell>
          <cell r="AV678" t="str">
            <v>371</v>
          </cell>
          <cell r="AW678" t="str">
            <v>36399</v>
          </cell>
          <cell r="AX678" t="str">
            <v>457</v>
          </cell>
          <cell r="AY678">
            <v>4</v>
          </cell>
          <cell r="AZ678">
            <v>3</v>
          </cell>
          <cell r="BA678">
            <v>0</v>
          </cell>
        </row>
        <row r="679">
          <cell r="A679">
            <v>113616</v>
          </cell>
          <cell r="B679" t="str">
            <v>EDVALDO PINHEIRO DOS SANTOS</v>
          </cell>
          <cell r="C679" t="str">
            <v>VARREDOR</v>
          </cell>
          <cell r="D679" t="str">
            <v>ECOSAMPA Campo Limpo</v>
          </cell>
          <cell r="E679">
            <v>43617</v>
          </cell>
          <cell r="F679">
            <v>1281.23</v>
          </cell>
          <cell r="G679" t="str">
            <v>Demitido em Meses Anteriores</v>
          </cell>
          <cell r="H679">
            <v>43808</v>
          </cell>
          <cell r="I679">
            <v>20875</v>
          </cell>
          <cell r="J679" t="str">
            <v>112.504.958-81</v>
          </cell>
          <cell r="K679" t="str">
            <v>106.87190.20.4</v>
          </cell>
          <cell r="L679" t="str">
            <v>Salário Mensal</v>
          </cell>
          <cell r="M679" t="str">
            <v>Empregado (CLT)</v>
          </cell>
          <cell r="N679" t="str">
            <v>5142-15</v>
          </cell>
          <cell r="O679">
            <v>223</v>
          </cell>
          <cell r="P679" t="str">
            <v>SEGUNDA A SABADO - 10:00 AS 18:20 / INTERVALO DE 01 HORA</v>
          </cell>
          <cell r="Q679" t="str">
            <v>220 Horas</v>
          </cell>
          <cell r="R679" t="str">
            <v>75.01.006</v>
          </cell>
          <cell r="S679" t="str">
            <v>SCK - Varrição de Vias e Logradouros</v>
          </cell>
          <cell r="T679">
            <v>2</v>
          </cell>
          <cell r="U679" t="str">
            <v>SIEMACO SAO PAULO LIMP URBANA</v>
          </cell>
          <cell r="V679" t="str">
            <v>Brasileira</v>
          </cell>
          <cell r="W679" t="str">
            <v>Ibicaraí</v>
          </cell>
          <cell r="X679" t="str">
            <v>NAO DECLARADO</v>
          </cell>
          <cell r="Y679" t="str">
            <v>ANTONIO FERREIRA DOS SANTOS</v>
          </cell>
          <cell r="Z679" t="str">
            <v>Solteiro</v>
          </cell>
          <cell r="AA679" t="str">
            <v>Ensino Fundamental Incompleto</v>
          </cell>
          <cell r="AB679" t="str">
            <v>M</v>
          </cell>
          <cell r="AC679" t="str">
            <v>Rua</v>
          </cell>
          <cell r="AD679" t="str">
            <v xml:space="preserve">JOSE CHURRIGUERA </v>
          </cell>
          <cell r="AE679" t="str">
            <v>398</v>
          </cell>
          <cell r="AG679" t="str">
            <v>05857-320</v>
          </cell>
          <cell r="AH679" t="str">
            <v xml:space="preserve">JARDIM AURELIO </v>
          </cell>
          <cell r="AI679" t="str">
            <v>São Paulo</v>
          </cell>
          <cell r="AJ679" t="str">
            <v>São Paulo</v>
          </cell>
          <cell r="AP679">
            <v>390</v>
          </cell>
          <cell r="AQ679" t="str">
            <v>12571</v>
          </cell>
          <cell r="AR679" t="str">
            <v>4</v>
          </cell>
          <cell r="AS679" t="str">
            <v>9232234</v>
          </cell>
          <cell r="AT679" t="str">
            <v>114911430167</v>
          </cell>
          <cell r="AU679" t="str">
            <v>225</v>
          </cell>
          <cell r="AV679" t="str">
            <v>373</v>
          </cell>
          <cell r="AW679" t="str">
            <v>87841</v>
          </cell>
          <cell r="AX679" t="str">
            <v>101</v>
          </cell>
          <cell r="AY679">
            <v>0</v>
          </cell>
          <cell r="AZ679">
            <v>6</v>
          </cell>
          <cell r="BA679">
            <v>8</v>
          </cell>
        </row>
        <row r="680">
          <cell r="A680">
            <v>113619</v>
          </cell>
          <cell r="B680" t="str">
            <v>EDVALDO ROCHA DE LIMA</v>
          </cell>
          <cell r="C680" t="str">
            <v>AJUDANTE EQ SERVICOS DIVERSOS</v>
          </cell>
          <cell r="D680" t="str">
            <v>ECOSAMPA Capela do Socorro</v>
          </cell>
          <cell r="E680">
            <v>43617</v>
          </cell>
          <cell r="F680">
            <v>1603.99</v>
          </cell>
          <cell r="G680" t="str">
            <v>Em Atividade Normal</v>
          </cell>
          <cell r="H680">
            <v>44898</v>
          </cell>
          <cell r="I680">
            <v>25935</v>
          </cell>
          <cell r="J680" t="str">
            <v>150.916.938-58</v>
          </cell>
          <cell r="K680" t="str">
            <v>125.15784.15.3</v>
          </cell>
          <cell r="L680" t="str">
            <v>Salário Mensal</v>
          </cell>
          <cell r="M680" t="str">
            <v>Empregado (CLT)</v>
          </cell>
          <cell r="N680" t="str">
            <v>5142-25</v>
          </cell>
          <cell r="O680">
            <v>66</v>
          </cell>
          <cell r="P680" t="str">
            <v>SEGUNDA A SABADO - 06:00 AS 14:20 / INTERVALO DE 01 HORA</v>
          </cell>
          <cell r="Q680" t="str">
            <v>220 Horas</v>
          </cell>
          <cell r="R680" t="str">
            <v>75.01.013</v>
          </cell>
          <cell r="S680" t="str">
            <v>SCK - Capinação e Roçada de Vias</v>
          </cell>
          <cell r="T680">
            <v>2</v>
          </cell>
          <cell r="U680" t="str">
            <v>SIEMACO SAO PAULO LIMP URBANA</v>
          </cell>
          <cell r="V680" t="str">
            <v>Brasileira</v>
          </cell>
          <cell r="W680" t="str">
            <v>São Paulo</v>
          </cell>
          <cell r="X680" t="str">
            <v>JULINDA ROCHA DE LIMA</v>
          </cell>
          <cell r="Y680" t="str">
            <v>SEBASTIAO ROCHA DE LIMA</v>
          </cell>
          <cell r="Z680" t="str">
            <v>Casado</v>
          </cell>
          <cell r="AA680" t="str">
            <v>Ensino Fundamental Incompleto</v>
          </cell>
          <cell r="AB680" t="str">
            <v>M</v>
          </cell>
          <cell r="AC680" t="str">
            <v>Rua</v>
          </cell>
          <cell r="AD680" t="str">
            <v xml:space="preserve">ALESSANDRO BURI </v>
          </cell>
          <cell r="AE680" t="str">
            <v>403</v>
          </cell>
          <cell r="AG680" t="str">
            <v>04890-050</v>
          </cell>
          <cell r="AH680" t="str">
            <v xml:space="preserve">JARDIM ROSCHEL </v>
          </cell>
          <cell r="AI680" t="str">
            <v>São Paulo</v>
          </cell>
          <cell r="AJ680" t="str">
            <v>São Paulo</v>
          </cell>
          <cell r="AP680">
            <v>9340</v>
          </cell>
          <cell r="AQ680" t="str">
            <v>58002</v>
          </cell>
          <cell r="AR680" t="str">
            <v>7</v>
          </cell>
          <cell r="AS680" t="str">
            <v>26.339.709-9</v>
          </cell>
          <cell r="AT680" t="str">
            <v>259156580124</v>
          </cell>
          <cell r="AU680" t="str">
            <v>41</v>
          </cell>
          <cell r="AV680" t="str">
            <v>381</v>
          </cell>
          <cell r="AW680" t="str">
            <v>93942</v>
          </cell>
          <cell r="AX680" t="str">
            <v>178</v>
          </cell>
          <cell r="AY680">
            <v>4</v>
          </cell>
          <cell r="AZ680">
            <v>3</v>
          </cell>
          <cell r="BA680">
            <v>0</v>
          </cell>
        </row>
        <row r="681">
          <cell r="A681">
            <v>113623</v>
          </cell>
          <cell r="B681" t="str">
            <v>EDVALDO RUFINO PEREIRA</v>
          </cell>
          <cell r="C681" t="str">
            <v>VARREDOR</v>
          </cell>
          <cell r="D681" t="str">
            <v>ECOSAMPA M'Boi Mirim</v>
          </cell>
          <cell r="E681">
            <v>43617</v>
          </cell>
          <cell r="F681">
            <v>1603.99</v>
          </cell>
          <cell r="G681" t="str">
            <v>Gozando Férias</v>
          </cell>
          <cell r="H681">
            <v>45180</v>
          </cell>
          <cell r="I681">
            <v>26268</v>
          </cell>
          <cell r="J681" t="str">
            <v>175.808.478-25</v>
          </cell>
          <cell r="K681" t="str">
            <v>123.24534.96.9</v>
          </cell>
          <cell r="L681" t="str">
            <v>Salário Mensal</v>
          </cell>
          <cell r="M681" t="str">
            <v>Empregado (CLT)</v>
          </cell>
          <cell r="N681" t="str">
            <v>5142-15</v>
          </cell>
          <cell r="O681">
            <v>71</v>
          </cell>
          <cell r="P681" t="str">
            <v>SEGUNDA A SABADO - 07:00 AS 15:20 / INTERVALO DE 01 HORA</v>
          </cell>
          <cell r="Q681" t="str">
            <v>220 Horas</v>
          </cell>
          <cell r="R681" t="str">
            <v>75.01.010</v>
          </cell>
          <cell r="S681" t="str">
            <v>SCK - Varrição de Feiras Livres</v>
          </cell>
          <cell r="T681">
            <v>2</v>
          </cell>
          <cell r="U681" t="str">
            <v>SIEMACO SAO PAULO LIMP URBANA</v>
          </cell>
          <cell r="V681" t="str">
            <v>Brasileira</v>
          </cell>
          <cell r="W681" t="str">
            <v>Carapicuíba</v>
          </cell>
          <cell r="X681" t="str">
            <v>DELVINA TOMAZ FERNANDES</v>
          </cell>
          <cell r="Y681" t="str">
            <v>JOAO RUFINO PEREIRA</v>
          </cell>
          <cell r="Z681" t="str">
            <v>Solteiro</v>
          </cell>
          <cell r="AA681" t="str">
            <v>Ensino Fundamental Incompleto</v>
          </cell>
          <cell r="AB681" t="str">
            <v>M</v>
          </cell>
          <cell r="AC681" t="str">
            <v>Rua</v>
          </cell>
          <cell r="AD681" t="str">
            <v>VASSILISSA ZAHOTEI</v>
          </cell>
          <cell r="AE681" t="str">
            <v>46</v>
          </cell>
          <cell r="AG681" t="str">
            <v>06365-630</v>
          </cell>
          <cell r="AH681" t="str">
            <v>JARDIM ANGELICA</v>
          </cell>
          <cell r="AI681" t="str">
            <v>Carapicuíba</v>
          </cell>
          <cell r="AJ681" t="str">
            <v>São Paulo</v>
          </cell>
          <cell r="AP681">
            <v>9106</v>
          </cell>
          <cell r="AQ681" t="str">
            <v>33412</v>
          </cell>
          <cell r="AR681" t="str">
            <v>2</v>
          </cell>
          <cell r="AS681" t="str">
            <v>24.432.290-9</v>
          </cell>
          <cell r="AT681" t="str">
            <v>210403490175</v>
          </cell>
          <cell r="AU681" t="str">
            <v>283</v>
          </cell>
          <cell r="AV681" t="str">
            <v>303</v>
          </cell>
          <cell r="AW681" t="str">
            <v>15615</v>
          </cell>
          <cell r="AX681" t="str">
            <v>140</v>
          </cell>
          <cell r="AY681">
            <v>4</v>
          </cell>
          <cell r="AZ681">
            <v>3</v>
          </cell>
          <cell r="BA681">
            <v>0</v>
          </cell>
        </row>
        <row r="682">
          <cell r="A682">
            <v>113626</v>
          </cell>
          <cell r="B682" t="str">
            <v>EDVAN ALVES PINHEIRO</v>
          </cell>
          <cell r="C682" t="str">
            <v>BORRACHEIRO II</v>
          </cell>
          <cell r="D682" t="str">
            <v>ECOSAMPA Operação Geral</v>
          </cell>
          <cell r="E682">
            <v>43617</v>
          </cell>
          <cell r="F682">
            <v>2999.88</v>
          </cell>
          <cell r="G682" t="str">
            <v>Em Atividade Normal</v>
          </cell>
          <cell r="H682">
            <v>45156</v>
          </cell>
          <cell r="I682">
            <v>29271</v>
          </cell>
          <cell r="J682" t="str">
            <v>001.040.963-73</v>
          </cell>
          <cell r="K682" t="str">
            <v>160.84865.93.4</v>
          </cell>
          <cell r="L682" t="str">
            <v>Salário Mensal</v>
          </cell>
          <cell r="M682" t="str">
            <v>Empregado (CLT)</v>
          </cell>
          <cell r="N682" t="str">
            <v>9921-15</v>
          </cell>
          <cell r="O682">
            <v>167</v>
          </cell>
          <cell r="P682" t="str">
            <v>SEGUNDA A SABADO - 13:40 AS 22:00 / INTERVALO DE 01 HORA</v>
          </cell>
          <cell r="Q682" t="str">
            <v>220 Horas</v>
          </cell>
          <cell r="R682" t="str">
            <v>75.02.003</v>
          </cell>
          <cell r="S682" t="str">
            <v>Apoio Op C.Direto</v>
          </cell>
          <cell r="T682">
            <v>2</v>
          </cell>
          <cell r="U682" t="str">
            <v>SIEMACO SAO PAULO LIMP URBANA</v>
          </cell>
          <cell r="V682" t="str">
            <v>Brasileira</v>
          </cell>
          <cell r="W682" t="str">
            <v>Pedro Ii</v>
          </cell>
          <cell r="X682" t="str">
            <v>MARIA DOS REMEDIOS ALVES SANTOS</v>
          </cell>
          <cell r="Y682" t="str">
            <v>FRANCISCO PINHEIRO DOS SANTOS</v>
          </cell>
          <cell r="Z682" t="str">
            <v>Solteiro</v>
          </cell>
          <cell r="AA682" t="str">
            <v>Ensino Médio Completo</v>
          </cell>
          <cell r="AB682" t="str">
            <v>M</v>
          </cell>
          <cell r="AC682" t="str">
            <v>Rua</v>
          </cell>
          <cell r="AD682" t="str">
            <v>CONCERTO ITALIANO</v>
          </cell>
          <cell r="AE682" t="str">
            <v>51</v>
          </cell>
          <cell r="AG682" t="str">
            <v>05833-060</v>
          </cell>
          <cell r="AH682" t="str">
            <v xml:space="preserve">JARDIM VAZ DE LIMA </v>
          </cell>
          <cell r="AI682" t="str">
            <v>São Paulo</v>
          </cell>
          <cell r="AJ682" t="str">
            <v>São Paulo</v>
          </cell>
          <cell r="AP682">
            <v>1667</v>
          </cell>
          <cell r="AQ682" t="str">
            <v>71583</v>
          </cell>
          <cell r="AR682" t="str">
            <v>1</v>
          </cell>
          <cell r="AS682" t="str">
            <v>39.783.575-9</v>
          </cell>
          <cell r="AT682" t="str">
            <v>25854281538</v>
          </cell>
          <cell r="AU682" t="str">
            <v>708</v>
          </cell>
          <cell r="AV682" t="str">
            <v>373</v>
          </cell>
          <cell r="AW682" t="str">
            <v>78152</v>
          </cell>
          <cell r="AX682" t="str">
            <v>021</v>
          </cell>
          <cell r="AY682">
            <v>4</v>
          </cell>
          <cell r="AZ682">
            <v>3</v>
          </cell>
          <cell r="BA682">
            <v>0</v>
          </cell>
        </row>
        <row r="683">
          <cell r="A683">
            <v>113636</v>
          </cell>
          <cell r="B683" t="str">
            <v>EDVAN RIBEIRO DOS SANTOS</v>
          </cell>
          <cell r="C683" t="str">
            <v>AJUDANTE EQ SERVICOS DIVERSOS</v>
          </cell>
          <cell r="D683" t="str">
            <v>ECOSAMPA M'Boi Mirim</v>
          </cell>
          <cell r="E683">
            <v>43617</v>
          </cell>
          <cell r="F683">
            <v>1603.99</v>
          </cell>
          <cell r="G683" t="str">
            <v>Gozando Férias</v>
          </cell>
          <cell r="H683">
            <v>45180</v>
          </cell>
          <cell r="I683">
            <v>29475</v>
          </cell>
          <cell r="J683" t="str">
            <v>314.387.488-09</v>
          </cell>
          <cell r="K683" t="str">
            <v>130.68316.85.4</v>
          </cell>
          <cell r="L683" t="str">
            <v>Salário Mensal</v>
          </cell>
          <cell r="M683" t="str">
            <v>Empregado (CLT)</v>
          </cell>
          <cell r="N683" t="str">
            <v>5142-25</v>
          </cell>
          <cell r="O683">
            <v>167</v>
          </cell>
          <cell r="P683" t="str">
            <v>SEGUNDA A SABADO - 13:40 AS 22:00 / INTERVALO DE 01 HORA</v>
          </cell>
          <cell r="Q683" t="str">
            <v>220 Horas</v>
          </cell>
          <cell r="R683" t="str">
            <v>75.01.013</v>
          </cell>
          <cell r="S683" t="str">
            <v>SCK - Capinação e Roçada de Vias</v>
          </cell>
          <cell r="T683">
            <v>2</v>
          </cell>
          <cell r="U683" t="str">
            <v>SIEMACO SAO PAULO LIMP URBANA</v>
          </cell>
          <cell r="V683" t="str">
            <v>Brasileira</v>
          </cell>
          <cell r="W683" t="str">
            <v>São Paulo</v>
          </cell>
          <cell r="X683" t="str">
            <v>MARIA MATOS RIBEIRO DOS SANTOS</v>
          </cell>
          <cell r="Y683" t="str">
            <v>ANTONIO RIBEIRO DOS SANTOS</v>
          </cell>
          <cell r="Z683" t="str">
            <v>Solteiro</v>
          </cell>
          <cell r="AA683" t="str">
            <v>Ensino Fundamental Incompleto</v>
          </cell>
          <cell r="AB683" t="str">
            <v>M</v>
          </cell>
          <cell r="AC683" t="str">
            <v>Rua</v>
          </cell>
          <cell r="AD683" t="str">
            <v>VICENTE DA COSTA ABREU</v>
          </cell>
          <cell r="AE683" t="str">
            <v>607</v>
          </cell>
          <cell r="AG683" t="str">
            <v>05856-150</v>
          </cell>
          <cell r="AH683" t="str">
            <v>PARQUE SONIA</v>
          </cell>
          <cell r="AI683" t="str">
            <v>São Paulo</v>
          </cell>
          <cell r="AJ683" t="str">
            <v>São Paulo</v>
          </cell>
          <cell r="AP683">
            <v>390</v>
          </cell>
          <cell r="AQ683" t="str">
            <v>12554</v>
          </cell>
          <cell r="AR683" t="str">
            <v>0</v>
          </cell>
          <cell r="AS683" t="str">
            <v>32.007.493-6</v>
          </cell>
          <cell r="AT683" t="str">
            <v>297337610116</v>
          </cell>
          <cell r="AU683" t="str">
            <v>614</v>
          </cell>
          <cell r="AV683" t="str">
            <v>328</v>
          </cell>
          <cell r="AW683" t="str">
            <v>85893</v>
          </cell>
          <cell r="AX683" t="str">
            <v>197</v>
          </cell>
          <cell r="AY683">
            <v>4</v>
          </cell>
          <cell r="AZ683">
            <v>3</v>
          </cell>
          <cell r="BA683">
            <v>0</v>
          </cell>
        </row>
        <row r="684">
          <cell r="A684">
            <v>114915</v>
          </cell>
          <cell r="B684" t="str">
            <v>EDVANDO DE ARAUJO MARTINS</v>
          </cell>
          <cell r="C684" t="str">
            <v>AJUDANTE EQ SERVICOS DIVERSOS</v>
          </cell>
          <cell r="D684" t="str">
            <v>ECOSAMPA Operação Geral</v>
          </cell>
          <cell r="E684">
            <v>43916</v>
          </cell>
          <cell r="F684">
            <v>1319.67</v>
          </cell>
          <cell r="G684" t="str">
            <v>Demitido em Meses Anteriores</v>
          </cell>
          <cell r="H684">
            <v>44204</v>
          </cell>
          <cell r="I684">
            <v>35867</v>
          </cell>
          <cell r="J684" t="str">
            <v>466.596.868-35</v>
          </cell>
          <cell r="K684" t="str">
            <v>206.22312.89.2</v>
          </cell>
          <cell r="L684" t="str">
            <v>Salário Mensal</v>
          </cell>
          <cell r="M684" t="str">
            <v>Empregado (CLT)</v>
          </cell>
          <cell r="N684" t="str">
            <v>5142-25</v>
          </cell>
          <cell r="O684">
            <v>339</v>
          </cell>
          <cell r="P684" t="str">
            <v>SEGUNDA A SABADO - 13:20 AS 21:40 / INTERVALO DE 01 HORA</v>
          </cell>
          <cell r="Q684" t="str">
            <v>220 Horas</v>
          </cell>
          <cell r="R684" t="str">
            <v>75.01.014</v>
          </cell>
          <cell r="S684" t="str">
            <v>SCK - Pintura de Meio-Fio e Remoção Faixas e Propagandas</v>
          </cell>
          <cell r="T684">
            <v>2</v>
          </cell>
          <cell r="U684" t="str">
            <v>SIEMACO SAO PAULO LIMP URBANA</v>
          </cell>
          <cell r="V684" t="str">
            <v>Brasileira</v>
          </cell>
          <cell r="W684" t="str">
            <v>São Paulo</v>
          </cell>
          <cell r="X684" t="str">
            <v>LUZIA RAIMUNDO ARAUJO</v>
          </cell>
          <cell r="Y684" t="str">
            <v>JOSE VANDERLEI MARTINS</v>
          </cell>
          <cell r="Z684" t="str">
            <v>Solteiro</v>
          </cell>
          <cell r="AA684" t="str">
            <v>Ensino Fundamental Completo</v>
          </cell>
          <cell r="AB684" t="str">
            <v>M</v>
          </cell>
          <cell r="AC684" t="str">
            <v>Rua</v>
          </cell>
          <cell r="AD684" t="str">
            <v>JOSE DIAS DA COSTA</v>
          </cell>
          <cell r="AE684" t="str">
            <v>7</v>
          </cell>
          <cell r="AG684" t="str">
            <v>05661-060</v>
          </cell>
          <cell r="AH684" t="str">
            <v>PARAISOPOLIS</v>
          </cell>
          <cell r="AI684" t="str">
            <v>São Paulo</v>
          </cell>
          <cell r="AJ684" t="str">
            <v>São Paulo</v>
          </cell>
          <cell r="AK684" t="str">
            <v>11</v>
          </cell>
          <cell r="AL684" t="str">
            <v>96049.2961</v>
          </cell>
          <cell r="AM684" t="str">
            <v>11</v>
          </cell>
          <cell r="AN684" t="str">
            <v>95203.1176</v>
          </cell>
          <cell r="AP684">
            <v>8846</v>
          </cell>
          <cell r="AQ684" t="str">
            <v>33346</v>
          </cell>
          <cell r="AR684" t="str">
            <v>9</v>
          </cell>
          <cell r="AS684" t="str">
            <v>503730464</v>
          </cell>
          <cell r="AT684" t="str">
            <v>434711740183</v>
          </cell>
          <cell r="AU684" t="str">
            <v>643</v>
          </cell>
          <cell r="AV684" t="str">
            <v>346</v>
          </cell>
          <cell r="AW684" t="str">
            <v>46659686</v>
          </cell>
          <cell r="AX684" t="str">
            <v>835</v>
          </cell>
          <cell r="AY684">
            <v>0</v>
          </cell>
          <cell r="AZ684">
            <v>9</v>
          </cell>
          <cell r="BA684">
            <v>12</v>
          </cell>
        </row>
        <row r="685">
          <cell r="A685">
            <v>113674</v>
          </cell>
          <cell r="B685" t="str">
            <v>EGUINALDO ULISSES DO NASCIMENTO</v>
          </cell>
          <cell r="C685" t="str">
            <v>VARREDOR</v>
          </cell>
          <cell r="D685" t="str">
            <v>ECOSAMPA Capela do Socorro</v>
          </cell>
          <cell r="E685">
            <v>43617</v>
          </cell>
          <cell r="F685">
            <v>1603.99</v>
          </cell>
          <cell r="G685" t="str">
            <v>Em Atividade Normal</v>
          </cell>
          <cell r="H685">
            <v>45149</v>
          </cell>
          <cell r="I685">
            <v>22186</v>
          </cell>
          <cell r="J685" t="str">
            <v>320.416.244-34</v>
          </cell>
          <cell r="K685" t="str">
            <v>120.40622.70.7</v>
          </cell>
          <cell r="L685" t="str">
            <v>Salário Mensal</v>
          </cell>
          <cell r="M685" t="str">
            <v>Empregado (CLT)</v>
          </cell>
          <cell r="N685" t="str">
            <v>5142-15</v>
          </cell>
          <cell r="O685">
            <v>66</v>
          </cell>
          <cell r="P685" t="str">
            <v>SEGUNDA A SABADO - 06:00 AS 14:20 / INTERVALO DE 01 HORA</v>
          </cell>
          <cell r="Q685" t="str">
            <v>220 Horas</v>
          </cell>
          <cell r="R685" t="str">
            <v>75.01.010</v>
          </cell>
          <cell r="S685" t="str">
            <v>SCK - Varrição de Feiras Livres</v>
          </cell>
          <cell r="T685">
            <v>2</v>
          </cell>
          <cell r="U685" t="str">
            <v>SIEMACO SAO PAULO LIMP URBANA</v>
          </cell>
          <cell r="V685" t="str">
            <v>Brasileira</v>
          </cell>
          <cell r="W685" t="str">
            <v>São Paulo</v>
          </cell>
          <cell r="X685" t="str">
            <v>SEVERINA ADELINA DA CONCEICAO</v>
          </cell>
          <cell r="Z685" t="str">
            <v>Outros</v>
          </cell>
          <cell r="AA685" t="str">
            <v>Ensino Fundamental Incompleto</v>
          </cell>
          <cell r="AB685" t="str">
            <v>M</v>
          </cell>
          <cell r="AC685" t="str">
            <v>Travessa</v>
          </cell>
          <cell r="AD685" t="str">
            <v>DOMINGOS DE GOES</v>
          </cell>
          <cell r="AE685" t="str">
            <v>94</v>
          </cell>
          <cell r="AF685" t="str">
            <v>APARTAMENTO 52</v>
          </cell>
          <cell r="AG685" t="str">
            <v>05767-340</v>
          </cell>
          <cell r="AH685" t="str">
            <v xml:space="preserve">JARDIM CATANDUVA </v>
          </cell>
          <cell r="AI685" t="str">
            <v>São Paulo</v>
          </cell>
          <cell r="AJ685" t="str">
            <v>São Paulo</v>
          </cell>
          <cell r="AP685">
            <v>2000</v>
          </cell>
          <cell r="AQ685" t="str">
            <v>32172</v>
          </cell>
          <cell r="AR685" t="str">
            <v>5</v>
          </cell>
          <cell r="AS685" t="str">
            <v>26944810</v>
          </cell>
          <cell r="AT685" t="str">
            <v>172111290132</v>
          </cell>
          <cell r="AU685" t="str">
            <v>176</v>
          </cell>
          <cell r="AV685" t="str">
            <v>371</v>
          </cell>
          <cell r="AW685" t="str">
            <v>02320</v>
          </cell>
          <cell r="AX685" t="str">
            <v>012</v>
          </cell>
          <cell r="AY685">
            <v>4</v>
          </cell>
          <cell r="AZ685">
            <v>3</v>
          </cell>
          <cell r="BA685">
            <v>0</v>
          </cell>
        </row>
        <row r="686">
          <cell r="A686">
            <v>122366</v>
          </cell>
          <cell r="B686" t="str">
            <v>ELAINE FERREIRA DA COSTA</v>
          </cell>
          <cell r="C686" t="str">
            <v>PENSIONISTAS</v>
          </cell>
          <cell r="D686" t="str">
            <v>ECOSAMPA Pensionistas</v>
          </cell>
          <cell r="E686">
            <v>45100</v>
          </cell>
          <cell r="F686">
            <v>0.01</v>
          </cell>
          <cell r="G686" t="str">
            <v>Em Atividade Normal</v>
          </cell>
          <cell r="H686">
            <v>45100</v>
          </cell>
          <cell r="J686" t="str">
            <v>352.195.008-56</v>
          </cell>
          <cell r="L686" t="str">
            <v>Nenhuma</v>
          </cell>
          <cell r="M686" t="str">
            <v>Pensionista</v>
          </cell>
          <cell r="N686" t="str">
            <v>1415-20</v>
          </cell>
          <cell r="O686">
            <v>0</v>
          </cell>
          <cell r="P686" t="str">
            <v>Nenhum</v>
          </cell>
          <cell r="Q686" t="str">
            <v>Nenhuma</v>
          </cell>
          <cell r="R686" t="str">
            <v>00.00.000</v>
          </cell>
          <cell r="S686" t="str">
            <v>Pensionistas</v>
          </cell>
          <cell r="T686">
            <v>2</v>
          </cell>
          <cell r="U686" t="str">
            <v>Nenhum</v>
          </cell>
          <cell r="V686" t="str">
            <v>Brasileira</v>
          </cell>
          <cell r="W686" t="str">
            <v>Nenhum</v>
          </cell>
          <cell r="Z686" t="str">
            <v>Outros</v>
          </cell>
          <cell r="AA686" t="str">
            <v>Nenhum</v>
          </cell>
          <cell r="AB686" t="str">
            <v>F</v>
          </cell>
          <cell r="AC686" t="str">
            <v>Nenhum</v>
          </cell>
          <cell r="AJ686" t="str">
            <v>São Paulo</v>
          </cell>
          <cell r="AP686">
            <v>1</v>
          </cell>
          <cell r="AQ686" t="str">
            <v>68588271</v>
          </cell>
          <cell r="AR686" t="str">
            <v>3</v>
          </cell>
          <cell r="AY686">
            <v>0</v>
          </cell>
          <cell r="AZ686">
            <v>2</v>
          </cell>
          <cell r="BA686">
            <v>8</v>
          </cell>
        </row>
        <row r="687">
          <cell r="A687">
            <v>122081</v>
          </cell>
          <cell r="B687" t="str">
            <v>ELAINE SOUZA DAMACENO DE JESUS</v>
          </cell>
          <cell r="C687" t="str">
            <v>AJUDANTE EQ SERVICOS DIVERSOS</v>
          </cell>
          <cell r="D687" t="str">
            <v>ECOSAMPA Campo Limpo</v>
          </cell>
          <cell r="E687">
            <v>45061</v>
          </cell>
          <cell r="F687">
            <v>1603.99</v>
          </cell>
          <cell r="G687" t="str">
            <v>Em Atividade Normal</v>
          </cell>
          <cell r="H687">
            <v>45061</v>
          </cell>
          <cell r="I687">
            <v>30956</v>
          </cell>
          <cell r="J687" t="str">
            <v>318.220.698-23</v>
          </cell>
          <cell r="K687" t="str">
            <v>201.57577.03.6</v>
          </cell>
          <cell r="L687" t="str">
            <v>Salário Mensal</v>
          </cell>
          <cell r="M687" t="str">
            <v>Empregado (CLT)</v>
          </cell>
          <cell r="N687" t="str">
            <v>5142-25</v>
          </cell>
          <cell r="O687">
            <v>167</v>
          </cell>
          <cell r="P687" t="str">
            <v>SEGUNDA A SABADO - 13:40 AS 22:00 / INTERVALO DE 01 HORA</v>
          </cell>
          <cell r="Q687" t="str">
            <v>220 Horas</v>
          </cell>
          <cell r="R687" t="str">
            <v>75.01.014</v>
          </cell>
          <cell r="S687" t="str">
            <v>SCK - Pintura de Meio-Fio e Remoção Faixas e Propagandas</v>
          </cell>
          <cell r="T687">
            <v>2</v>
          </cell>
          <cell r="U687" t="str">
            <v>SIEMACO SAO PAULO LIMP URBANA</v>
          </cell>
          <cell r="V687" t="str">
            <v>Brasileira</v>
          </cell>
          <cell r="W687" t="str">
            <v>São Paulo</v>
          </cell>
          <cell r="X687" t="str">
            <v>IRANI RODRIGUES DE SOUZA DAMACENO</v>
          </cell>
          <cell r="Y687" t="str">
            <v>CELSO AGRIPINO DAMACENO</v>
          </cell>
          <cell r="Z687" t="str">
            <v>Casado</v>
          </cell>
          <cell r="AA687" t="str">
            <v>Ensino Médio Completo</v>
          </cell>
          <cell r="AB687" t="str">
            <v>F</v>
          </cell>
          <cell r="AC687" t="str">
            <v>Rua</v>
          </cell>
          <cell r="AD687" t="str">
            <v>VIRGINIA TOREZIN FORTE</v>
          </cell>
          <cell r="AE687" t="str">
            <v>256</v>
          </cell>
          <cell r="AF687" t="str">
            <v>APTO 53 BLA</v>
          </cell>
          <cell r="AG687" t="str">
            <v>04910-070</v>
          </cell>
          <cell r="AH687" t="str">
            <v>GUARAPIRANGA</v>
          </cell>
          <cell r="AI687" t="str">
            <v>São Paulo</v>
          </cell>
          <cell r="AJ687" t="str">
            <v>São Paulo</v>
          </cell>
          <cell r="AM687" t="str">
            <v>11</v>
          </cell>
          <cell r="AN687" t="str">
            <v>95101-4619</v>
          </cell>
          <cell r="AP687">
            <v>8341</v>
          </cell>
          <cell r="AQ687" t="str">
            <v>20491</v>
          </cell>
          <cell r="AR687" t="str">
            <v>8</v>
          </cell>
          <cell r="AS687" t="str">
            <v>341417087</v>
          </cell>
          <cell r="AT687" t="str">
            <v>307272300132</v>
          </cell>
          <cell r="AU687" t="str">
            <v>372</v>
          </cell>
          <cell r="AV687" t="str">
            <v>0270</v>
          </cell>
          <cell r="AW687" t="str">
            <v>31822069</v>
          </cell>
          <cell r="AX687" t="str">
            <v>823</v>
          </cell>
          <cell r="AY687">
            <v>0</v>
          </cell>
          <cell r="AZ687">
            <v>3</v>
          </cell>
          <cell r="BA687">
            <v>16</v>
          </cell>
        </row>
        <row r="688">
          <cell r="A688">
            <v>113785</v>
          </cell>
          <cell r="B688" t="str">
            <v>ELEN CRISTINA GOMES</v>
          </cell>
          <cell r="C688" t="str">
            <v>MOTORISTA CAMINHAO</v>
          </cell>
          <cell r="D688" t="str">
            <v>ECOSAMPA Operação Geral</v>
          </cell>
          <cell r="E688">
            <v>43624</v>
          </cell>
          <cell r="F688">
            <v>3050.22</v>
          </cell>
          <cell r="G688" t="str">
            <v>Em Atividade Normal</v>
          </cell>
          <cell r="H688">
            <v>44898</v>
          </cell>
          <cell r="I688">
            <v>30199</v>
          </cell>
          <cell r="J688" t="str">
            <v>225.567.228-60</v>
          </cell>
          <cell r="K688" t="str">
            <v>207.31377.00.6</v>
          </cell>
          <cell r="L688" t="str">
            <v>Salário Mensal</v>
          </cell>
          <cell r="M688" t="str">
            <v>Empregado (CLT)</v>
          </cell>
          <cell r="N688" t="str">
            <v>7825-10</v>
          </cell>
          <cell r="O688">
            <v>66</v>
          </cell>
          <cell r="P688" t="str">
            <v>SEGUNDA A SABADO - 06:00 AS 14:20 / INTERVALO DE 01 HORA</v>
          </cell>
          <cell r="Q688" t="str">
            <v>220 Horas</v>
          </cell>
          <cell r="R688" t="str">
            <v>75.01.024</v>
          </cell>
          <cell r="S688" t="str">
            <v>SCK - Coleta Manual Residuos - Compactador</v>
          </cell>
          <cell r="T688">
            <v>2</v>
          </cell>
          <cell r="U688" t="str">
            <v>SIND TRAB EMP DE ONIBUS RODOV INTEREST INTERM SET DIF SAO PAULO</v>
          </cell>
          <cell r="V688" t="str">
            <v>Brasileira</v>
          </cell>
          <cell r="W688" t="str">
            <v>São Paulo</v>
          </cell>
          <cell r="X688" t="str">
            <v>IZILDINHA APARECIDA GOMES</v>
          </cell>
          <cell r="Y688" t="str">
            <v>RAIMUNDO GOMES</v>
          </cell>
          <cell r="Z688" t="str">
            <v>Solteiro</v>
          </cell>
          <cell r="AA688" t="str">
            <v>Ensino Médio Completo</v>
          </cell>
          <cell r="AB688" t="str">
            <v>F</v>
          </cell>
          <cell r="AC688" t="str">
            <v>Rua</v>
          </cell>
          <cell r="AD688" t="str">
            <v>PADRE JOSE VIEIRA DE MATOS</v>
          </cell>
          <cell r="AE688" t="str">
            <v>970 P</v>
          </cell>
          <cell r="AG688" t="str">
            <v>03590-010</v>
          </cell>
          <cell r="AH688" t="str">
            <v>CONJUNTO HABITACIONAL PADRE MANOEL DE NOBREGA</v>
          </cell>
          <cell r="AI688" t="str">
            <v>São Paulo</v>
          </cell>
          <cell r="AJ688" t="str">
            <v>São Paulo</v>
          </cell>
          <cell r="AP688">
            <v>764</v>
          </cell>
          <cell r="AQ688" t="str">
            <v>46730</v>
          </cell>
          <cell r="AR688" t="str">
            <v>4</v>
          </cell>
          <cell r="AS688" t="str">
            <v>425951431</v>
          </cell>
          <cell r="AT688" t="str">
            <v>299978410191</v>
          </cell>
          <cell r="AU688" t="str">
            <v>0093</v>
          </cell>
          <cell r="AV688" t="str">
            <v>417</v>
          </cell>
          <cell r="AW688" t="str">
            <v>16531</v>
          </cell>
          <cell r="AX688" t="str">
            <v>00271</v>
          </cell>
          <cell r="AY688">
            <v>4</v>
          </cell>
          <cell r="AZ688">
            <v>2</v>
          </cell>
          <cell r="BA688">
            <v>23</v>
          </cell>
          <cell r="BB688" t="str">
            <v>02.182.118.980</v>
          </cell>
          <cell r="BC688">
            <v>44523</v>
          </cell>
          <cell r="BD688">
            <v>42699</v>
          </cell>
          <cell r="BE688" t="str">
            <v>A</v>
          </cell>
          <cell r="BF688" t="str">
            <v>D</v>
          </cell>
          <cell r="BG688">
            <v>43621</v>
          </cell>
        </row>
        <row r="689">
          <cell r="A689">
            <v>121404</v>
          </cell>
          <cell r="B689" t="str">
            <v>ELI PINHEIRO DE ALCANTARA</v>
          </cell>
          <cell r="C689" t="str">
            <v>AJUDANTE EQ SERVICOS DIVERSOS</v>
          </cell>
          <cell r="D689" t="str">
            <v>ECOSAMPA Operação Geral</v>
          </cell>
          <cell r="E689">
            <v>44967</v>
          </cell>
          <cell r="F689">
            <v>1603.99</v>
          </cell>
          <cell r="G689" t="str">
            <v>Em Atividade Normal</v>
          </cell>
          <cell r="H689">
            <v>44967</v>
          </cell>
          <cell r="I689">
            <v>27239</v>
          </cell>
          <cell r="J689" t="str">
            <v>154.303.348-20</v>
          </cell>
          <cell r="K689" t="str">
            <v>170.43176.86.5</v>
          </cell>
          <cell r="L689" t="str">
            <v>Salário Mensal</v>
          </cell>
          <cell r="M689" t="str">
            <v>Empregado (CLT)</v>
          </cell>
          <cell r="N689" t="str">
            <v>5142-25</v>
          </cell>
          <cell r="O689">
            <v>301</v>
          </cell>
          <cell r="P689" t="str">
            <v>SEGUNDA A SABADO - 22:00 AS 05:25 / INTERVALO DE 01 HORA</v>
          </cell>
          <cell r="Q689" t="str">
            <v>220 Horas</v>
          </cell>
          <cell r="R689" t="str">
            <v>75.01.011</v>
          </cell>
          <cell r="S689" t="str">
            <v>SCK - Lavagem - Feiras, Vias e Logradouros</v>
          </cell>
          <cell r="T689">
            <v>2</v>
          </cell>
          <cell r="U689" t="str">
            <v>SIEMACO SAO PAULO LIMP URBANA</v>
          </cell>
          <cell r="V689" t="str">
            <v>Brasileira</v>
          </cell>
          <cell r="W689" t="str">
            <v>Padre Paraíso</v>
          </cell>
          <cell r="X689" t="str">
            <v>MARIA DA GLORIA PINHEIRO DE ALCANTARA</v>
          </cell>
          <cell r="Z689" t="str">
            <v>Casado</v>
          </cell>
          <cell r="AA689" t="str">
            <v>Ensino Médio Completo</v>
          </cell>
          <cell r="AB689" t="str">
            <v>M</v>
          </cell>
          <cell r="AC689" t="str">
            <v>Avenida</v>
          </cell>
          <cell r="AD689" t="str">
            <v>FIM DE SEMANA</v>
          </cell>
          <cell r="AE689" t="str">
            <v>608</v>
          </cell>
          <cell r="AG689" t="str">
            <v>05846-270</v>
          </cell>
          <cell r="AH689" t="str">
            <v>JARDIM DE SEMANA</v>
          </cell>
          <cell r="AI689" t="str">
            <v>São Paulo</v>
          </cell>
          <cell r="AJ689" t="str">
            <v>São Paulo</v>
          </cell>
          <cell r="AK689" t="str">
            <v>11</v>
          </cell>
          <cell r="AL689" t="str">
            <v>95865.5573</v>
          </cell>
          <cell r="AP689">
            <v>160</v>
          </cell>
          <cell r="AQ689" t="str">
            <v>29001</v>
          </cell>
          <cell r="AR689" t="str">
            <v>1</v>
          </cell>
          <cell r="AS689" t="str">
            <v>23763451X</v>
          </cell>
          <cell r="AT689" t="str">
            <v>266533290191</v>
          </cell>
          <cell r="AU689" t="str">
            <v>0153</v>
          </cell>
          <cell r="AV689" t="str">
            <v>408</v>
          </cell>
          <cell r="AW689" t="str">
            <v>15430334</v>
          </cell>
          <cell r="AX689" t="str">
            <v>820</v>
          </cell>
          <cell r="AY689">
            <v>0</v>
          </cell>
          <cell r="AZ689">
            <v>6</v>
          </cell>
          <cell r="BA689">
            <v>21</v>
          </cell>
        </row>
        <row r="690">
          <cell r="A690">
            <v>113641</v>
          </cell>
          <cell r="B690" t="str">
            <v>ELIAN MORAES DA SILVA</v>
          </cell>
          <cell r="C690" t="str">
            <v>AJUDANTE EQ SERVICOS DIVERSOS</v>
          </cell>
          <cell r="D690" t="str">
            <v>ECOSAMPA Campo Limpo</v>
          </cell>
          <cell r="E690">
            <v>43617</v>
          </cell>
          <cell r="F690">
            <v>1464.83</v>
          </cell>
          <cell r="G690" t="str">
            <v>Demitido em Meses Anteriores</v>
          </cell>
          <cell r="H690">
            <v>44694</v>
          </cell>
          <cell r="I690">
            <v>31800</v>
          </cell>
          <cell r="J690" t="str">
            <v>370.163.218-94</v>
          </cell>
          <cell r="K690" t="str">
            <v>134.60202.93.8</v>
          </cell>
          <cell r="L690" t="str">
            <v>Salário Mensal</v>
          </cell>
          <cell r="M690" t="str">
            <v>Empregado (CLT)</v>
          </cell>
          <cell r="N690" t="str">
            <v>5142-25</v>
          </cell>
          <cell r="O690">
            <v>66</v>
          </cell>
          <cell r="P690" t="str">
            <v>SEGUNDA A SABADO - 06:00 AS 14:20 / INTERVALO DE 01 HORA</v>
          </cell>
          <cell r="Q690" t="str">
            <v>220 Horas</v>
          </cell>
          <cell r="R690" t="str">
            <v>75.01.013</v>
          </cell>
          <cell r="S690" t="str">
            <v>SCK - Capinação e Roçada de Vias</v>
          </cell>
          <cell r="T690">
            <v>2</v>
          </cell>
          <cell r="U690" t="str">
            <v>SIEMACO SAO PAULO LIMP URBANA</v>
          </cell>
          <cell r="V690" t="str">
            <v>Brasileira</v>
          </cell>
          <cell r="W690" t="str">
            <v>São Paulo</v>
          </cell>
          <cell r="X690" t="str">
            <v>VERA LUCIA GOMES DE SOUZA</v>
          </cell>
          <cell r="Y690" t="str">
            <v>CICERO JOSE DA SILVA</v>
          </cell>
          <cell r="Z690" t="str">
            <v>Solteiro</v>
          </cell>
          <cell r="AA690" t="str">
            <v>Ensino Fundamental Incompleto</v>
          </cell>
          <cell r="AB690" t="str">
            <v>M</v>
          </cell>
          <cell r="AC690" t="str">
            <v>Rua</v>
          </cell>
          <cell r="AD690" t="str">
            <v xml:space="preserve">BATALHA REIS </v>
          </cell>
          <cell r="AE690" t="str">
            <v>54</v>
          </cell>
          <cell r="AG690" t="str">
            <v>05882-360</v>
          </cell>
          <cell r="AH690" t="str">
            <v>JARDIM SAO BENTO</v>
          </cell>
          <cell r="AI690" t="str">
            <v>São Paulo</v>
          </cell>
          <cell r="AJ690" t="str">
            <v>São Paulo</v>
          </cell>
          <cell r="AP690">
            <v>1667</v>
          </cell>
          <cell r="AQ690" t="str">
            <v>69660</v>
          </cell>
          <cell r="AR690" t="str">
            <v>1</v>
          </cell>
          <cell r="AS690" t="str">
            <v>42.492.889-9</v>
          </cell>
          <cell r="AT690" t="str">
            <v>322078670159</v>
          </cell>
          <cell r="AU690" t="str">
            <v>200</v>
          </cell>
          <cell r="AV690" t="str">
            <v>20</v>
          </cell>
          <cell r="AW690" t="str">
            <v>78015</v>
          </cell>
          <cell r="AX690" t="str">
            <v>337</v>
          </cell>
          <cell r="AY690">
            <v>2</v>
          </cell>
          <cell r="AZ690">
            <v>11</v>
          </cell>
          <cell r="BA690">
            <v>12</v>
          </cell>
        </row>
        <row r="691">
          <cell r="A691">
            <v>114116</v>
          </cell>
          <cell r="B691" t="str">
            <v>ELIANA FERREIRA PIRES</v>
          </cell>
          <cell r="C691" t="str">
            <v>PENSIONISTAS</v>
          </cell>
          <cell r="D691" t="str">
            <v>ECOSAMPA Pensionistas</v>
          </cell>
          <cell r="E691">
            <v>43710</v>
          </cell>
          <cell r="F691">
            <v>0.01</v>
          </cell>
          <cell r="G691" t="str">
            <v>Em Atividade Normal</v>
          </cell>
          <cell r="H691">
            <v>43710</v>
          </cell>
          <cell r="J691" t="str">
            <v>260.913.878-47</v>
          </cell>
          <cell r="L691" t="str">
            <v>Nenhuma</v>
          </cell>
          <cell r="M691" t="str">
            <v>Pensionista</v>
          </cell>
          <cell r="N691" t="str">
            <v>1415-20</v>
          </cell>
          <cell r="O691">
            <v>46</v>
          </cell>
          <cell r="P691" t="str">
            <v>SEGUNDA A SEXTA - 08:30 ÀS 18:18 / INTERVALO DE 01 HORA</v>
          </cell>
          <cell r="Q691" t="str">
            <v>220 Horas</v>
          </cell>
          <cell r="R691" t="str">
            <v>00.00.000</v>
          </cell>
          <cell r="S691" t="str">
            <v>Pensionistas</v>
          </cell>
          <cell r="T691">
            <v>2</v>
          </cell>
          <cell r="U691" t="str">
            <v>Nenhum</v>
          </cell>
          <cell r="V691" t="str">
            <v>Brasileira</v>
          </cell>
          <cell r="W691" t="str">
            <v>Nenhum</v>
          </cell>
          <cell r="Z691" t="str">
            <v>Solteiro</v>
          </cell>
          <cell r="AA691" t="str">
            <v>Ensino Médio Completo</v>
          </cell>
          <cell r="AB691" t="str">
            <v>-</v>
          </cell>
          <cell r="AC691" t="str">
            <v>Nenhum</v>
          </cell>
          <cell r="AI691" t="str">
            <v>São Paulo</v>
          </cell>
          <cell r="AJ691" t="str">
            <v>São Paulo</v>
          </cell>
          <cell r="AP691">
            <v>2055</v>
          </cell>
          <cell r="AQ691" t="str">
            <v>013 00000366</v>
          </cell>
          <cell r="AR691" t="str">
            <v>0</v>
          </cell>
          <cell r="AY691">
            <v>3</v>
          </cell>
          <cell r="AZ691">
            <v>11</v>
          </cell>
          <cell r="BA691">
            <v>29</v>
          </cell>
        </row>
        <row r="692">
          <cell r="A692">
            <v>113728</v>
          </cell>
          <cell r="B692" t="str">
            <v>ELIANA GONCALVES DA SILVA</v>
          </cell>
          <cell r="C692" t="str">
            <v>AJUDANTE EQ SERVICOS DIVERSOS</v>
          </cell>
          <cell r="D692" t="str">
            <v>ECOSAMPA M'Boi Mirim</v>
          </cell>
          <cell r="E692">
            <v>43619</v>
          </cell>
          <cell r="F692">
            <v>1603.99</v>
          </cell>
          <cell r="G692" t="str">
            <v>Em Atividade Normal</v>
          </cell>
          <cell r="H692">
            <v>45056</v>
          </cell>
          <cell r="I692">
            <v>29230</v>
          </cell>
          <cell r="J692" t="str">
            <v>267.953.608-81</v>
          </cell>
          <cell r="K692" t="str">
            <v>129.99000.77.6</v>
          </cell>
          <cell r="L692" t="str">
            <v>Salário Mensal</v>
          </cell>
          <cell r="M692" t="str">
            <v>Empregado (CLT)</v>
          </cell>
          <cell r="N692" t="str">
            <v>5142-25</v>
          </cell>
          <cell r="O692">
            <v>306</v>
          </cell>
          <cell r="P692" t="str">
            <v>SEGUNDA A SABADO - 05:20 AS 13:40/ INTERVALO DE 01 HORA</v>
          </cell>
          <cell r="Q692" t="str">
            <v>220 Horas</v>
          </cell>
          <cell r="R692" t="str">
            <v>75.01.019</v>
          </cell>
          <cell r="S692" t="str">
            <v>SCK - Operação dos Ecopontos</v>
          </cell>
          <cell r="T692">
            <v>2</v>
          </cell>
          <cell r="U692" t="str">
            <v>SIEMACO SAO PAULO LIMP URBANA</v>
          </cell>
          <cell r="V692" t="str">
            <v>Brasileira</v>
          </cell>
          <cell r="W692" t="str">
            <v>São Paulo</v>
          </cell>
          <cell r="X692" t="str">
            <v>MARIA DE SOUZA</v>
          </cell>
          <cell r="Z692" t="str">
            <v>Solteiro</v>
          </cell>
          <cell r="AA692" t="str">
            <v>Ensino Médio Completo</v>
          </cell>
          <cell r="AB692" t="str">
            <v>F</v>
          </cell>
          <cell r="AC692" t="str">
            <v>Estrada</v>
          </cell>
          <cell r="AD692" t="str">
            <v>ABIAS DA SILVA</v>
          </cell>
          <cell r="AE692" t="str">
            <v>59</v>
          </cell>
          <cell r="AG692" t="str">
            <v>06874-260</v>
          </cell>
          <cell r="AH692" t="str">
            <v>ITAQUACIARA</v>
          </cell>
          <cell r="AI692" t="str">
            <v>Itapecerica da Serra</v>
          </cell>
          <cell r="AJ692" t="str">
            <v>São Paulo</v>
          </cell>
          <cell r="AP692">
            <v>1667</v>
          </cell>
          <cell r="AQ692" t="str">
            <v>71447</v>
          </cell>
          <cell r="AR692" t="str">
            <v>9</v>
          </cell>
          <cell r="AS692" t="str">
            <v>345135763</v>
          </cell>
          <cell r="AT692" t="str">
            <v>280604200122</v>
          </cell>
          <cell r="AU692" t="str">
            <v>302</v>
          </cell>
          <cell r="AV692" t="str">
            <v>374</v>
          </cell>
          <cell r="AW692" t="str">
            <v>0000029727</v>
          </cell>
          <cell r="AX692" t="str">
            <v>00222</v>
          </cell>
          <cell r="AY692">
            <v>4</v>
          </cell>
          <cell r="AZ692">
            <v>2</v>
          </cell>
          <cell r="BA692">
            <v>28</v>
          </cell>
        </row>
        <row r="693">
          <cell r="A693">
            <v>121465</v>
          </cell>
          <cell r="B693" t="str">
            <v>ELIANA RODRIGUES FIGUEIREDO</v>
          </cell>
          <cell r="C693" t="str">
            <v>AJUDANTE EQ SERVICOS DIVERSOS</v>
          </cell>
          <cell r="D693" t="str">
            <v>ECOSAMPA Operação Geral</v>
          </cell>
          <cell r="E693">
            <v>44967</v>
          </cell>
          <cell r="F693">
            <v>1603.99</v>
          </cell>
          <cell r="G693" t="str">
            <v>Demitido em Meses Anteriores</v>
          </cell>
          <cell r="H693">
            <v>44981</v>
          </cell>
          <cell r="I693">
            <v>30103</v>
          </cell>
          <cell r="J693" t="str">
            <v>393.813.278-74</v>
          </cell>
          <cell r="K693" t="str">
            <v>212.56991.42.4</v>
          </cell>
          <cell r="L693" t="str">
            <v>Salário Mensal</v>
          </cell>
          <cell r="M693" t="str">
            <v>Empregado (CLT)</v>
          </cell>
          <cell r="N693" t="str">
            <v>5142-25</v>
          </cell>
          <cell r="O693">
            <v>339</v>
          </cell>
          <cell r="P693" t="str">
            <v>SEGUNDA A SABADO - 13:20 AS 21:40 / INTERVALO DE 01 HORA</v>
          </cell>
          <cell r="Q693" t="str">
            <v>220 Horas</v>
          </cell>
          <cell r="R693" t="str">
            <v>75.01.011</v>
          </cell>
          <cell r="S693" t="str">
            <v>SCK - Lavagem - Feiras, Vias e Logradouros</v>
          </cell>
          <cell r="T693">
            <v>2</v>
          </cell>
          <cell r="U693" t="str">
            <v>SIEMACO SAO PAULO LIMP URBANA</v>
          </cell>
          <cell r="V693" t="str">
            <v>Brasileira</v>
          </cell>
          <cell r="W693" t="str">
            <v>Embu-Guaçu</v>
          </cell>
          <cell r="X693" t="str">
            <v>EVA GERALDA RODRIGUES</v>
          </cell>
          <cell r="Y693" t="str">
            <v>JAIR ALEXANDRE FIGUEIREDO</v>
          </cell>
          <cell r="Z693" t="str">
            <v>Casado</v>
          </cell>
          <cell r="AA693" t="str">
            <v>Ensino Fundamental Completo</v>
          </cell>
          <cell r="AB693" t="str">
            <v>F</v>
          </cell>
          <cell r="AC693" t="str">
            <v>Rua</v>
          </cell>
          <cell r="AD693" t="str">
            <v>CAMINHO CELIO JOSE DE PAULO</v>
          </cell>
          <cell r="AE693" t="str">
            <v>75</v>
          </cell>
          <cell r="AG693" t="str">
            <v>06902-180</v>
          </cell>
          <cell r="AH693" t="str">
            <v>FLORIDA</v>
          </cell>
          <cell r="AI693" t="str">
            <v>Embu-Guaçu</v>
          </cell>
          <cell r="AJ693" t="str">
            <v>São Paulo</v>
          </cell>
          <cell r="AK693" t="str">
            <v>11</v>
          </cell>
          <cell r="AL693" t="str">
            <v>97199.2479</v>
          </cell>
          <cell r="AM693" t="str">
            <v>11</v>
          </cell>
          <cell r="AN693" t="str">
            <v>95878-6483</v>
          </cell>
          <cell r="AP693">
            <v>7374</v>
          </cell>
          <cell r="AQ693" t="str">
            <v>30815</v>
          </cell>
          <cell r="AR693" t="str">
            <v>8</v>
          </cell>
          <cell r="AS693" t="str">
            <v>410611906</v>
          </cell>
          <cell r="AT693" t="str">
            <v>332083310141</v>
          </cell>
          <cell r="AU693" t="str">
            <v>0116</v>
          </cell>
          <cell r="AV693" t="str">
            <v>370</v>
          </cell>
          <cell r="AW693" t="str">
            <v>39381327</v>
          </cell>
          <cell r="AX693" t="str">
            <v>874</v>
          </cell>
          <cell r="AY693">
            <v>0</v>
          </cell>
          <cell r="AZ693">
            <v>0</v>
          </cell>
          <cell r="BA693">
            <v>14</v>
          </cell>
        </row>
        <row r="694">
          <cell r="A694">
            <v>113646</v>
          </cell>
          <cell r="B694" t="str">
            <v>ELIANE CICERA DUARTE CARDOZO</v>
          </cell>
          <cell r="C694" t="str">
            <v>VARREDOR</v>
          </cell>
          <cell r="D694" t="str">
            <v>ECOSAMPA Parelheiros</v>
          </cell>
          <cell r="E694">
            <v>43617</v>
          </cell>
          <cell r="F694">
            <v>1603.99</v>
          </cell>
          <cell r="G694" t="str">
            <v>Em Atividade Normal</v>
          </cell>
          <cell r="H694">
            <v>45177</v>
          </cell>
          <cell r="I694">
            <v>23856</v>
          </cell>
          <cell r="J694" t="str">
            <v>470.403.944-72</v>
          </cell>
          <cell r="K694" t="str">
            <v>124.49306.27.9</v>
          </cell>
          <cell r="L694" t="str">
            <v>Salário Mensal</v>
          </cell>
          <cell r="M694" t="str">
            <v>Empregado (CLT)</v>
          </cell>
          <cell r="N694" t="str">
            <v>5142-15</v>
          </cell>
          <cell r="O694">
            <v>233</v>
          </cell>
          <cell r="P694" t="str">
            <v>SEGUNDA A SABADO - 09:00 AS 17:20 / INTERVALO DE 01 HORA</v>
          </cell>
          <cell r="Q694" t="str">
            <v>220 Horas</v>
          </cell>
          <cell r="R694" t="str">
            <v>75.01.007</v>
          </cell>
          <cell r="S694" t="str">
            <v>SCK - Varrição de Sarjetas e Calçadas</v>
          </cell>
          <cell r="T694">
            <v>2</v>
          </cell>
          <cell r="U694" t="str">
            <v>SIEMACO SAO PAULO LIMP URBANA</v>
          </cell>
          <cell r="V694" t="str">
            <v>Brasileira</v>
          </cell>
          <cell r="W694" t="str">
            <v>Arapiraca</v>
          </cell>
          <cell r="X694" t="str">
            <v>JOSEFA LUIZ DE FRANCA</v>
          </cell>
          <cell r="Z694" t="str">
            <v>Solteiro</v>
          </cell>
          <cell r="AA694" t="str">
            <v>Ensino Médio Completo</v>
          </cell>
          <cell r="AB694" t="str">
            <v>F</v>
          </cell>
          <cell r="AC694" t="str">
            <v>Rua</v>
          </cell>
          <cell r="AD694" t="str">
            <v xml:space="preserve">GENTIL SCHUNCK ROSHEL </v>
          </cell>
          <cell r="AE694" t="str">
            <v>64</v>
          </cell>
          <cell r="AG694" t="str">
            <v>04890-410</v>
          </cell>
          <cell r="AH694" t="str">
            <v>JARDIM NOVO PARELHEIROS</v>
          </cell>
          <cell r="AI694" t="str">
            <v>São Paulo</v>
          </cell>
          <cell r="AJ694" t="str">
            <v>São Paulo</v>
          </cell>
          <cell r="AP694">
            <v>5917</v>
          </cell>
          <cell r="AQ694" t="str">
            <v>04036</v>
          </cell>
          <cell r="AR694" t="str">
            <v>1</v>
          </cell>
          <cell r="AS694" t="str">
            <v>37.115.555-1</v>
          </cell>
          <cell r="AT694" t="str">
            <v>005338131716</v>
          </cell>
          <cell r="AU694" t="str">
            <v>524</v>
          </cell>
          <cell r="AV694" t="str">
            <v>381</v>
          </cell>
          <cell r="AW694" t="str">
            <v>84522</v>
          </cell>
          <cell r="AX694" t="str">
            <v>006</v>
          </cell>
          <cell r="AY694">
            <v>4</v>
          </cell>
          <cell r="AZ694">
            <v>3</v>
          </cell>
          <cell r="BA694">
            <v>0</v>
          </cell>
        </row>
        <row r="695">
          <cell r="A695">
            <v>118048</v>
          </cell>
          <cell r="B695" t="str">
            <v>ELIAS ARAUJO PEDROSO</v>
          </cell>
          <cell r="C695" t="str">
            <v>AJUDANTE EQ SERVICOS DIVERSOS</v>
          </cell>
          <cell r="D695" t="str">
            <v>ECOSAMPA Santo Amaro</v>
          </cell>
          <cell r="E695">
            <v>44567</v>
          </cell>
          <cell r="F695">
            <v>1464.83</v>
          </cell>
          <cell r="G695" t="str">
            <v>Demitido em Meses Anteriores</v>
          </cell>
          <cell r="H695">
            <v>44718</v>
          </cell>
          <cell r="I695">
            <v>36889</v>
          </cell>
          <cell r="J695" t="str">
            <v>456.907.438-36</v>
          </cell>
          <cell r="K695" t="str">
            <v>207.23866.25.7</v>
          </cell>
          <cell r="L695" t="str">
            <v>Salário Mensal</v>
          </cell>
          <cell r="M695" t="str">
            <v>Empregado (CLT)</v>
          </cell>
          <cell r="N695" t="str">
            <v>5142-25</v>
          </cell>
          <cell r="O695">
            <v>66</v>
          </cell>
          <cell r="P695" t="str">
            <v>SEGUNDA A SABADO - 06:00 AS 14:20 / INTERVALO DE 01 HORA</v>
          </cell>
          <cell r="Q695" t="str">
            <v>220 Horas</v>
          </cell>
          <cell r="R695" t="str">
            <v>75.01.013</v>
          </cell>
          <cell r="S695" t="str">
            <v>SCK - Capinação e Roçada de Vias</v>
          </cell>
          <cell r="T695">
            <v>2</v>
          </cell>
          <cell r="U695" t="str">
            <v>SIEMACO SAO PAULO LIMP URBANA</v>
          </cell>
          <cell r="V695" t="str">
            <v>Brasileira</v>
          </cell>
          <cell r="W695" t="str">
            <v>São Paulo</v>
          </cell>
          <cell r="X695" t="str">
            <v>CRISTINA ANTONIA BORGES DE ARAUJO</v>
          </cell>
          <cell r="Y695" t="str">
            <v>ZAQUEO JACINTO PEDROSO</v>
          </cell>
          <cell r="Z695" t="str">
            <v>Solteiro</v>
          </cell>
          <cell r="AA695" t="str">
            <v>Ensino Médio Incompleto</v>
          </cell>
          <cell r="AB695" t="str">
            <v>M</v>
          </cell>
          <cell r="AC695" t="str">
            <v>Rua</v>
          </cell>
          <cell r="AD695" t="str">
            <v>RUA PAULO AFONSO</v>
          </cell>
          <cell r="AE695" t="str">
            <v>57</v>
          </cell>
          <cell r="AG695" t="str">
            <v>06856-810</v>
          </cell>
          <cell r="AH695" t="str">
            <v>VALO VELHO</v>
          </cell>
          <cell r="AI695" t="str">
            <v>Itapecerica da Serra</v>
          </cell>
          <cell r="AJ695" t="str">
            <v>São Paulo</v>
          </cell>
          <cell r="AK695" t="str">
            <v>11</v>
          </cell>
          <cell r="AL695" t="str">
            <v>97794.6660</v>
          </cell>
          <cell r="AM695" t="str">
            <v>11</v>
          </cell>
          <cell r="AN695" t="str">
            <v>95198.5695</v>
          </cell>
          <cell r="AP695">
            <v>9274</v>
          </cell>
          <cell r="AQ695" t="str">
            <v>46861</v>
          </cell>
          <cell r="AR695" t="str">
            <v>1</v>
          </cell>
          <cell r="AS695" t="str">
            <v>377287076</v>
          </cell>
          <cell r="AT695" t="str">
            <v>452065160108</v>
          </cell>
          <cell r="AU695" t="str">
            <v>107</v>
          </cell>
          <cell r="AV695" t="str">
            <v>201</v>
          </cell>
          <cell r="AW695" t="str">
            <v>45690743</v>
          </cell>
          <cell r="AX695" t="str">
            <v>836</v>
          </cell>
          <cell r="AY695">
            <v>0</v>
          </cell>
          <cell r="AZ695">
            <v>5</v>
          </cell>
          <cell r="BA695">
            <v>0</v>
          </cell>
        </row>
        <row r="696">
          <cell r="A696">
            <v>113656</v>
          </cell>
          <cell r="B696" t="str">
            <v>ELIAS FERREIRA DOS SANTOS</v>
          </cell>
          <cell r="C696" t="str">
            <v>VARREDOR</v>
          </cell>
          <cell r="D696" t="str">
            <v>ECOSAMPA Santo Amaro</v>
          </cell>
          <cell r="E696">
            <v>43617</v>
          </cell>
          <cell r="F696">
            <v>1603.99</v>
          </cell>
          <cell r="G696" t="str">
            <v>Em Atividade Normal</v>
          </cell>
          <cell r="H696">
            <v>45177</v>
          </cell>
          <cell r="I696">
            <v>19910</v>
          </cell>
          <cell r="J696" t="str">
            <v>055.179.268-00</v>
          </cell>
          <cell r="K696" t="str">
            <v>106.18894.99.0</v>
          </cell>
          <cell r="L696" t="str">
            <v>Salário Mensal</v>
          </cell>
          <cell r="M696" t="str">
            <v>Empregado (CLT)</v>
          </cell>
          <cell r="N696" t="str">
            <v>5142-15</v>
          </cell>
          <cell r="O696">
            <v>299</v>
          </cell>
          <cell r="P696" t="str">
            <v>SEGUNDA A SABADO - 20:00 AS 03:40 / INTERVALO DE 01 HORA</v>
          </cell>
          <cell r="Q696" t="str">
            <v>220 Horas</v>
          </cell>
          <cell r="R696" t="str">
            <v>75.01.006</v>
          </cell>
          <cell r="S696" t="str">
            <v>SCK - Varrição de Vias e Logradouros</v>
          </cell>
          <cell r="T696">
            <v>2</v>
          </cell>
          <cell r="U696" t="str">
            <v>SIEMACO SAO PAULO LIMP URBANA</v>
          </cell>
          <cell r="V696" t="str">
            <v>Brasileira</v>
          </cell>
          <cell r="W696" t="str">
            <v>Inhapi</v>
          </cell>
          <cell r="X696" t="str">
            <v>IZABEL MARIA DA CONCEICAO</v>
          </cell>
          <cell r="Z696" t="str">
            <v>Casado</v>
          </cell>
          <cell r="AA696" t="str">
            <v>Analfabeto</v>
          </cell>
          <cell r="AB696" t="str">
            <v>M</v>
          </cell>
          <cell r="AC696" t="str">
            <v>Rua</v>
          </cell>
          <cell r="AD696" t="str">
            <v xml:space="preserve">ANTONIO RIDOLFI </v>
          </cell>
          <cell r="AE696" t="str">
            <v>14</v>
          </cell>
          <cell r="AG696" t="str">
            <v>04863-630</v>
          </cell>
          <cell r="AH696" t="str">
            <v xml:space="preserve">JARDIM ARCO IRIS </v>
          </cell>
          <cell r="AI696" t="str">
            <v>São Paulo</v>
          </cell>
          <cell r="AJ696" t="str">
            <v>São Paulo</v>
          </cell>
          <cell r="AP696">
            <v>3052</v>
          </cell>
          <cell r="AQ696" t="str">
            <v>16614</v>
          </cell>
          <cell r="AR696" t="str">
            <v>1</v>
          </cell>
          <cell r="AS696" t="str">
            <v>19651811</v>
          </cell>
          <cell r="AT696" t="str">
            <v>114431620116</v>
          </cell>
          <cell r="AU696" t="str">
            <v>399</v>
          </cell>
          <cell r="AV696" t="str">
            <v>381</v>
          </cell>
          <cell r="AW696" t="str">
            <v>18341</v>
          </cell>
          <cell r="AX696" t="str">
            <v>108</v>
          </cell>
          <cell r="AY696">
            <v>4</v>
          </cell>
          <cell r="AZ696">
            <v>3</v>
          </cell>
          <cell r="BA696">
            <v>0</v>
          </cell>
        </row>
        <row r="697">
          <cell r="A697">
            <v>113653</v>
          </cell>
          <cell r="B697" t="str">
            <v>ELIAS FERREIRA LEME</v>
          </cell>
          <cell r="C697" t="str">
            <v>AJUDANTE EQ SERVICOS DIVERSOS</v>
          </cell>
          <cell r="D697" t="str">
            <v>ECOSAMPA Santo Amaro</v>
          </cell>
          <cell r="E697">
            <v>43617</v>
          </cell>
          <cell r="F697">
            <v>1231.95</v>
          </cell>
          <cell r="G697" t="str">
            <v>Demitido em Meses Anteriores</v>
          </cell>
          <cell r="H697">
            <v>43704</v>
          </cell>
          <cell r="I697">
            <v>28032</v>
          </cell>
          <cell r="J697" t="str">
            <v>281.301.508-32</v>
          </cell>
          <cell r="K697" t="str">
            <v>124.70221.42.2</v>
          </cell>
          <cell r="L697" t="str">
            <v>Salário Mensal</v>
          </cell>
          <cell r="M697" t="str">
            <v>Empregado (CLT)</v>
          </cell>
          <cell r="N697" t="str">
            <v>5142-25</v>
          </cell>
          <cell r="O697">
            <v>301</v>
          </cell>
          <cell r="P697" t="str">
            <v>SEGUNDA A SABADO - 22:00 AS 05:25 / INTERVALO DE 01 HORA</v>
          </cell>
          <cell r="Q697" t="str">
            <v>220 Horas</v>
          </cell>
          <cell r="R697" t="str">
            <v>75.01.022</v>
          </cell>
          <cell r="S697" t="str">
            <v>SCK - Limpeza Habitacional - Dificil Acesso</v>
          </cell>
          <cell r="T697">
            <v>2</v>
          </cell>
          <cell r="U697" t="str">
            <v>SIEMACO SAO PAULO LIMP URBANA</v>
          </cell>
          <cell r="V697" t="str">
            <v>Brasileira</v>
          </cell>
          <cell r="W697" t="str">
            <v>São Paulo</v>
          </cell>
          <cell r="X697" t="str">
            <v>CREUZA PEREIRA DA SILVA LEME</v>
          </cell>
          <cell r="Y697" t="str">
            <v>JOAO FERREIRA LEME</v>
          </cell>
          <cell r="Z697" t="str">
            <v>Divorciado</v>
          </cell>
          <cell r="AA697" t="str">
            <v>Ensino Fundamental Incompleto</v>
          </cell>
          <cell r="AB697" t="str">
            <v>M</v>
          </cell>
          <cell r="AC697" t="str">
            <v>Rua</v>
          </cell>
          <cell r="AD697" t="str">
            <v>CAMPOS NOVOS PAULISTA</v>
          </cell>
          <cell r="AE697" t="str">
            <v>148</v>
          </cell>
          <cell r="AG697" t="str">
            <v>04840-510</v>
          </cell>
          <cell r="AH697" t="str">
            <v xml:space="preserve">CONJUNTO HABITACIONAL BRIGADEIRO FARIA LIMA </v>
          </cell>
          <cell r="AI697" t="str">
            <v>São Paulo</v>
          </cell>
          <cell r="AJ697" t="str">
            <v>São Paulo</v>
          </cell>
          <cell r="AP697">
            <v>9104</v>
          </cell>
          <cell r="AQ697" t="str">
            <v>20420</v>
          </cell>
          <cell r="AR697" t="str">
            <v>2</v>
          </cell>
          <cell r="AS697" t="str">
            <v>25.743.030-1</v>
          </cell>
          <cell r="AT697" t="str">
            <v>280279380183</v>
          </cell>
          <cell r="AU697" t="str">
            <v>367</v>
          </cell>
          <cell r="AV697" t="str">
            <v>307</v>
          </cell>
          <cell r="AW697" t="str">
            <v>18567</v>
          </cell>
          <cell r="AX697" t="str">
            <v>188</v>
          </cell>
          <cell r="AY697">
            <v>0</v>
          </cell>
          <cell r="AZ697">
            <v>2</v>
          </cell>
          <cell r="BA697">
            <v>26</v>
          </cell>
        </row>
        <row r="698">
          <cell r="A698">
            <v>113657</v>
          </cell>
          <cell r="B698" t="str">
            <v>ELIAS SEVERINO GONCALVES</v>
          </cell>
          <cell r="C698" t="str">
            <v>BUEIRISTA</v>
          </cell>
          <cell r="D698" t="str">
            <v>ECOSAMPA Parelheiros</v>
          </cell>
          <cell r="E698">
            <v>43617</v>
          </cell>
          <cell r="F698">
            <v>1523.89</v>
          </cell>
          <cell r="G698" t="str">
            <v>Demitido em Meses Anteriores</v>
          </cell>
          <cell r="H698">
            <v>43801</v>
          </cell>
          <cell r="I698">
            <v>23656</v>
          </cell>
          <cell r="J698" t="str">
            <v>420.678.714-04</v>
          </cell>
          <cell r="K698" t="str">
            <v>121.57346.07.6</v>
          </cell>
          <cell r="L698" t="str">
            <v>Salário Mensal</v>
          </cell>
          <cell r="M698" t="str">
            <v>Empregado (CLT)</v>
          </cell>
          <cell r="N698" t="str">
            <v>9922-25</v>
          </cell>
          <cell r="O698">
            <v>167</v>
          </cell>
          <cell r="P698" t="str">
            <v>SEGUNDA A SABADO - 13:40 AS 22:00 / INTERVALO DE 01 HORA</v>
          </cell>
          <cell r="Q698" t="str">
            <v>220 Horas</v>
          </cell>
          <cell r="R698" t="str">
            <v>75.01.012</v>
          </cell>
          <cell r="S698" t="str">
            <v>SCK - Limpeza de Bueiros</v>
          </cell>
          <cell r="T698">
            <v>2</v>
          </cell>
          <cell r="U698" t="str">
            <v>SIEMACO SAO PAULO LIMP URBANA</v>
          </cell>
          <cell r="V698" t="str">
            <v>Brasileira</v>
          </cell>
          <cell r="W698" t="str">
            <v>Vicência</v>
          </cell>
          <cell r="X698" t="str">
            <v>MARGARIDA VICENCIA DA CONCEICAO</v>
          </cell>
          <cell r="Y698" t="str">
            <v>SEVERINO JOSE GONCALVES</v>
          </cell>
          <cell r="Z698" t="str">
            <v>Solteiro</v>
          </cell>
          <cell r="AA698" t="str">
            <v>Ensino Médio Completo</v>
          </cell>
          <cell r="AB698" t="str">
            <v>M</v>
          </cell>
          <cell r="AC698" t="str">
            <v>Rua</v>
          </cell>
          <cell r="AD698" t="str">
            <v>AMARO GUERRA</v>
          </cell>
          <cell r="AE698" t="str">
            <v>283</v>
          </cell>
          <cell r="AG698" t="str">
            <v>04711-020</v>
          </cell>
          <cell r="AH698" t="str">
            <v xml:space="preserve">VILA SAO FRANCISCO </v>
          </cell>
          <cell r="AI698" t="str">
            <v>São Paulo</v>
          </cell>
          <cell r="AJ698" t="str">
            <v>São Paulo</v>
          </cell>
          <cell r="AP698">
            <v>9106</v>
          </cell>
          <cell r="AQ698" t="str">
            <v>33996</v>
          </cell>
          <cell r="AR698" t="str">
            <v>4</v>
          </cell>
          <cell r="AS698" t="str">
            <v>37.134.928-X</v>
          </cell>
          <cell r="AT698" t="str">
            <v>282133800116</v>
          </cell>
          <cell r="AU698" t="str">
            <v>242</v>
          </cell>
          <cell r="AV698" t="str">
            <v>246</v>
          </cell>
          <cell r="AW698" t="str">
            <v>85426</v>
          </cell>
          <cell r="AX698" t="str">
            <v>016</v>
          </cell>
          <cell r="AY698">
            <v>0</v>
          </cell>
          <cell r="AZ698">
            <v>6</v>
          </cell>
          <cell r="BA698">
            <v>1</v>
          </cell>
        </row>
        <row r="699">
          <cell r="A699">
            <v>113928</v>
          </cell>
          <cell r="B699" t="str">
            <v>ELICIANE APARECIDA LINHARES</v>
          </cell>
          <cell r="C699" t="str">
            <v>AUXILIAR DE ENFERMAGEM DO TRABALHO</v>
          </cell>
          <cell r="D699" t="str">
            <v>ECOSAMPA Operação Geral</v>
          </cell>
          <cell r="E699">
            <v>43682</v>
          </cell>
          <cell r="F699">
            <v>2600</v>
          </cell>
          <cell r="G699" t="str">
            <v>Demitido em Meses Anteriores</v>
          </cell>
          <cell r="H699">
            <v>43973</v>
          </cell>
          <cell r="I699">
            <v>26899</v>
          </cell>
          <cell r="J699" t="str">
            <v>157.761.768-16</v>
          </cell>
          <cell r="K699" t="str">
            <v>124.25800.91.5</v>
          </cell>
          <cell r="L699" t="str">
            <v>Salário Mensal</v>
          </cell>
          <cell r="M699" t="str">
            <v>Empregado (CLT)</v>
          </cell>
          <cell r="N699" t="str">
            <v>2235-05</v>
          </cell>
          <cell r="O699">
            <v>61</v>
          </cell>
          <cell r="P699" t="str">
            <v>SEGUNDA A SEXTA - 07:00 AS 16:48 / INTERVALO DE 01 HORA</v>
          </cell>
          <cell r="Q699" t="str">
            <v>220 Horas</v>
          </cell>
          <cell r="R699" t="str">
            <v>75.02.001</v>
          </cell>
          <cell r="S699" t="str">
            <v>Apoio Op C.Indireto</v>
          </cell>
          <cell r="T699">
            <v>3</v>
          </cell>
          <cell r="U699" t="str">
            <v>SIEMACO SAO PAULO LIMP URBANA</v>
          </cell>
          <cell r="V699" t="str">
            <v>Brasileira</v>
          </cell>
          <cell r="W699" t="str">
            <v>São Paulo</v>
          </cell>
          <cell r="X699" t="str">
            <v>NEUSA APARECIDA LINHARES</v>
          </cell>
          <cell r="Y699" t="str">
            <v>RONI FARIAS LINHARES</v>
          </cell>
          <cell r="Z699" t="str">
            <v>Solteiro</v>
          </cell>
          <cell r="AA699" t="str">
            <v>Ensino Médio Completo</v>
          </cell>
          <cell r="AB699" t="str">
            <v>F</v>
          </cell>
          <cell r="AC699" t="str">
            <v>Rua</v>
          </cell>
          <cell r="AD699" t="str">
            <v>ANTONIO CAPUZZI</v>
          </cell>
          <cell r="AE699" t="str">
            <v>129</v>
          </cell>
          <cell r="AG699" t="str">
            <v>08255-120</v>
          </cell>
          <cell r="AH699" t="str">
            <v>CJ HAB J BONIFACIO</v>
          </cell>
          <cell r="AI699" t="str">
            <v>São Paulo</v>
          </cell>
          <cell r="AJ699" t="str">
            <v>São Paulo</v>
          </cell>
          <cell r="AK699" t="str">
            <v>11</v>
          </cell>
          <cell r="AL699" t="str">
            <v>2524.4909</v>
          </cell>
          <cell r="AM699" t="str">
            <v>11</v>
          </cell>
          <cell r="AN699" t="str">
            <v>98232.8437</v>
          </cell>
          <cell r="AP699">
            <v>8498</v>
          </cell>
          <cell r="AQ699" t="str">
            <v>49897</v>
          </cell>
          <cell r="AR699" t="str">
            <v>4</v>
          </cell>
          <cell r="AS699" t="str">
            <v>235549654</v>
          </cell>
          <cell r="AT699" t="str">
            <v>199054890141</v>
          </cell>
          <cell r="AU699" t="str">
            <v>0097</v>
          </cell>
          <cell r="AV699" t="str">
            <v>405</v>
          </cell>
          <cell r="AW699" t="str">
            <v>58932</v>
          </cell>
          <cell r="AX699" t="str">
            <v>00139</v>
          </cell>
          <cell r="AY699">
            <v>0</v>
          </cell>
          <cell r="AZ699">
            <v>9</v>
          </cell>
          <cell r="BA699">
            <v>17</v>
          </cell>
        </row>
        <row r="700">
          <cell r="A700">
            <v>113664</v>
          </cell>
          <cell r="B700" t="str">
            <v>ELIEZER DESIDERIO DOS SANTOS</v>
          </cell>
          <cell r="C700" t="str">
            <v>AJUDANTE EQ SERVICOS DIVERSOS</v>
          </cell>
          <cell r="D700" t="str">
            <v>ECOSAMPA Santo Amaro</v>
          </cell>
          <cell r="E700">
            <v>43617</v>
          </cell>
          <cell r="F700">
            <v>1231.95</v>
          </cell>
          <cell r="G700" t="str">
            <v>Demitido em Meses Anteriores</v>
          </cell>
          <cell r="H700">
            <v>43704</v>
          </cell>
          <cell r="I700">
            <v>24219</v>
          </cell>
          <cell r="J700" t="str">
            <v>380.257.525-34</v>
          </cell>
          <cell r="K700" t="str">
            <v>122.26942.13.2</v>
          </cell>
          <cell r="L700" t="str">
            <v>Salário Mensal</v>
          </cell>
          <cell r="M700" t="str">
            <v>Empregado (CLT)</v>
          </cell>
          <cell r="N700" t="str">
            <v>5142-25</v>
          </cell>
          <cell r="O700">
            <v>66</v>
          </cell>
          <cell r="P700" t="str">
            <v>SEGUNDA A SABADO - 06:00 AS 14:20 / INTERVALO DE 01 HORA</v>
          </cell>
          <cell r="Q700" t="str">
            <v>220 Horas</v>
          </cell>
          <cell r="R700" t="str">
            <v>75.01.001</v>
          </cell>
          <cell r="S700" t="str">
            <v>SCK - Lavagem Especial Equip.</v>
          </cell>
          <cell r="T700">
            <v>2</v>
          </cell>
          <cell r="U700" t="str">
            <v>SIEMACO SAO PAULO LIMP URBANA</v>
          </cell>
          <cell r="V700" t="str">
            <v>Brasileira</v>
          </cell>
          <cell r="W700" t="str">
            <v>Salvador</v>
          </cell>
          <cell r="X700" t="str">
            <v>GENUINA JANUARIA DESIDERIA</v>
          </cell>
          <cell r="Y700" t="str">
            <v>EDGAR DIAS DOS SANTOS</v>
          </cell>
          <cell r="Z700" t="str">
            <v>Solteiro</v>
          </cell>
          <cell r="AA700" t="str">
            <v>Ensino Fundamental Incompleto</v>
          </cell>
          <cell r="AB700" t="str">
            <v>M</v>
          </cell>
          <cell r="AC700" t="str">
            <v>Rua</v>
          </cell>
          <cell r="AD700" t="str">
            <v xml:space="preserve">NACOES UNIDAS </v>
          </cell>
          <cell r="AE700" t="str">
            <v>288</v>
          </cell>
          <cell r="AG700" t="str">
            <v>04853-183</v>
          </cell>
          <cell r="AH700" t="str">
            <v>JARDIM NORONHA</v>
          </cell>
          <cell r="AI700" t="str">
            <v>São Paulo</v>
          </cell>
          <cell r="AJ700" t="str">
            <v>São Paulo</v>
          </cell>
          <cell r="AP700">
            <v>7486</v>
          </cell>
          <cell r="AQ700" t="str">
            <v>17684</v>
          </cell>
          <cell r="AR700" t="str">
            <v>0</v>
          </cell>
          <cell r="AS700" t="str">
            <v>22.206.993-4</v>
          </cell>
          <cell r="AT700" t="str">
            <v>114156540191</v>
          </cell>
          <cell r="AU700" t="str">
            <v>789</v>
          </cell>
          <cell r="AV700" t="str">
            <v>280</v>
          </cell>
          <cell r="AW700" t="str">
            <v>6562</v>
          </cell>
          <cell r="AX700" t="str">
            <v>101</v>
          </cell>
          <cell r="AY700">
            <v>0</v>
          </cell>
          <cell r="AZ700">
            <v>2</v>
          </cell>
          <cell r="BA700">
            <v>26</v>
          </cell>
        </row>
        <row r="701">
          <cell r="A701">
            <v>120895</v>
          </cell>
          <cell r="B701" t="str">
            <v>ELIO SILVA</v>
          </cell>
          <cell r="C701" t="str">
            <v>MOTORISTA CAMINHAO</v>
          </cell>
          <cell r="D701" t="str">
            <v>ECOSAMPA Operação Geral</v>
          </cell>
          <cell r="E701">
            <v>44872</v>
          </cell>
          <cell r="F701">
            <v>3050.22</v>
          </cell>
          <cell r="G701" t="str">
            <v>Demitido em Meses Anteriores</v>
          </cell>
          <cell r="H701">
            <v>45041</v>
          </cell>
          <cell r="I701">
            <v>21892</v>
          </cell>
          <cell r="J701" t="str">
            <v>010.423.048-74</v>
          </cell>
          <cell r="K701" t="str">
            <v>108.53390.29.8</v>
          </cell>
          <cell r="L701" t="str">
            <v>Salário Mensal</v>
          </cell>
          <cell r="M701" t="str">
            <v>Empregado (CLT)</v>
          </cell>
          <cell r="N701" t="str">
            <v>7825-10</v>
          </cell>
          <cell r="O701">
            <v>297</v>
          </cell>
          <cell r="P701" t="str">
            <v>SEGUNDA A SABADO - 05:40 AS 14:00 / INTERVALO DE 01 HORA</v>
          </cell>
          <cell r="Q701" t="str">
            <v>220 Horas</v>
          </cell>
          <cell r="R701" t="str">
            <v>75.01.018</v>
          </cell>
          <cell r="S701" t="str">
            <v>SCK - Coleta Mecânica de Entulho</v>
          </cell>
          <cell r="T701">
            <v>2</v>
          </cell>
          <cell r="U701" t="str">
            <v>SIND TRAB EMP DE ONIBUS RODOV INTEREST INTERM SET DIF SAO PAULO</v>
          </cell>
          <cell r="V701" t="str">
            <v>Brasileira</v>
          </cell>
          <cell r="W701" t="str">
            <v>São Paulo</v>
          </cell>
          <cell r="X701" t="str">
            <v>HILDA RODRIGUES DA SILVA</v>
          </cell>
          <cell r="Y701" t="str">
            <v>ORLANDO VIEIRA DA SILVA</v>
          </cell>
          <cell r="Z701" t="str">
            <v>Solteiro</v>
          </cell>
          <cell r="AA701" t="str">
            <v>Ensino Fundamental Incompleto</v>
          </cell>
          <cell r="AB701" t="str">
            <v>M</v>
          </cell>
          <cell r="AC701" t="str">
            <v>Rua</v>
          </cell>
          <cell r="AD701" t="str">
            <v>JULIO GALDINO</v>
          </cell>
          <cell r="AE701" t="str">
            <v>1</v>
          </cell>
          <cell r="AF701" t="str">
            <v>CASA 2</v>
          </cell>
          <cell r="AG701" t="str">
            <v>04826-470</v>
          </cell>
          <cell r="AH701" t="str">
            <v>JARDIM CLIPER</v>
          </cell>
          <cell r="AI701" t="str">
            <v>São Paulo</v>
          </cell>
          <cell r="AJ701" t="str">
            <v>São Paulo</v>
          </cell>
          <cell r="AM701" t="str">
            <v>11</v>
          </cell>
          <cell r="AN701" t="str">
            <v>95124-2081</v>
          </cell>
          <cell r="AP701">
            <v>6753</v>
          </cell>
          <cell r="AQ701" t="str">
            <v>47999</v>
          </cell>
          <cell r="AR701" t="str">
            <v>4</v>
          </cell>
          <cell r="AS701" t="str">
            <v>129576207</v>
          </cell>
          <cell r="AT701" t="str">
            <v>115466320116</v>
          </cell>
          <cell r="AU701" t="str">
            <v>0343</v>
          </cell>
          <cell r="AV701" t="str">
            <v>280</v>
          </cell>
          <cell r="AW701" t="str">
            <v>01042304</v>
          </cell>
          <cell r="AX701" t="str">
            <v>874</v>
          </cell>
          <cell r="AY701">
            <v>0</v>
          </cell>
          <cell r="AZ701">
            <v>5</v>
          </cell>
          <cell r="BA701">
            <v>18</v>
          </cell>
          <cell r="BB701" t="str">
            <v>00.764.810.639</v>
          </cell>
          <cell r="BC701">
            <v>45601</v>
          </cell>
          <cell r="BD701">
            <v>43775</v>
          </cell>
          <cell r="BE701" t="str">
            <v>A</v>
          </cell>
          <cell r="BF701" t="str">
            <v>B</v>
          </cell>
          <cell r="BG701">
            <v>44835</v>
          </cell>
        </row>
        <row r="702">
          <cell r="A702">
            <v>114698</v>
          </cell>
          <cell r="B702" t="str">
            <v>ELISANGELA BARRETO OLIVEIRA</v>
          </cell>
          <cell r="C702" t="str">
            <v>AJUDANTE EQ SERVICOS DIVERSOS</v>
          </cell>
          <cell r="D702" t="str">
            <v>ECOSAMPA Santo Amaro</v>
          </cell>
          <cell r="E702">
            <v>43874</v>
          </cell>
          <cell r="F702">
            <v>1603.99</v>
          </cell>
          <cell r="G702" t="str">
            <v>Em Atividade Normal</v>
          </cell>
          <cell r="H702">
            <v>45177</v>
          </cell>
          <cell r="I702">
            <v>28188</v>
          </cell>
          <cell r="J702" t="str">
            <v>302.287.988-17</v>
          </cell>
          <cell r="K702" t="str">
            <v>129.45549.81.8</v>
          </cell>
          <cell r="L702" t="str">
            <v>Salário Mensal</v>
          </cell>
          <cell r="M702" t="str">
            <v>Empregado (CLT)</v>
          </cell>
          <cell r="N702" t="str">
            <v>5142-25</v>
          </cell>
          <cell r="O702">
            <v>167</v>
          </cell>
          <cell r="P702" t="str">
            <v>SEGUNDA A SABADO - 13:40 AS 22:00 / INTERVALO DE 01 HORA</v>
          </cell>
          <cell r="Q702" t="str">
            <v>220 Horas</v>
          </cell>
          <cell r="R702" t="str">
            <v>75.01.014</v>
          </cell>
          <cell r="S702" t="str">
            <v>SCK - Pintura de Meio-Fio e Remoção Faixas e Propagandas</v>
          </cell>
          <cell r="T702">
            <v>2</v>
          </cell>
          <cell r="U702" t="str">
            <v>SIEMACO SAO PAULO LIMP URBANA</v>
          </cell>
          <cell r="V702" t="str">
            <v>Brasileira</v>
          </cell>
          <cell r="W702" t="str">
            <v>Itabuna</v>
          </cell>
          <cell r="X702" t="str">
            <v>ROSELIA MENDES BARRETO</v>
          </cell>
          <cell r="Y702" t="str">
            <v>JOSE BENIGNO OLIVEIRA</v>
          </cell>
          <cell r="Z702" t="str">
            <v>Solteiro</v>
          </cell>
          <cell r="AA702" t="str">
            <v>Ensino Fundamental Incompleto</v>
          </cell>
          <cell r="AB702" t="str">
            <v>F</v>
          </cell>
          <cell r="AC702" t="str">
            <v>Rua</v>
          </cell>
          <cell r="AD702" t="str">
            <v>RUA DOS MARATIS</v>
          </cell>
          <cell r="AE702" t="str">
            <v>28</v>
          </cell>
          <cell r="AF702" t="str">
            <v>FUNDOS</v>
          </cell>
          <cell r="AG702" t="str">
            <v>04475-200</v>
          </cell>
          <cell r="AH702" t="str">
            <v>VILA GUACURI</v>
          </cell>
          <cell r="AI702" t="str">
            <v>São Paulo</v>
          </cell>
          <cell r="AJ702" t="str">
            <v>São Paulo</v>
          </cell>
          <cell r="AK702" t="str">
            <v>11</v>
          </cell>
          <cell r="AL702" t="str">
            <v>94609.9063</v>
          </cell>
          <cell r="AP702">
            <v>7245</v>
          </cell>
          <cell r="AQ702" t="str">
            <v>03954</v>
          </cell>
          <cell r="AR702" t="str">
            <v>5</v>
          </cell>
          <cell r="AS702" t="str">
            <v>368456857</v>
          </cell>
          <cell r="AT702" t="str">
            <v>210157560191</v>
          </cell>
          <cell r="AU702" t="str">
            <v>194</v>
          </cell>
          <cell r="AV702" t="str">
            <v>222</v>
          </cell>
          <cell r="AW702" t="str">
            <v>30228798</v>
          </cell>
          <cell r="AX702" t="str">
            <v>817</v>
          </cell>
          <cell r="AY702">
            <v>3</v>
          </cell>
          <cell r="AZ702">
            <v>6</v>
          </cell>
          <cell r="BA702">
            <v>18</v>
          </cell>
        </row>
        <row r="703">
          <cell r="A703">
            <v>114813</v>
          </cell>
          <cell r="B703" t="str">
            <v>ELISANGELA DE OLIVEIRA BALTAZAR</v>
          </cell>
          <cell r="C703" t="str">
            <v>PENSIONISTAS</v>
          </cell>
          <cell r="D703" t="str">
            <v>ECOSAMPA Pensionistas</v>
          </cell>
          <cell r="E703">
            <v>43880</v>
          </cell>
          <cell r="F703">
            <v>0.01</v>
          </cell>
          <cell r="G703" t="str">
            <v>Em Atividade Normal</v>
          </cell>
          <cell r="H703">
            <v>43880</v>
          </cell>
          <cell r="J703" t="str">
            <v>248.797.248-31</v>
          </cell>
          <cell r="L703" t="str">
            <v>Nenhuma</v>
          </cell>
          <cell r="M703" t="str">
            <v>Pensionista</v>
          </cell>
          <cell r="N703" t="str">
            <v>1415-20</v>
          </cell>
          <cell r="O703">
            <v>0</v>
          </cell>
          <cell r="P703" t="str">
            <v>Nenhum</v>
          </cell>
          <cell r="Q703" t="str">
            <v>Nenhuma</v>
          </cell>
          <cell r="R703" t="str">
            <v>00.00.000</v>
          </cell>
          <cell r="S703" t="str">
            <v>Pensionistas</v>
          </cell>
          <cell r="T703">
            <v>2</v>
          </cell>
          <cell r="U703" t="str">
            <v>Nenhum</v>
          </cell>
          <cell r="V703" t="str">
            <v>Brasileira</v>
          </cell>
          <cell r="W703" t="str">
            <v>Nenhum</v>
          </cell>
          <cell r="Z703" t="str">
            <v>Nenhum</v>
          </cell>
          <cell r="AA703" t="str">
            <v>Nenhum</v>
          </cell>
          <cell r="AB703" t="str">
            <v>-</v>
          </cell>
          <cell r="AC703" t="str">
            <v>Nenhum</v>
          </cell>
          <cell r="AI703" t="str">
            <v>Nenhum</v>
          </cell>
          <cell r="AJ703" t="str">
            <v>Nenhum</v>
          </cell>
          <cell r="AP703">
            <v>269</v>
          </cell>
          <cell r="AQ703" t="str">
            <v>5543</v>
          </cell>
          <cell r="AR703" t="str">
            <v>6</v>
          </cell>
          <cell r="AY703">
            <v>3</v>
          </cell>
          <cell r="AZ703">
            <v>6</v>
          </cell>
          <cell r="BA703">
            <v>12</v>
          </cell>
        </row>
        <row r="704">
          <cell r="A704">
            <v>114385</v>
          </cell>
          <cell r="B704" t="str">
            <v>ELISANGELA VIEIRA DE SOUZA CORREIA</v>
          </cell>
          <cell r="C704" t="str">
            <v>AGENTE AMBIENTAL</v>
          </cell>
          <cell r="D704" t="str">
            <v>ECOSAMPA Operação Geral</v>
          </cell>
          <cell r="E704">
            <v>43811</v>
          </cell>
          <cell r="F704">
            <v>2072.08</v>
          </cell>
          <cell r="G704" t="str">
            <v>Em Atividade Normal</v>
          </cell>
          <cell r="H704">
            <v>44835</v>
          </cell>
          <cell r="I704">
            <v>31869</v>
          </cell>
          <cell r="J704" t="str">
            <v>360.144.408-95</v>
          </cell>
          <cell r="K704" t="str">
            <v>206.57635.45.0</v>
          </cell>
          <cell r="L704" t="str">
            <v>Salário Mensal</v>
          </cell>
          <cell r="M704" t="str">
            <v>Empregado (CLT)</v>
          </cell>
          <cell r="N704" t="str">
            <v>3522-05</v>
          </cell>
          <cell r="O704">
            <v>301</v>
          </cell>
          <cell r="P704" t="str">
            <v>SEGUNDA A SABADO - 22:00 AS 05:25 / INTERVALO DE 01 HORA</v>
          </cell>
          <cell r="Q704" t="str">
            <v>220 Horas</v>
          </cell>
          <cell r="R704" t="str">
            <v>75.02.003</v>
          </cell>
          <cell r="S704" t="str">
            <v>Apoio Op C.Direto</v>
          </cell>
          <cell r="T704">
            <v>2</v>
          </cell>
          <cell r="U704" t="str">
            <v>SIEMACO SAO PAULO LIMP URBANA</v>
          </cell>
          <cell r="V704" t="str">
            <v>Brasileira</v>
          </cell>
          <cell r="W704" t="str">
            <v>São Paulo</v>
          </cell>
          <cell r="X704" t="str">
            <v>MARLENE VIEIRA DE SOUZA CORREIA</v>
          </cell>
          <cell r="Y704" t="str">
            <v>MOISES CORREIA DA SILVA</v>
          </cell>
          <cell r="Z704" t="str">
            <v>Solteiro</v>
          </cell>
          <cell r="AA704" t="str">
            <v>Ensino Médio Completo</v>
          </cell>
          <cell r="AB704" t="str">
            <v>F</v>
          </cell>
          <cell r="AC704" t="str">
            <v>Rua</v>
          </cell>
          <cell r="AD704" t="str">
            <v>RUA CARMO DO RIO VERDE</v>
          </cell>
          <cell r="AE704" t="str">
            <v>553</v>
          </cell>
          <cell r="AG704" t="str">
            <v>04729-010</v>
          </cell>
          <cell r="AH704" t="str">
            <v>SANTO AMARO</v>
          </cell>
          <cell r="AI704" t="str">
            <v>São Paulo</v>
          </cell>
          <cell r="AJ704" t="str">
            <v>São Paulo</v>
          </cell>
          <cell r="AK704" t="str">
            <v>11</v>
          </cell>
          <cell r="AL704" t="str">
            <v>98928.4523</v>
          </cell>
          <cell r="AP704">
            <v>9106</v>
          </cell>
          <cell r="AQ704" t="str">
            <v>36769</v>
          </cell>
          <cell r="AR704" t="str">
            <v>2</v>
          </cell>
          <cell r="AS704" t="str">
            <v>40160987X</v>
          </cell>
          <cell r="AT704" t="str">
            <v>338290210141</v>
          </cell>
          <cell r="AU704" t="str">
            <v>370</v>
          </cell>
          <cell r="AV704" t="str">
            <v>140</v>
          </cell>
          <cell r="AW704" t="str">
            <v>36014440</v>
          </cell>
          <cell r="AX704" t="str">
            <v>895</v>
          </cell>
          <cell r="AY704">
            <v>3</v>
          </cell>
          <cell r="AZ704">
            <v>8</v>
          </cell>
          <cell r="BA704">
            <v>19</v>
          </cell>
        </row>
        <row r="705">
          <cell r="A705">
            <v>113665</v>
          </cell>
          <cell r="B705" t="str">
            <v>ELISEU APARECIDO BRAZ</v>
          </cell>
          <cell r="C705" t="str">
            <v>AJUDANTE EQ SERVICOS DIVERSOS</v>
          </cell>
          <cell r="D705" t="str">
            <v>ECOSAMPA Capela do Socorro</v>
          </cell>
          <cell r="E705">
            <v>43617</v>
          </cell>
          <cell r="F705">
            <v>1603.99</v>
          </cell>
          <cell r="G705" t="str">
            <v>Demitido em Meses Anteriores</v>
          </cell>
          <cell r="H705">
            <v>45026</v>
          </cell>
          <cell r="I705">
            <v>29413</v>
          </cell>
          <cell r="J705" t="str">
            <v>281.520.018-05</v>
          </cell>
          <cell r="K705" t="str">
            <v>131.42495.85.0</v>
          </cell>
          <cell r="L705" t="str">
            <v>Salário Mensal</v>
          </cell>
          <cell r="M705" t="str">
            <v>Empregado (CLT)</v>
          </cell>
          <cell r="N705" t="str">
            <v>5142-25</v>
          </cell>
          <cell r="O705">
            <v>66</v>
          </cell>
          <cell r="P705" t="str">
            <v>SEGUNDA A SABADO - 06:00 AS 14:20 / INTERVALO DE 01 HORA</v>
          </cell>
          <cell r="Q705" t="str">
            <v>220 Horas</v>
          </cell>
          <cell r="R705" t="str">
            <v>75.01.013</v>
          </cell>
          <cell r="S705" t="str">
            <v>SCK - Capinação e Roçada de Vias</v>
          </cell>
          <cell r="T705">
            <v>2</v>
          </cell>
          <cell r="U705" t="str">
            <v>SIEMACO SAO PAULO LIMP URBANA</v>
          </cell>
          <cell r="V705" t="str">
            <v>Brasileira</v>
          </cell>
          <cell r="W705" t="str">
            <v>São Paulo</v>
          </cell>
          <cell r="X705" t="str">
            <v>NEUSA ALVES BRAZ</v>
          </cell>
          <cell r="Y705" t="str">
            <v>JOSE APARECIDO BRAZ</v>
          </cell>
          <cell r="Z705" t="str">
            <v>Outros</v>
          </cell>
          <cell r="AA705" t="str">
            <v>Ensino Médio Incompleto</v>
          </cell>
          <cell r="AB705" t="str">
            <v>M</v>
          </cell>
          <cell r="AC705" t="str">
            <v>Travessa</v>
          </cell>
          <cell r="AD705" t="str">
            <v>RECREIO ALEGRE</v>
          </cell>
          <cell r="AE705" t="str">
            <v>50</v>
          </cell>
          <cell r="AG705" t="str">
            <v>04891-140</v>
          </cell>
          <cell r="AH705" t="str">
            <v>VILA ROSHEL</v>
          </cell>
          <cell r="AI705" t="str">
            <v>São Paulo</v>
          </cell>
          <cell r="AJ705" t="str">
            <v>São Paulo</v>
          </cell>
          <cell r="AP705">
            <v>390</v>
          </cell>
          <cell r="AQ705" t="str">
            <v>11618</v>
          </cell>
          <cell r="AR705" t="str">
            <v>4</v>
          </cell>
          <cell r="AS705" t="str">
            <v>32.731.266-X</v>
          </cell>
          <cell r="AT705" t="str">
            <v>218994370116</v>
          </cell>
          <cell r="AU705" t="str">
            <v>808</v>
          </cell>
          <cell r="AV705" t="str">
            <v>280</v>
          </cell>
          <cell r="AW705" t="str">
            <v>047869</v>
          </cell>
          <cell r="AX705" t="str">
            <v>214</v>
          </cell>
          <cell r="AY705">
            <v>3</v>
          </cell>
          <cell r="AZ705">
            <v>10</v>
          </cell>
          <cell r="BA705">
            <v>9</v>
          </cell>
        </row>
        <row r="706">
          <cell r="A706">
            <v>112288</v>
          </cell>
          <cell r="B706" t="str">
            <v>ELISEU DE CARVALHO NETO</v>
          </cell>
          <cell r="C706" t="str">
            <v>VARREDOR</v>
          </cell>
          <cell r="D706" t="str">
            <v>ECOSAMPA M'Boi Mirim</v>
          </cell>
          <cell r="E706">
            <v>43617</v>
          </cell>
          <cell r="F706">
            <v>1603.99</v>
          </cell>
          <cell r="G706" t="str">
            <v>Em Atividade Normal</v>
          </cell>
          <cell r="H706">
            <v>45056</v>
          </cell>
          <cell r="I706">
            <v>27613</v>
          </cell>
          <cell r="J706" t="str">
            <v>261.701.478-90</v>
          </cell>
          <cell r="K706" t="str">
            <v>125.46987.62.5</v>
          </cell>
          <cell r="L706" t="str">
            <v>Salário Mensal</v>
          </cell>
          <cell r="M706" t="str">
            <v>Empregado (CLT)</v>
          </cell>
          <cell r="N706" t="str">
            <v>5142-15</v>
          </cell>
          <cell r="O706">
            <v>71</v>
          </cell>
          <cell r="P706" t="str">
            <v>SEGUNDA A SABADO - 07:00 AS 15:20 / INTERVALO DE 01 HORA</v>
          </cell>
          <cell r="Q706" t="str">
            <v>220 Horas</v>
          </cell>
          <cell r="R706" t="str">
            <v>75.01.007</v>
          </cell>
          <cell r="S706" t="str">
            <v>SCK - Varrição de Sarjetas e Calçadas</v>
          </cell>
          <cell r="T706">
            <v>2</v>
          </cell>
          <cell r="U706" t="str">
            <v>SIEMACO SAO PAULO LIMP URBANA</v>
          </cell>
          <cell r="V706" t="str">
            <v>Brasileira</v>
          </cell>
          <cell r="W706" t="str">
            <v>Picos</v>
          </cell>
          <cell r="X706" t="str">
            <v>MARIA RIBEIRO DE CARVALHO</v>
          </cell>
          <cell r="Y706" t="str">
            <v>MANOEL FELIX NETO</v>
          </cell>
          <cell r="Z706" t="str">
            <v>Solteiro</v>
          </cell>
          <cell r="AA706" t="str">
            <v>Ensino Médio Completo</v>
          </cell>
          <cell r="AB706" t="str">
            <v>M</v>
          </cell>
          <cell r="AC706" t="str">
            <v>Rua</v>
          </cell>
          <cell r="AD706" t="str">
            <v>MARIA AMELIA GOUVEIA ANDRE</v>
          </cell>
          <cell r="AE706" t="str">
            <v>347</v>
          </cell>
          <cell r="AG706" t="str">
            <v>05850-250</v>
          </cell>
          <cell r="AH706" t="str">
            <v>PARQUE SANTO ANTONIO</v>
          </cell>
          <cell r="AI706" t="str">
            <v>São Paulo</v>
          </cell>
          <cell r="AJ706" t="str">
            <v>São Paulo</v>
          </cell>
          <cell r="AP706">
            <v>8485</v>
          </cell>
          <cell r="AQ706" t="str">
            <v>20626</v>
          </cell>
          <cell r="AR706" t="str">
            <v>5</v>
          </cell>
          <cell r="AS706" t="str">
            <v>257035369</v>
          </cell>
          <cell r="AT706" t="str">
            <v>283864920132</v>
          </cell>
          <cell r="AU706" t="str">
            <v>654</v>
          </cell>
          <cell r="AV706" t="str">
            <v>373</v>
          </cell>
          <cell r="AW706" t="str">
            <v>30009</v>
          </cell>
          <cell r="AX706" t="str">
            <v>291</v>
          </cell>
          <cell r="AY706">
            <v>4</v>
          </cell>
          <cell r="AZ706">
            <v>3</v>
          </cell>
          <cell r="BA706">
            <v>0</v>
          </cell>
        </row>
        <row r="707">
          <cell r="A707">
            <v>118051</v>
          </cell>
          <cell r="B707" t="str">
            <v>ELISSANDRA FERREIRA LIMA DOS SANTOS</v>
          </cell>
          <cell r="C707" t="str">
            <v>AJUDANTE EQ SERVICOS DIVERSOS</v>
          </cell>
          <cell r="D707" t="str">
            <v>ECOSAMPA M'Boi Mirim</v>
          </cell>
          <cell r="E707">
            <v>44567</v>
          </cell>
          <cell r="F707">
            <v>1603.99</v>
          </cell>
          <cell r="G707" t="str">
            <v>Em Atividade Normal</v>
          </cell>
          <cell r="H707">
            <v>45119</v>
          </cell>
          <cell r="I707">
            <v>30134</v>
          </cell>
          <cell r="J707" t="str">
            <v>297.980.798-25</v>
          </cell>
          <cell r="K707" t="str">
            <v>201.66128.14.1</v>
          </cell>
          <cell r="L707" t="str">
            <v>Salário Mensal</v>
          </cell>
          <cell r="M707" t="str">
            <v>Empregado (CLT)</v>
          </cell>
          <cell r="N707" t="str">
            <v>5142-25</v>
          </cell>
          <cell r="O707">
            <v>167</v>
          </cell>
          <cell r="P707" t="str">
            <v>SEGUNDA A SABADO - 13:40 AS 22:00 / INTERVALO DE 01 HORA</v>
          </cell>
          <cell r="Q707" t="str">
            <v>220 Horas</v>
          </cell>
          <cell r="R707" t="str">
            <v>75.01.013</v>
          </cell>
          <cell r="S707" t="str">
            <v>SCK - Capinação e Roçada de Vias</v>
          </cell>
          <cell r="T707">
            <v>2</v>
          </cell>
          <cell r="U707" t="str">
            <v>SIEMACO SAO PAULO LIMP URBANA</v>
          </cell>
          <cell r="V707" t="str">
            <v>Brasileira</v>
          </cell>
          <cell r="W707" t="str">
            <v>Itabuna</v>
          </cell>
          <cell r="X707" t="str">
            <v>CARMELITA MARIA ARAUJO</v>
          </cell>
          <cell r="Y707" t="str">
            <v>ADALBERTO FERREIRA LIMA</v>
          </cell>
          <cell r="Z707" t="str">
            <v>Casado</v>
          </cell>
          <cell r="AA707" t="str">
            <v>Ensino Fundamental Incompleto</v>
          </cell>
          <cell r="AB707" t="str">
            <v>F</v>
          </cell>
          <cell r="AC707" t="str">
            <v>Rua</v>
          </cell>
          <cell r="AD707" t="str">
            <v>RUA LEANDRO TEIXEIRA</v>
          </cell>
          <cell r="AE707" t="str">
            <v>35</v>
          </cell>
          <cell r="AG707" t="str">
            <v>05662-060</v>
          </cell>
          <cell r="AH707" t="str">
            <v>PARAISOPOLIS</v>
          </cell>
          <cell r="AI707" t="str">
            <v>São Paulo</v>
          </cell>
          <cell r="AJ707" t="str">
            <v>São Paulo</v>
          </cell>
          <cell r="AK707" t="str">
            <v>11</v>
          </cell>
          <cell r="AL707" t="str">
            <v>96656.2495</v>
          </cell>
          <cell r="AP707">
            <v>8846</v>
          </cell>
          <cell r="AQ707" t="str">
            <v>39007</v>
          </cell>
          <cell r="AR707" t="str">
            <v>1</v>
          </cell>
          <cell r="AS707" t="str">
            <v>361424000</v>
          </cell>
          <cell r="AT707" t="str">
            <v>289745420108</v>
          </cell>
          <cell r="AU707" t="str">
            <v>521</v>
          </cell>
          <cell r="AV707" t="str">
            <v>346</v>
          </cell>
          <cell r="AW707" t="str">
            <v>29798079</v>
          </cell>
          <cell r="AX707" t="str">
            <v>825</v>
          </cell>
          <cell r="AY707">
            <v>1</v>
          </cell>
          <cell r="AZ707">
            <v>7</v>
          </cell>
          <cell r="BA707">
            <v>25</v>
          </cell>
        </row>
        <row r="708">
          <cell r="A708">
            <v>114947</v>
          </cell>
          <cell r="B708" t="str">
            <v>ELITON RIBEIRO DA COSTA</v>
          </cell>
          <cell r="C708" t="str">
            <v>AJUDANTE EQ SERVICOS DIVERSOS</v>
          </cell>
          <cell r="D708" t="str">
            <v>ECOSAMPA Operação Geral</v>
          </cell>
          <cell r="E708">
            <v>43916</v>
          </cell>
          <cell r="F708">
            <v>1603.99</v>
          </cell>
          <cell r="G708" t="str">
            <v>Demitido em Meses Anteriores</v>
          </cell>
          <cell r="H708">
            <v>45062</v>
          </cell>
          <cell r="I708">
            <v>37038</v>
          </cell>
          <cell r="J708" t="str">
            <v>460.896.728-23</v>
          </cell>
          <cell r="K708" t="str">
            <v>161.35054.72.5</v>
          </cell>
          <cell r="L708" t="str">
            <v>Salário Mensal</v>
          </cell>
          <cell r="M708" t="str">
            <v>Empregado (CLT)</v>
          </cell>
          <cell r="N708" t="str">
            <v>5142-25</v>
          </cell>
          <cell r="O708">
            <v>297</v>
          </cell>
          <cell r="P708" t="str">
            <v>SEGUNDA A SABADO - 05:40 AS 14:00 / INTERVALO DE 01 HORA</v>
          </cell>
          <cell r="Q708" t="str">
            <v>220 Horas</v>
          </cell>
          <cell r="R708" t="str">
            <v>75.01.014</v>
          </cell>
          <cell r="S708" t="str">
            <v>SCK - Pintura de Meio-Fio e Remoção Faixas e Propagandas</v>
          </cell>
          <cell r="T708">
            <v>2</v>
          </cell>
          <cell r="U708" t="str">
            <v>SIEMACO SAO PAULO LIMP URBANA</v>
          </cell>
          <cell r="V708" t="str">
            <v>Brasileira</v>
          </cell>
          <cell r="W708" t="str">
            <v>São Paulo</v>
          </cell>
          <cell r="X708" t="str">
            <v>FRANCISCA RIBEIRO DA SILVA</v>
          </cell>
          <cell r="Y708" t="str">
            <v>HELIO AURELIANO COSTA</v>
          </cell>
          <cell r="Z708" t="str">
            <v>Solteiro</v>
          </cell>
          <cell r="AA708" t="str">
            <v>Ensino Médio Incompleto</v>
          </cell>
          <cell r="AB708" t="str">
            <v>M</v>
          </cell>
          <cell r="AC708" t="str">
            <v>Rua</v>
          </cell>
          <cell r="AD708" t="str">
            <v>DOUTOR MIGUEL LEUZZI</v>
          </cell>
          <cell r="AE708" t="str">
            <v>14</v>
          </cell>
          <cell r="AG708" t="str">
            <v>04854-100</v>
          </cell>
          <cell r="AH708" t="str">
            <v>CHACARA COCAIA</v>
          </cell>
          <cell r="AI708" t="str">
            <v>São Paulo</v>
          </cell>
          <cell r="AJ708" t="str">
            <v>São Paulo</v>
          </cell>
          <cell r="AK708" t="str">
            <v>11</v>
          </cell>
          <cell r="AL708" t="str">
            <v>98784.6284</v>
          </cell>
          <cell r="AP708">
            <v>9340</v>
          </cell>
          <cell r="AQ708" t="str">
            <v>67010</v>
          </cell>
          <cell r="AR708" t="str">
            <v>9</v>
          </cell>
          <cell r="AS708" t="str">
            <v>393819218</v>
          </cell>
          <cell r="AT708" t="str">
            <v>456927180124</v>
          </cell>
          <cell r="AU708" t="str">
            <v>415</v>
          </cell>
          <cell r="AV708" t="str">
            <v>381</v>
          </cell>
          <cell r="AW708" t="str">
            <v>46089672</v>
          </cell>
          <cell r="AX708" t="str">
            <v>823</v>
          </cell>
          <cell r="AY708">
            <v>3</v>
          </cell>
          <cell r="AZ708">
            <v>1</v>
          </cell>
          <cell r="BA708">
            <v>20</v>
          </cell>
        </row>
        <row r="709">
          <cell r="A709">
            <v>112297</v>
          </cell>
          <cell r="B709" t="str">
            <v>ELIVANIO BARBOSA SANTOS</v>
          </cell>
          <cell r="C709" t="str">
            <v>MOTORISTA CAMINHAO</v>
          </cell>
          <cell r="D709" t="str">
            <v>ECOSAMPA Operação Geral</v>
          </cell>
          <cell r="E709">
            <v>43617</v>
          </cell>
          <cell r="F709">
            <v>3050.22</v>
          </cell>
          <cell r="G709" t="str">
            <v>Em Atividade Normal</v>
          </cell>
          <cell r="H709">
            <v>44960</v>
          </cell>
          <cell r="I709">
            <v>29901</v>
          </cell>
          <cell r="J709" t="str">
            <v>020.454.885-35</v>
          </cell>
          <cell r="K709" t="str">
            <v>160.94735.90.1</v>
          </cell>
          <cell r="L709" t="str">
            <v>Salário Mensal</v>
          </cell>
          <cell r="M709" t="str">
            <v>Empregado (CLT)</v>
          </cell>
          <cell r="N709" t="str">
            <v>7825-10</v>
          </cell>
          <cell r="O709">
            <v>167</v>
          </cell>
          <cell r="P709" t="str">
            <v>SEGUNDA A SABADO - 13:40 AS 22:00 / INTERVALO DE 01 HORA</v>
          </cell>
          <cell r="Q709" t="str">
            <v>220 Horas</v>
          </cell>
          <cell r="R709" t="str">
            <v>75.01.011</v>
          </cell>
          <cell r="S709" t="str">
            <v>SCK - Lavagem - Feiras, Vias e Logradouros</v>
          </cell>
          <cell r="T709">
            <v>2</v>
          </cell>
          <cell r="U709" t="str">
            <v>SIND TRAB EMP DE ONIBUS RODOV INTEREST INTERM SET DIF SAO PAULO</v>
          </cell>
          <cell r="V709" t="str">
            <v>Brasileira</v>
          </cell>
          <cell r="W709" t="str">
            <v>Aracatu</v>
          </cell>
          <cell r="X709" t="str">
            <v>MARIA FRANCISCA BARBOSA</v>
          </cell>
          <cell r="Y709" t="str">
            <v>JOAREZ CARLOS SANTOS</v>
          </cell>
          <cell r="Z709" t="str">
            <v>Solteiro</v>
          </cell>
          <cell r="AA709" t="str">
            <v>Ensino Fundamental Incompleto</v>
          </cell>
          <cell r="AB709" t="str">
            <v>M</v>
          </cell>
          <cell r="AC709" t="str">
            <v>Rua</v>
          </cell>
          <cell r="AD709" t="str">
            <v xml:space="preserve">ANTONIO RIBEIRO PINA </v>
          </cell>
          <cell r="AE709" t="str">
            <v>717</v>
          </cell>
          <cell r="AG709" t="str">
            <v>05862-150</v>
          </cell>
          <cell r="AH709" t="str">
            <v>JARDIM LIDIA</v>
          </cell>
          <cell r="AI709" t="str">
            <v>São Paulo</v>
          </cell>
          <cell r="AJ709" t="str">
            <v>São Paulo</v>
          </cell>
          <cell r="AP709">
            <v>9106</v>
          </cell>
          <cell r="AQ709" t="str">
            <v>33414</v>
          </cell>
          <cell r="AR709" t="str">
            <v>8</v>
          </cell>
          <cell r="AS709" t="str">
            <v>63487956X</v>
          </cell>
          <cell r="AT709" t="str">
            <v>92030530507</v>
          </cell>
          <cell r="AU709" t="str">
            <v>141</v>
          </cell>
          <cell r="AV709" t="str">
            <v>90</v>
          </cell>
          <cell r="AW709" t="str">
            <v>62623</v>
          </cell>
          <cell r="AX709" t="str">
            <v>322</v>
          </cell>
          <cell r="AY709">
            <v>4</v>
          </cell>
          <cell r="AZ709">
            <v>3</v>
          </cell>
          <cell r="BA709">
            <v>0</v>
          </cell>
          <cell r="BB709" t="str">
            <v>03.655.196.324</v>
          </cell>
          <cell r="BC709">
            <v>44493</v>
          </cell>
          <cell r="BE709" t="str">
            <v>A</v>
          </cell>
          <cell r="BF709" t="str">
            <v>E</v>
          </cell>
          <cell r="BG709">
            <v>43608</v>
          </cell>
        </row>
        <row r="710">
          <cell r="A710">
            <v>112305</v>
          </cell>
          <cell r="B710" t="str">
            <v>ELIZABETE ANTONIA DE PAULA</v>
          </cell>
          <cell r="C710" t="str">
            <v>AJUDANTE EQ SERVICOS DIVERSOS</v>
          </cell>
          <cell r="D710" t="str">
            <v>ECOSAMPA Parelheiros</v>
          </cell>
          <cell r="E710">
            <v>43617</v>
          </cell>
          <cell r="F710">
            <v>1281.23</v>
          </cell>
          <cell r="G710" t="str">
            <v>Demitido em Meses Anteriores</v>
          </cell>
          <cell r="H710">
            <v>43802</v>
          </cell>
          <cell r="I710">
            <v>22620</v>
          </cell>
          <cell r="J710" t="str">
            <v>047.070.418-76</v>
          </cell>
          <cell r="K710" t="str">
            <v>120.09674.73.3</v>
          </cell>
          <cell r="L710" t="str">
            <v>Salário Mensal</v>
          </cell>
          <cell r="M710" t="str">
            <v>Empregado (CLT)</v>
          </cell>
          <cell r="N710" t="str">
            <v>5142-25</v>
          </cell>
          <cell r="O710">
            <v>66</v>
          </cell>
          <cell r="P710" t="str">
            <v>SEGUNDA A SABADO - 06:00 AS 14:20 / INTERVALO DE 01 HORA</v>
          </cell>
          <cell r="Q710" t="str">
            <v>220 Horas</v>
          </cell>
          <cell r="R710" t="str">
            <v>75.01.013</v>
          </cell>
          <cell r="S710" t="str">
            <v>SCK - Capinação e Roçada de Vias</v>
          </cell>
          <cell r="T710">
            <v>2</v>
          </cell>
          <cell r="U710" t="str">
            <v>SIEMACO SAO PAULO LIMP URBANA</v>
          </cell>
          <cell r="V710" t="str">
            <v>Brasileira</v>
          </cell>
          <cell r="W710" t="str">
            <v>São Paulo</v>
          </cell>
          <cell r="X710" t="str">
            <v>ANTONIA MARIA DE PAULA</v>
          </cell>
          <cell r="Y710" t="str">
            <v>MIGUEL CORNELLIO DE PAULA</v>
          </cell>
          <cell r="Z710" t="str">
            <v>Solteiro</v>
          </cell>
          <cell r="AA710" t="str">
            <v>Ensino Fundamental Incompleto</v>
          </cell>
          <cell r="AB710" t="str">
            <v>F</v>
          </cell>
          <cell r="AC710" t="str">
            <v>Rua</v>
          </cell>
          <cell r="AD710" t="str">
            <v>ALEM DOURO</v>
          </cell>
          <cell r="AE710" t="str">
            <v>138</v>
          </cell>
          <cell r="AG710" t="str">
            <v>04827-255</v>
          </cell>
          <cell r="AH710" t="str">
            <v>JARDIM CLIPER</v>
          </cell>
          <cell r="AI710" t="str">
            <v>São Paulo</v>
          </cell>
          <cell r="AJ710" t="str">
            <v>São Paulo</v>
          </cell>
          <cell r="AP710">
            <v>390</v>
          </cell>
          <cell r="AQ710" t="str">
            <v>10312</v>
          </cell>
          <cell r="AR710" t="str">
            <v>5</v>
          </cell>
          <cell r="AS710" t="str">
            <v>145530942</v>
          </cell>
          <cell r="AT710" t="str">
            <v>259305080116</v>
          </cell>
          <cell r="AU710" t="str">
            <v>356</v>
          </cell>
          <cell r="AV710" t="str">
            <v>280</v>
          </cell>
          <cell r="AW710" t="str">
            <v>5942</v>
          </cell>
          <cell r="AX710" t="str">
            <v>001</v>
          </cell>
          <cell r="AY710">
            <v>0</v>
          </cell>
          <cell r="AZ710">
            <v>6</v>
          </cell>
          <cell r="BA710">
            <v>2</v>
          </cell>
        </row>
        <row r="711">
          <cell r="A711">
            <v>112312</v>
          </cell>
          <cell r="B711" t="str">
            <v>ELIZABETE MARIA PINHEIRO</v>
          </cell>
          <cell r="C711" t="str">
            <v>AJUDANTE EQ SERVICOS DIVERSOS</v>
          </cell>
          <cell r="D711" t="str">
            <v>ECOSAMPA Parelheiros</v>
          </cell>
          <cell r="E711">
            <v>43617</v>
          </cell>
          <cell r="F711">
            <v>1603.99</v>
          </cell>
          <cell r="G711" t="str">
            <v>Demitido em Meses Anteriores</v>
          </cell>
          <cell r="H711">
            <v>45061</v>
          </cell>
          <cell r="I711">
            <v>26216</v>
          </cell>
          <cell r="J711" t="str">
            <v>777.697.834-53</v>
          </cell>
          <cell r="K711" t="str">
            <v>212.52598.81.7</v>
          </cell>
          <cell r="L711" t="str">
            <v>Salário Mensal</v>
          </cell>
          <cell r="M711" t="str">
            <v>Empregado (CLT)</v>
          </cell>
          <cell r="N711" t="str">
            <v>5142-25</v>
          </cell>
          <cell r="O711">
            <v>66</v>
          </cell>
          <cell r="P711" t="str">
            <v>SEGUNDA A SABADO - 06:00 AS 14:20 / INTERVALO DE 01 HORA</v>
          </cell>
          <cell r="Q711" t="str">
            <v>220 Horas</v>
          </cell>
          <cell r="R711" t="str">
            <v>75.01.013</v>
          </cell>
          <cell r="S711" t="str">
            <v>SCK - Capinação e Roçada de Vias</v>
          </cell>
          <cell r="T711">
            <v>2</v>
          </cell>
          <cell r="U711" t="str">
            <v>SIEMACO SAO PAULO LIMP URBANA</v>
          </cell>
          <cell r="V711" t="str">
            <v>Brasileira</v>
          </cell>
          <cell r="W711" t="str">
            <v>Satuba</v>
          </cell>
          <cell r="X711" t="str">
            <v>MARIA ANUNCIADA DOS SANTOS</v>
          </cell>
          <cell r="Y711" t="str">
            <v>NICODEMIO PINHEIRO DA SILVA</v>
          </cell>
          <cell r="Z711" t="str">
            <v>Solteiro</v>
          </cell>
          <cell r="AA711" t="str">
            <v>Ensino Fundamental Completo</v>
          </cell>
          <cell r="AB711" t="str">
            <v>F</v>
          </cell>
          <cell r="AC711" t="str">
            <v>Rua</v>
          </cell>
          <cell r="AD711" t="str">
            <v>HENRIQUE HESSEL</v>
          </cell>
          <cell r="AE711" t="str">
            <v>143</v>
          </cell>
          <cell r="AG711" t="str">
            <v>04882-010</v>
          </cell>
          <cell r="AH711" t="str">
            <v>PARQUE FLORESTAL</v>
          </cell>
          <cell r="AI711" t="str">
            <v>São Paulo</v>
          </cell>
          <cell r="AJ711" t="str">
            <v>São Paulo</v>
          </cell>
          <cell r="AP711">
            <v>9340</v>
          </cell>
          <cell r="AQ711" t="str">
            <v>56736</v>
          </cell>
          <cell r="AR711" t="str">
            <v>2</v>
          </cell>
          <cell r="AS711" t="str">
            <v>364770569</v>
          </cell>
          <cell r="AT711" t="str">
            <v>310023900141</v>
          </cell>
          <cell r="AU711" t="str">
            <v>172</v>
          </cell>
          <cell r="AV711" t="str">
            <v>381</v>
          </cell>
          <cell r="AW711" t="str">
            <v>59056</v>
          </cell>
          <cell r="AX711" t="str">
            <v>009</v>
          </cell>
          <cell r="AY711">
            <v>3</v>
          </cell>
          <cell r="AZ711">
            <v>11</v>
          </cell>
          <cell r="BA711">
            <v>14</v>
          </cell>
        </row>
        <row r="712">
          <cell r="A712">
            <v>112359</v>
          </cell>
          <cell r="B712" t="str">
            <v>ELIZEU DA SILVA PEREIRA</v>
          </cell>
          <cell r="C712" t="str">
            <v>VARREDOR</v>
          </cell>
          <cell r="D712" t="str">
            <v>ECOSAMPA Santo Amaro</v>
          </cell>
          <cell r="E712">
            <v>43617</v>
          </cell>
          <cell r="F712">
            <v>1603.99</v>
          </cell>
          <cell r="G712" t="str">
            <v>Em Atividade Normal</v>
          </cell>
          <cell r="H712">
            <v>45023</v>
          </cell>
          <cell r="I712">
            <v>28973</v>
          </cell>
          <cell r="J712" t="str">
            <v>264.571.128-62</v>
          </cell>
          <cell r="K712" t="str">
            <v>125.55412.69.9</v>
          </cell>
          <cell r="L712" t="str">
            <v>Salário Mensal</v>
          </cell>
          <cell r="M712" t="str">
            <v>Empregado (CLT)</v>
          </cell>
          <cell r="N712" t="str">
            <v>5142-15</v>
          </cell>
          <cell r="O712">
            <v>299</v>
          </cell>
          <cell r="P712" t="str">
            <v>SEGUNDA A SABADO - 20:00 AS 03:40 / INTERVALO DE 01 HORA</v>
          </cell>
          <cell r="Q712" t="str">
            <v>220 Horas</v>
          </cell>
          <cell r="R712" t="str">
            <v>75.01.007</v>
          </cell>
          <cell r="S712" t="str">
            <v>SCK - Varrição de Sarjetas e Calçadas</v>
          </cell>
          <cell r="T712">
            <v>2</v>
          </cell>
          <cell r="U712" t="str">
            <v>SIEMACO SAO PAULO LIMP URBANA</v>
          </cell>
          <cell r="V712" t="str">
            <v>Brasileira</v>
          </cell>
          <cell r="W712" t="str">
            <v>São Paulo</v>
          </cell>
          <cell r="X712" t="str">
            <v>MARLENE ROSA DA SILVA PEREIRA</v>
          </cell>
          <cell r="Y712" t="str">
            <v>SEVERINO HENRIQUE PEREIRA</v>
          </cell>
          <cell r="Z712" t="str">
            <v>Outros</v>
          </cell>
          <cell r="AA712" t="str">
            <v>Ensino Fundamental Completo</v>
          </cell>
          <cell r="AB712" t="str">
            <v>M</v>
          </cell>
          <cell r="AC712" t="str">
            <v>Rua</v>
          </cell>
          <cell r="AD712" t="str">
            <v>CALIL JORGE CALIXTO</v>
          </cell>
          <cell r="AE712" t="str">
            <v>148</v>
          </cell>
          <cell r="AG712" t="str">
            <v>05848-010</v>
          </cell>
          <cell r="AH712" t="str">
            <v>JARDIM GERMANIA</v>
          </cell>
          <cell r="AI712" t="str">
            <v>São Paulo</v>
          </cell>
          <cell r="AJ712" t="str">
            <v>São Paulo</v>
          </cell>
          <cell r="AP712">
            <v>9106</v>
          </cell>
          <cell r="AQ712" t="str">
            <v>36095</v>
          </cell>
          <cell r="AR712" t="str">
            <v>2</v>
          </cell>
          <cell r="AS712" t="str">
            <v>289704364</v>
          </cell>
          <cell r="AT712" t="str">
            <v>280588570175</v>
          </cell>
          <cell r="AU712" t="str">
            <v>588</v>
          </cell>
          <cell r="AV712" t="str">
            <v>373</v>
          </cell>
          <cell r="AW712" t="str">
            <v>74061</v>
          </cell>
          <cell r="AX712" t="str">
            <v>188</v>
          </cell>
          <cell r="AY712">
            <v>4</v>
          </cell>
          <cell r="AZ712">
            <v>3</v>
          </cell>
          <cell r="BA712">
            <v>0</v>
          </cell>
        </row>
        <row r="713">
          <cell r="A713">
            <v>112366</v>
          </cell>
          <cell r="B713" t="str">
            <v>ELOI ALENCAR MATIAS</v>
          </cell>
          <cell r="C713" t="str">
            <v>MOTORISTA CAMINHAO</v>
          </cell>
          <cell r="D713" t="str">
            <v>ECOSAMPA Operação Geral</v>
          </cell>
          <cell r="E713">
            <v>43617</v>
          </cell>
          <cell r="F713">
            <v>3050.22</v>
          </cell>
          <cell r="G713" t="str">
            <v>Em Atividade Normal</v>
          </cell>
          <cell r="H713">
            <v>45149</v>
          </cell>
          <cell r="I713">
            <v>21885</v>
          </cell>
          <cell r="J713" t="str">
            <v>032.392.448-45</v>
          </cell>
          <cell r="K713" t="str">
            <v>106.09274.83.7</v>
          </cell>
          <cell r="L713" t="str">
            <v>Salário Mensal</v>
          </cell>
          <cell r="M713" t="str">
            <v>Empregado (CLT)</v>
          </cell>
          <cell r="N713" t="str">
            <v>7825-10</v>
          </cell>
          <cell r="O713">
            <v>301</v>
          </cell>
          <cell r="P713" t="str">
            <v>SEGUNDA A SABADO - 22:00 AS 05:25 / INTERVALO DE 01 HORA</v>
          </cell>
          <cell r="Q713" t="str">
            <v>220 Horas</v>
          </cell>
          <cell r="R713" t="str">
            <v>75.01.018</v>
          </cell>
          <cell r="S713" t="str">
            <v>SCK - Coleta Mecânica de Entulho</v>
          </cell>
          <cell r="T713">
            <v>2</v>
          </cell>
          <cell r="U713" t="str">
            <v>SIND TRAB EMP DE ONIBUS RODOV INTEREST INTERM SET DIF SAO PAULO</v>
          </cell>
          <cell r="V713" t="str">
            <v>Brasileira</v>
          </cell>
          <cell r="W713" t="str">
            <v>Itapipoca</v>
          </cell>
          <cell r="X713" t="str">
            <v>FRANCISCA NEUDA ALENCAR MATIAS</v>
          </cell>
          <cell r="Y713" t="str">
            <v>JOSE MATIAS NETO</v>
          </cell>
          <cell r="Z713" t="str">
            <v>Casado</v>
          </cell>
          <cell r="AA713" t="str">
            <v>Ensino Médio Completo</v>
          </cell>
          <cell r="AB713" t="str">
            <v>M</v>
          </cell>
          <cell r="AC713" t="str">
            <v>Rua</v>
          </cell>
          <cell r="AD713" t="str">
            <v>GAGLIANO NETTO</v>
          </cell>
          <cell r="AE713" t="str">
            <v>505</v>
          </cell>
          <cell r="AG713" t="str">
            <v>05872-080</v>
          </cell>
          <cell r="AH713" t="str">
            <v>JARDIM SAO JOSE</v>
          </cell>
          <cell r="AI713" t="str">
            <v>São Paulo</v>
          </cell>
          <cell r="AJ713" t="str">
            <v>São Paulo</v>
          </cell>
          <cell r="AP713">
            <v>2978</v>
          </cell>
          <cell r="AQ713" t="str">
            <v>36810</v>
          </cell>
          <cell r="AR713" t="str">
            <v>4</v>
          </cell>
          <cell r="AS713" t="str">
            <v>127456788</v>
          </cell>
          <cell r="AT713" t="str">
            <v>27191150701</v>
          </cell>
          <cell r="AU713" t="str">
            <v>649</v>
          </cell>
          <cell r="AV713" t="str">
            <v>373</v>
          </cell>
          <cell r="AW713" t="str">
            <v>48549</v>
          </cell>
          <cell r="AX713" t="str">
            <v>0045</v>
          </cell>
          <cell r="AY713">
            <v>4</v>
          </cell>
          <cell r="AZ713">
            <v>3</v>
          </cell>
          <cell r="BA713">
            <v>0</v>
          </cell>
          <cell r="BB713" t="str">
            <v>01.006.639.676</v>
          </cell>
          <cell r="BC713">
            <v>45672</v>
          </cell>
          <cell r="BE713" t="str">
            <v>A</v>
          </cell>
          <cell r="BF713" t="str">
            <v>D</v>
          </cell>
          <cell r="BG713">
            <v>43608</v>
          </cell>
        </row>
        <row r="714">
          <cell r="A714">
            <v>112372</v>
          </cell>
          <cell r="B714" t="str">
            <v>ELOISA LOPES LARANJEIRA</v>
          </cell>
          <cell r="C714" t="str">
            <v>VARREDOR</v>
          </cell>
          <cell r="D714" t="str">
            <v>ECOSAMPA Santo Amaro</v>
          </cell>
          <cell r="E714">
            <v>43617</v>
          </cell>
          <cell r="F714">
            <v>1603.99</v>
          </cell>
          <cell r="G714" t="str">
            <v>Em Atividade Normal</v>
          </cell>
          <cell r="H714">
            <v>45086</v>
          </cell>
          <cell r="I714">
            <v>21384</v>
          </cell>
          <cell r="J714" t="str">
            <v>010.190.328-63</v>
          </cell>
          <cell r="K714" t="str">
            <v>108.32482.62.2</v>
          </cell>
          <cell r="L714" t="str">
            <v>Salário Mensal</v>
          </cell>
          <cell r="M714" t="str">
            <v>Empregado (CLT)</v>
          </cell>
          <cell r="N714" t="str">
            <v>5142-15</v>
          </cell>
          <cell r="O714">
            <v>216</v>
          </cell>
          <cell r="P714" t="str">
            <v>SEGUNDA A SABADO - 12:00 AS 20:20 / INTERVALO DE 01 HORA</v>
          </cell>
          <cell r="Q714" t="str">
            <v>220 Horas</v>
          </cell>
          <cell r="R714" t="str">
            <v>75.01.007</v>
          </cell>
          <cell r="S714" t="str">
            <v>SCK - Varrição de Sarjetas e Calçadas</v>
          </cell>
          <cell r="T714">
            <v>2</v>
          </cell>
          <cell r="U714" t="str">
            <v>SIEMACO SAO PAULO LIMP URBANA</v>
          </cell>
          <cell r="V714" t="str">
            <v>Brasileira</v>
          </cell>
          <cell r="W714" t="str">
            <v>Rio Grande do Piauí</v>
          </cell>
          <cell r="X714" t="str">
            <v>JOANA LOPES LARANJEIRA</v>
          </cell>
          <cell r="Y714" t="str">
            <v>FORTUNATO LARANJEIRA LOPES</v>
          </cell>
          <cell r="Z714" t="str">
            <v>Solteiro</v>
          </cell>
          <cell r="AA714" t="str">
            <v>Ensino Fundamental Incompleto</v>
          </cell>
          <cell r="AB714" t="str">
            <v>F</v>
          </cell>
          <cell r="AC714" t="str">
            <v>Rua</v>
          </cell>
          <cell r="AD714" t="str">
            <v>BANANA BRANCA</v>
          </cell>
          <cell r="AE714" t="str">
            <v>97</v>
          </cell>
          <cell r="AG714" t="str">
            <v>05205-240</v>
          </cell>
          <cell r="AH714" t="str">
            <v>PERUS</v>
          </cell>
          <cell r="AI714" t="str">
            <v>São Paulo</v>
          </cell>
          <cell r="AJ714" t="str">
            <v>São Paulo</v>
          </cell>
          <cell r="AK714" t="str">
            <v>11</v>
          </cell>
          <cell r="AL714" t="str">
            <v>3918.4596</v>
          </cell>
          <cell r="AP714">
            <v>9104</v>
          </cell>
          <cell r="AQ714" t="str">
            <v>20322</v>
          </cell>
          <cell r="AR714" t="str">
            <v>0</v>
          </cell>
          <cell r="AS714" t="str">
            <v>12540372</v>
          </cell>
          <cell r="AT714" t="str">
            <v>3562260108</v>
          </cell>
          <cell r="AU714" t="str">
            <v>302</v>
          </cell>
          <cell r="AV714" t="str">
            <v>325</v>
          </cell>
          <cell r="AW714" t="str">
            <v>32837</v>
          </cell>
          <cell r="AX714" t="str">
            <v>112</v>
          </cell>
          <cell r="AY714">
            <v>4</v>
          </cell>
          <cell r="AZ714">
            <v>3</v>
          </cell>
          <cell r="BA714">
            <v>0</v>
          </cell>
        </row>
        <row r="715">
          <cell r="A715">
            <v>112378</v>
          </cell>
          <cell r="B715" t="str">
            <v>ELSON AMORIM DE SOUSA</v>
          </cell>
          <cell r="C715" t="str">
            <v>VARREDOR</v>
          </cell>
          <cell r="D715" t="str">
            <v>ECOSAMPA Santo Amaro</v>
          </cell>
          <cell r="E715">
            <v>43617</v>
          </cell>
          <cell r="F715">
            <v>1603.99</v>
          </cell>
          <cell r="G715" t="str">
            <v>Em Atividade Normal</v>
          </cell>
          <cell r="H715">
            <v>44776</v>
          </cell>
          <cell r="I715">
            <v>24749</v>
          </cell>
          <cell r="J715" t="str">
            <v>135.155.758-04</v>
          </cell>
          <cell r="K715" t="str">
            <v>123.59541.37.6</v>
          </cell>
          <cell r="L715" t="str">
            <v>Salário Mensal</v>
          </cell>
          <cell r="M715" t="str">
            <v>Empregado (CLT)</v>
          </cell>
          <cell r="N715" t="str">
            <v>5142-15</v>
          </cell>
          <cell r="O715">
            <v>299</v>
          </cell>
          <cell r="P715" t="str">
            <v>SEGUNDA A SABADO - 20:00 AS 03:40 / INTERVALO DE 01 HORA</v>
          </cell>
          <cell r="Q715" t="str">
            <v>220 Horas</v>
          </cell>
          <cell r="R715" t="str">
            <v>75.01.006</v>
          </cell>
          <cell r="S715" t="str">
            <v>SCK - Varrição de Vias e Logradouros</v>
          </cell>
          <cell r="T715">
            <v>2</v>
          </cell>
          <cell r="U715" t="str">
            <v>SIEMACO SAO PAULO LIMP URBANA</v>
          </cell>
          <cell r="V715" t="str">
            <v>Brasileira</v>
          </cell>
          <cell r="W715" t="str">
            <v>Tremedal</v>
          </cell>
          <cell r="X715" t="str">
            <v>ADALGIZA SILVA AMORIM</v>
          </cell>
          <cell r="Y715" t="str">
            <v>MARIO COELHO DE SOUSA</v>
          </cell>
          <cell r="Z715" t="str">
            <v>Solteiro</v>
          </cell>
          <cell r="AA715" t="str">
            <v>Educação Básica Incompleta</v>
          </cell>
          <cell r="AB715" t="str">
            <v>M</v>
          </cell>
          <cell r="AC715" t="str">
            <v>Rua</v>
          </cell>
          <cell r="AD715" t="str">
            <v>UM</v>
          </cell>
          <cell r="AE715" t="str">
            <v>126</v>
          </cell>
          <cell r="AG715" t="str">
            <v>04851-807</v>
          </cell>
          <cell r="AH715" t="str">
            <v>VILA NARCISO</v>
          </cell>
          <cell r="AI715" t="str">
            <v>São Paulo</v>
          </cell>
          <cell r="AJ715" t="str">
            <v>São Paulo</v>
          </cell>
          <cell r="AP715">
            <v>9106</v>
          </cell>
          <cell r="AQ715" t="str">
            <v>33546</v>
          </cell>
          <cell r="AR715" t="str">
            <v>7</v>
          </cell>
          <cell r="AS715" t="str">
            <v>4822332</v>
          </cell>
          <cell r="AT715" t="str">
            <v>409769770115</v>
          </cell>
          <cell r="AU715" t="str">
            <v>540</v>
          </cell>
          <cell r="AV715" t="str">
            <v>371</v>
          </cell>
          <cell r="AW715" t="str">
            <v>58802</v>
          </cell>
          <cell r="AX715" t="str">
            <v>121</v>
          </cell>
          <cell r="AY715">
            <v>4</v>
          </cell>
          <cell r="AZ715">
            <v>3</v>
          </cell>
          <cell r="BA715">
            <v>0</v>
          </cell>
        </row>
        <row r="716">
          <cell r="A716">
            <v>112382</v>
          </cell>
          <cell r="B716" t="str">
            <v>ELSON DOS SANTOS SILVA</v>
          </cell>
          <cell r="C716" t="str">
            <v>FISCAL DE TURMA PLENO</v>
          </cell>
          <cell r="D716" t="str">
            <v>ECOSAMPA M'Boi Mirim</v>
          </cell>
          <cell r="E716">
            <v>43617</v>
          </cell>
          <cell r="F716">
            <v>3222.08</v>
          </cell>
          <cell r="G716" t="str">
            <v>Em Atividade Normal</v>
          </cell>
          <cell r="H716">
            <v>45149</v>
          </cell>
          <cell r="I716">
            <v>30855</v>
          </cell>
          <cell r="J716" t="str">
            <v>384.356.708-56</v>
          </cell>
          <cell r="K716" t="str">
            <v>135.37797.77.9</v>
          </cell>
          <cell r="L716" t="str">
            <v>Salário Mensal</v>
          </cell>
          <cell r="M716" t="str">
            <v>Empregado (CLT)</v>
          </cell>
          <cell r="N716" t="str">
            <v>9922-05</v>
          </cell>
          <cell r="O716">
            <v>66</v>
          </cell>
          <cell r="P716" t="str">
            <v>SEGUNDA A SABADO - 06:00 AS 14:20 / INTERVALO DE 01 HORA</v>
          </cell>
          <cell r="Q716" t="str">
            <v>220 Horas</v>
          </cell>
          <cell r="R716" t="str">
            <v>75.02.003</v>
          </cell>
          <cell r="S716" t="str">
            <v>Apoio Op C.Direto</v>
          </cell>
          <cell r="T716">
            <v>2</v>
          </cell>
          <cell r="U716" t="str">
            <v>SIEMACO SAO PAULO LIMP URBANA</v>
          </cell>
          <cell r="V716" t="str">
            <v>Brasileira</v>
          </cell>
          <cell r="W716" t="str">
            <v>São Paulo</v>
          </cell>
          <cell r="X716" t="str">
            <v>VELANI MARTINS DOS SANTOS</v>
          </cell>
          <cell r="Y716" t="str">
            <v>ALCIDES DIAS DA SILVA</v>
          </cell>
          <cell r="Z716" t="str">
            <v>Outros</v>
          </cell>
          <cell r="AA716" t="str">
            <v>Ensino Fundamental Incompleto</v>
          </cell>
          <cell r="AB716" t="str">
            <v>M</v>
          </cell>
          <cell r="AC716" t="str">
            <v>Rua</v>
          </cell>
          <cell r="AD716" t="str">
            <v xml:space="preserve">PROFESSOR AGOSTINHO ALVIM </v>
          </cell>
          <cell r="AE716" t="str">
            <v>130</v>
          </cell>
          <cell r="AG716" t="str">
            <v>05883-140</v>
          </cell>
          <cell r="AH716" t="str">
            <v>JARSIM DO COLEGIO</v>
          </cell>
          <cell r="AI716" t="str">
            <v>São Paulo</v>
          </cell>
          <cell r="AJ716" t="str">
            <v>São Paulo</v>
          </cell>
          <cell r="AP716">
            <v>9106</v>
          </cell>
          <cell r="AQ716" t="str">
            <v>33408</v>
          </cell>
          <cell r="AR716" t="str">
            <v>0</v>
          </cell>
          <cell r="AS716" t="str">
            <v>443053960</v>
          </cell>
          <cell r="AT716" t="str">
            <v>339505410191</v>
          </cell>
          <cell r="AU716" t="str">
            <v>254</v>
          </cell>
          <cell r="AV716" t="str">
            <v>20</v>
          </cell>
          <cell r="AW716" t="str">
            <v>4648</v>
          </cell>
          <cell r="AX716" t="str">
            <v>339</v>
          </cell>
          <cell r="AY716">
            <v>4</v>
          </cell>
          <cell r="AZ716">
            <v>3</v>
          </cell>
          <cell r="BA716">
            <v>0</v>
          </cell>
        </row>
        <row r="717">
          <cell r="A717">
            <v>112395</v>
          </cell>
          <cell r="B717" t="str">
            <v>ELSON PEREIRA</v>
          </cell>
          <cell r="C717" t="str">
            <v>AJUDANTE EQ SERVICOS DIVERSOS</v>
          </cell>
          <cell r="D717" t="str">
            <v>ECOSAMPA Santo Amaro</v>
          </cell>
          <cell r="E717">
            <v>43617</v>
          </cell>
          <cell r="F717">
            <v>1603.99</v>
          </cell>
          <cell r="G717" t="str">
            <v>Demitido em Meses Anteriores</v>
          </cell>
          <cell r="H717">
            <v>44936</v>
          </cell>
          <cell r="I717">
            <v>33564</v>
          </cell>
          <cell r="J717" t="str">
            <v>412.797.658-60</v>
          </cell>
          <cell r="K717" t="str">
            <v>204.28937.95.5</v>
          </cell>
          <cell r="L717" t="str">
            <v>Salário Mensal</v>
          </cell>
          <cell r="M717" t="str">
            <v>Empregado (CLT)</v>
          </cell>
          <cell r="N717" t="str">
            <v>5142-25</v>
          </cell>
          <cell r="O717">
            <v>66</v>
          </cell>
          <cell r="P717" t="str">
            <v>SEGUNDA A SABADO - 06:00 AS 14:20 / INTERVALO DE 01 HORA</v>
          </cell>
          <cell r="Q717" t="str">
            <v>220 Horas</v>
          </cell>
          <cell r="R717" t="str">
            <v>75.01.016</v>
          </cell>
          <cell r="S717" t="str">
            <v>SCK - Coleta - Catabagulho e Entulho</v>
          </cell>
          <cell r="T717">
            <v>2</v>
          </cell>
          <cell r="U717" t="str">
            <v>SIEMACO SAO PAULO LIMP URBANA</v>
          </cell>
          <cell r="V717" t="str">
            <v>Brasileira</v>
          </cell>
          <cell r="W717" t="str">
            <v>Iati</v>
          </cell>
          <cell r="X717" t="str">
            <v>MARIA IRENE SOBRINHO</v>
          </cell>
          <cell r="Y717" t="str">
            <v>LEONILDO CACEICAO</v>
          </cell>
          <cell r="Z717" t="str">
            <v>Solteiro</v>
          </cell>
          <cell r="AA717" t="str">
            <v>Ensino Fundamental Incompleto</v>
          </cell>
          <cell r="AB717" t="str">
            <v>M</v>
          </cell>
          <cell r="AC717" t="str">
            <v>Rua</v>
          </cell>
          <cell r="AD717" t="str">
            <v>LEANDRO TEIXEIRA</v>
          </cell>
          <cell r="AE717" t="str">
            <v>135</v>
          </cell>
          <cell r="AG717" t="str">
            <v>05662-060</v>
          </cell>
          <cell r="AH717" t="str">
            <v>PARAISOPOLIS</v>
          </cell>
          <cell r="AI717" t="str">
            <v>São Paulo</v>
          </cell>
          <cell r="AJ717" t="str">
            <v>São Paulo</v>
          </cell>
          <cell r="AP717">
            <v>9104</v>
          </cell>
          <cell r="AQ717" t="str">
            <v>20355</v>
          </cell>
          <cell r="AR717" t="str">
            <v>0</v>
          </cell>
          <cell r="AS717" t="str">
            <v>376397706</v>
          </cell>
          <cell r="AT717" t="str">
            <v>372689820159</v>
          </cell>
          <cell r="AU717" t="str">
            <v>627</v>
          </cell>
          <cell r="AV717" t="str">
            <v>346</v>
          </cell>
          <cell r="AW717" t="str">
            <v>42066</v>
          </cell>
          <cell r="AX717" t="str">
            <v>357</v>
          </cell>
          <cell r="AY717">
            <v>3</v>
          </cell>
          <cell r="AZ717">
            <v>7</v>
          </cell>
          <cell r="BA717">
            <v>9</v>
          </cell>
        </row>
        <row r="718">
          <cell r="A718">
            <v>121519</v>
          </cell>
          <cell r="B718" t="str">
            <v>ELTON DOS SANTOS LIRA</v>
          </cell>
          <cell r="C718" t="str">
            <v>AJUDANTE EQ SERVICOS DIVERSOS</v>
          </cell>
          <cell r="D718" t="str">
            <v>ECOSAMPA Operação Geral</v>
          </cell>
          <cell r="E718">
            <v>44972</v>
          </cell>
          <cell r="F718">
            <v>1603.99</v>
          </cell>
          <cell r="G718" t="str">
            <v>Demitido em Meses Anteriores</v>
          </cell>
          <cell r="H718">
            <v>44986</v>
          </cell>
          <cell r="I718">
            <v>35184</v>
          </cell>
          <cell r="J718" t="str">
            <v>429.382.238-03</v>
          </cell>
          <cell r="K718" t="str">
            <v>212.65091.53.8</v>
          </cell>
          <cell r="L718" t="str">
            <v>Salário Mensal</v>
          </cell>
          <cell r="M718" t="str">
            <v>Empregado (CLT)</v>
          </cell>
          <cell r="N718" t="str">
            <v>5142-25</v>
          </cell>
          <cell r="O718">
            <v>339</v>
          </cell>
          <cell r="P718" t="str">
            <v>SEGUNDA A SABADO - 13:20 AS 21:40 / INTERVALO DE 01 HORA</v>
          </cell>
          <cell r="Q718" t="str">
            <v>220 Horas</v>
          </cell>
          <cell r="R718" t="str">
            <v>75.01.011</v>
          </cell>
          <cell r="S718" t="str">
            <v>SCK - Lavagem - Feiras, Vias e Logradouros</v>
          </cell>
          <cell r="T718">
            <v>2</v>
          </cell>
          <cell r="U718" t="str">
            <v>SIEMACO SAO PAULO LIMP URBANA</v>
          </cell>
          <cell r="V718" t="str">
            <v>Brasileira</v>
          </cell>
          <cell r="W718" t="str">
            <v>São Paulo</v>
          </cell>
          <cell r="X718" t="str">
            <v>MARLY DOS SANTOS LIRA</v>
          </cell>
          <cell r="Y718" t="str">
            <v>RINALDO SILVA DE LIRA</v>
          </cell>
          <cell r="Z718" t="str">
            <v>Solteiro</v>
          </cell>
          <cell r="AA718" t="str">
            <v>Ensino Fundamental Completo</v>
          </cell>
          <cell r="AB718" t="str">
            <v>M</v>
          </cell>
          <cell r="AC718" t="str">
            <v>Viela</v>
          </cell>
          <cell r="AD718" t="str">
            <v>do Caju</v>
          </cell>
          <cell r="AE718" t="str">
            <v>38</v>
          </cell>
          <cell r="AG718" t="str">
            <v>05854-320</v>
          </cell>
          <cell r="AH718" t="str">
            <v>Parque Maria Helena</v>
          </cell>
          <cell r="AI718" t="str">
            <v>São Paulo</v>
          </cell>
          <cell r="AJ718" t="str">
            <v>São Paulo</v>
          </cell>
          <cell r="AM718" t="str">
            <v>11</v>
          </cell>
          <cell r="AN718" t="str">
            <v>96241-1338</v>
          </cell>
          <cell r="AP718">
            <v>1003</v>
          </cell>
          <cell r="AQ718" t="str">
            <v>88411</v>
          </cell>
          <cell r="AR718" t="str">
            <v>9</v>
          </cell>
          <cell r="AS718" t="str">
            <v>53493741</v>
          </cell>
          <cell r="AT718" t="str">
            <v>480490330132</v>
          </cell>
          <cell r="AU718" t="str">
            <v>0436</v>
          </cell>
          <cell r="AV718" t="str">
            <v>373</v>
          </cell>
          <cell r="AW718" t="str">
            <v>42938223</v>
          </cell>
          <cell r="AX718" t="str">
            <v>803</v>
          </cell>
          <cell r="AY718">
            <v>0</v>
          </cell>
          <cell r="AZ718">
            <v>0</v>
          </cell>
          <cell r="BA718">
            <v>16</v>
          </cell>
        </row>
        <row r="719">
          <cell r="A719">
            <v>114916</v>
          </cell>
          <cell r="B719" t="str">
            <v>ELVIS DOS SANTOS BATISTA</v>
          </cell>
          <cell r="C719" t="str">
            <v>AUXILIAR DE TRAFEGO</v>
          </cell>
          <cell r="D719" t="str">
            <v>ECOSAMPA Operação Geral</v>
          </cell>
          <cell r="E719">
            <v>43916</v>
          </cell>
          <cell r="F719">
            <v>2610.2399999999998</v>
          </cell>
          <cell r="G719" t="str">
            <v>Em Atividade Normal</v>
          </cell>
          <cell r="H719">
            <v>44930</v>
          </cell>
          <cell r="I719">
            <v>34059</v>
          </cell>
          <cell r="J719" t="str">
            <v>414.837.698-79</v>
          </cell>
          <cell r="K719" t="str">
            <v>161.14199.88.0</v>
          </cell>
          <cell r="L719" t="str">
            <v>Salário Mensal</v>
          </cell>
          <cell r="M719" t="str">
            <v>Empregado (CLT)</v>
          </cell>
          <cell r="N719" t="str">
            <v>5142-15</v>
          </cell>
          <cell r="O719">
            <v>339</v>
          </cell>
          <cell r="P719" t="str">
            <v>SEGUNDA A SABADO - 13:20 AS 21:40 / INTERVALO DE 01 HORA</v>
          </cell>
          <cell r="Q719" t="str">
            <v>220 Horas</v>
          </cell>
          <cell r="R719" t="str">
            <v>75.02.003</v>
          </cell>
          <cell r="S719" t="str">
            <v>Apoio Op C.Direto</v>
          </cell>
          <cell r="T719">
            <v>2</v>
          </cell>
          <cell r="U719" t="str">
            <v>SIEMACO SAO PAULO LIMP URBANA</v>
          </cell>
          <cell r="V719" t="str">
            <v>Brasileira</v>
          </cell>
          <cell r="W719" t="str">
            <v>São Paulo</v>
          </cell>
          <cell r="X719" t="str">
            <v>MARINA QUEIROZ DOS SANTOS</v>
          </cell>
          <cell r="Y719" t="str">
            <v>GENILSON BATISTA CALADO</v>
          </cell>
          <cell r="Z719" t="str">
            <v>Solteiro</v>
          </cell>
          <cell r="AA719" t="str">
            <v>Ensino Médio Completo</v>
          </cell>
          <cell r="AB719" t="str">
            <v>M</v>
          </cell>
          <cell r="AC719" t="str">
            <v>Rua</v>
          </cell>
          <cell r="AD719" t="str">
            <v>PAULINO VITAL DE MORAIS</v>
          </cell>
          <cell r="AE719" t="str">
            <v>302</v>
          </cell>
          <cell r="AF719" t="str">
            <v>VIELA 6</v>
          </cell>
          <cell r="AG719" t="str">
            <v>05855-000</v>
          </cell>
          <cell r="AH719" t="str">
            <v>PQ. MARIA HELENA</v>
          </cell>
          <cell r="AI719" t="str">
            <v>São Paulo</v>
          </cell>
          <cell r="AJ719" t="str">
            <v>São Paulo</v>
          </cell>
          <cell r="AK719" t="str">
            <v>11</v>
          </cell>
          <cell r="AL719" t="str">
            <v>96620.3555</v>
          </cell>
          <cell r="AP719">
            <v>8485</v>
          </cell>
          <cell r="AQ719" t="str">
            <v>22445</v>
          </cell>
          <cell r="AR719" t="str">
            <v>8</v>
          </cell>
          <cell r="AS719" t="str">
            <v>496521408</v>
          </cell>
          <cell r="AT719" t="str">
            <v>391715870191</v>
          </cell>
          <cell r="AU719" t="str">
            <v>0396</v>
          </cell>
          <cell r="AV719" t="str">
            <v>373</v>
          </cell>
          <cell r="AW719" t="str">
            <v>41483769</v>
          </cell>
          <cell r="AX719" t="str">
            <v>879</v>
          </cell>
          <cell r="AY719">
            <v>3</v>
          </cell>
          <cell r="AZ719">
            <v>5</v>
          </cell>
          <cell r="BA719">
            <v>5</v>
          </cell>
          <cell r="BB719" t="str">
            <v>06.708.488.409</v>
          </cell>
          <cell r="BC719">
            <v>45102</v>
          </cell>
          <cell r="BD719">
            <v>43378</v>
          </cell>
          <cell r="BE719" t="str">
            <v>A</v>
          </cell>
          <cell r="BF719" t="str">
            <v>B</v>
          </cell>
        </row>
        <row r="720">
          <cell r="A720">
            <v>119649</v>
          </cell>
          <cell r="B720" t="str">
            <v>ELVIS MATHEUS BORBA DA CRUZ</v>
          </cell>
          <cell r="C720" t="str">
            <v>AJUDANTE EQ SERVICOS DIVERSOS</v>
          </cell>
          <cell r="D720" t="str">
            <v>ECOSAMPA Santo Amaro</v>
          </cell>
          <cell r="E720">
            <v>44725</v>
          </cell>
          <cell r="F720">
            <v>1603.99</v>
          </cell>
          <cell r="G720" t="str">
            <v>Em Atividade Normal</v>
          </cell>
          <cell r="H720">
            <v>44725</v>
          </cell>
          <cell r="I720">
            <v>37820</v>
          </cell>
          <cell r="J720" t="str">
            <v>528.609.688-30</v>
          </cell>
          <cell r="K720" t="str">
            <v>137.06534.69.9</v>
          </cell>
          <cell r="L720" t="str">
            <v>Salário Mensal</v>
          </cell>
          <cell r="M720" t="str">
            <v>Empregado (CLT)</v>
          </cell>
          <cell r="N720" t="str">
            <v>5142-25</v>
          </cell>
          <cell r="O720">
            <v>66</v>
          </cell>
          <cell r="P720" t="str">
            <v>SEGUNDA A SABADO - 06:00 AS 14:20 / INTERVALO DE 01 HORA</v>
          </cell>
          <cell r="Q720" t="str">
            <v>220 Horas</v>
          </cell>
          <cell r="R720" t="str">
            <v>75.01.014</v>
          </cell>
          <cell r="S720" t="str">
            <v>SCK - Pintura de Meio-Fio e Remoção Faixas e Propagandas</v>
          </cell>
          <cell r="T720">
            <v>2</v>
          </cell>
          <cell r="U720" t="str">
            <v>SIEMACO SAO PAULO LIMP URBANA</v>
          </cell>
          <cell r="V720" t="str">
            <v>Brasileira</v>
          </cell>
          <cell r="W720" t="str">
            <v>São Paulo</v>
          </cell>
          <cell r="X720" t="str">
            <v>PATRICIA POLVORA RIBEIRO DA CRUZ</v>
          </cell>
          <cell r="Y720" t="str">
            <v>ANTONIO CARLOS BORBA DA CRUZ</v>
          </cell>
          <cell r="Z720" t="str">
            <v>Solteiro</v>
          </cell>
          <cell r="AA720" t="str">
            <v>Ensino Médio Completo</v>
          </cell>
          <cell r="AB720" t="str">
            <v>M</v>
          </cell>
          <cell r="AC720" t="str">
            <v>Rua</v>
          </cell>
          <cell r="AD720" t="str">
            <v xml:space="preserve">VALE DAS CANAS </v>
          </cell>
          <cell r="AE720" t="str">
            <v>289</v>
          </cell>
          <cell r="AG720" t="str">
            <v>04844-060</v>
          </cell>
          <cell r="AH720" t="str">
            <v>JARDIM MANACAS</v>
          </cell>
          <cell r="AI720" t="str">
            <v>São Paulo</v>
          </cell>
          <cell r="AJ720" t="str">
            <v>São Paulo</v>
          </cell>
          <cell r="AK720" t="str">
            <v>11</v>
          </cell>
          <cell r="AL720" t="str">
            <v>5972.3694</v>
          </cell>
          <cell r="AM720" t="str">
            <v>11</v>
          </cell>
          <cell r="AN720" t="str">
            <v>99832-6565</v>
          </cell>
          <cell r="AP720">
            <v>6733</v>
          </cell>
          <cell r="AQ720" t="str">
            <v>51405</v>
          </cell>
          <cell r="AR720" t="str">
            <v>0</v>
          </cell>
          <cell r="AS720" t="str">
            <v>532436295</v>
          </cell>
          <cell r="AT720" t="str">
            <v>465479560116</v>
          </cell>
          <cell r="AU720" t="str">
            <v>0737</v>
          </cell>
          <cell r="AV720" t="str">
            <v>371</v>
          </cell>
          <cell r="AW720" t="str">
            <v>52860968</v>
          </cell>
          <cell r="AX720" t="str">
            <v>830</v>
          </cell>
          <cell r="AY720">
            <v>1</v>
          </cell>
          <cell r="AZ720">
            <v>2</v>
          </cell>
          <cell r="BA720">
            <v>18</v>
          </cell>
        </row>
        <row r="721">
          <cell r="A721">
            <v>122833</v>
          </cell>
          <cell r="B721" t="str">
            <v>ELZA DE JESUS ALVES DE SOUZA OLIVEIRA</v>
          </cell>
          <cell r="C721" t="str">
            <v>AJUDANTE EQ SERVICOS DIVERSOS</v>
          </cell>
          <cell r="D721" t="str">
            <v>ECOSAMPA Santo Amaro</v>
          </cell>
          <cell r="E721">
            <v>45180</v>
          </cell>
          <cell r="F721">
            <v>1603.99</v>
          </cell>
          <cell r="G721" t="str">
            <v>Em Atividade Normal</v>
          </cell>
          <cell r="H721">
            <v>45180</v>
          </cell>
          <cell r="I721">
            <v>25580</v>
          </cell>
          <cell r="J721" t="str">
            <v>544.406.535-53</v>
          </cell>
          <cell r="K721" t="str">
            <v>116.90921.18.2</v>
          </cell>
          <cell r="L721" t="str">
            <v>Salário Mensal</v>
          </cell>
          <cell r="M721" t="str">
            <v>Empregado (CLT)</v>
          </cell>
          <cell r="N721" t="str">
            <v>5142-25</v>
          </cell>
          <cell r="O721">
            <v>66</v>
          </cell>
          <cell r="P721" t="str">
            <v>SEGUNDA A SABADO - 06:00 AS 14:20 / INTERVALO DE 01 HORA</v>
          </cell>
          <cell r="Q721" t="str">
            <v>220 Horas</v>
          </cell>
          <cell r="R721" t="str">
            <v>75.01.014</v>
          </cell>
          <cell r="S721" t="str">
            <v>SCK - Pintura de Meio-Fio e Remoção Faixas e Propagandas</v>
          </cell>
          <cell r="T721">
            <v>2</v>
          </cell>
          <cell r="U721" t="str">
            <v>SIEMACO SAO PAULO LIMP URBANA</v>
          </cell>
          <cell r="V721" t="str">
            <v>Brasileira</v>
          </cell>
          <cell r="W721" t="str">
            <v>São Paulo</v>
          </cell>
          <cell r="X721" t="str">
            <v>MARIA FLORENTINA DE JESUS</v>
          </cell>
          <cell r="Y721" t="str">
            <v>GERALDO ALVES DE SOUZA</v>
          </cell>
          <cell r="Z721" t="str">
            <v>Casado</v>
          </cell>
          <cell r="AA721" t="str">
            <v>Ensino Fundamental Incompleto</v>
          </cell>
          <cell r="AB721" t="str">
            <v>F</v>
          </cell>
          <cell r="AC721" t="str">
            <v>Rua</v>
          </cell>
          <cell r="AD721" t="str">
            <v>FERNANDO DIAS PAIS</v>
          </cell>
          <cell r="AE721" t="str">
            <v>818</v>
          </cell>
          <cell r="AG721" t="str">
            <v>08330-320</v>
          </cell>
          <cell r="AH721" t="str">
            <v>VILA ESTER</v>
          </cell>
          <cell r="AI721" t="str">
            <v>São Paulo</v>
          </cell>
          <cell r="AJ721" t="str">
            <v>São Paulo</v>
          </cell>
          <cell r="AM721" t="str">
            <v>11</v>
          </cell>
          <cell r="AN721" t="str">
            <v>94894-9687</v>
          </cell>
          <cell r="AP721">
            <v>6065</v>
          </cell>
          <cell r="AQ721" t="str">
            <v>67530</v>
          </cell>
          <cell r="AR721" t="str">
            <v>5</v>
          </cell>
          <cell r="AS721" t="str">
            <v>376294012</v>
          </cell>
          <cell r="AT721" t="str">
            <v>060316920566</v>
          </cell>
          <cell r="AU721" t="str">
            <v>0523</v>
          </cell>
          <cell r="AV721" t="str">
            <v>375</v>
          </cell>
          <cell r="AW721" t="str">
            <v>54440653</v>
          </cell>
          <cell r="AX721" t="str">
            <v>553</v>
          </cell>
          <cell r="AY721">
            <v>0</v>
          </cell>
          <cell r="AZ721">
            <v>0</v>
          </cell>
          <cell r="BA721">
            <v>0</v>
          </cell>
        </row>
        <row r="722">
          <cell r="A722">
            <v>114315</v>
          </cell>
          <cell r="B722" t="str">
            <v>EMANOEL GOMES DA SILVA</v>
          </cell>
          <cell r="C722" t="str">
            <v>AJUDANTE EQ SERVICOS DIVERSOS</v>
          </cell>
          <cell r="D722" t="str">
            <v>ECOSAMPA Santo Amaro</v>
          </cell>
          <cell r="E722">
            <v>43811</v>
          </cell>
          <cell r="F722">
            <v>1603.99</v>
          </cell>
          <cell r="G722" t="str">
            <v>Em Atividade Normal</v>
          </cell>
          <cell r="H722">
            <v>45177</v>
          </cell>
          <cell r="I722">
            <v>24957</v>
          </cell>
          <cell r="J722" t="str">
            <v>330.427.723-49</v>
          </cell>
          <cell r="K722" t="str">
            <v>123.35949.47.2</v>
          </cell>
          <cell r="L722" t="str">
            <v>Salário Mensal</v>
          </cell>
          <cell r="M722" t="str">
            <v>Empregado (CLT)</v>
          </cell>
          <cell r="N722" t="str">
            <v>5142-25</v>
          </cell>
          <cell r="O722">
            <v>167</v>
          </cell>
          <cell r="P722" t="str">
            <v>SEGUNDA A SABADO - 13:40 AS 22:00 / INTERVALO DE 01 HORA</v>
          </cell>
          <cell r="Q722" t="str">
            <v>220 Horas</v>
          </cell>
          <cell r="R722" t="str">
            <v>75.01.013</v>
          </cell>
          <cell r="S722" t="str">
            <v>SCK - Capinação e Roçada de Vias</v>
          </cell>
          <cell r="T722">
            <v>2</v>
          </cell>
          <cell r="U722" t="str">
            <v>SIEMACO SAO PAULO LIMP URBANA</v>
          </cell>
          <cell r="V722" t="str">
            <v>Brasileira</v>
          </cell>
          <cell r="W722" t="str">
            <v>Tauá</v>
          </cell>
          <cell r="X722" t="str">
            <v>RAIMUNDA GOMES DA SILVA</v>
          </cell>
          <cell r="Y722" t="str">
            <v>ANTONIO AMNOEL DA SILVA</v>
          </cell>
          <cell r="Z722" t="str">
            <v>Solteiro</v>
          </cell>
          <cell r="AA722" t="str">
            <v>Ensino Fundamental Incompleto</v>
          </cell>
          <cell r="AB722" t="str">
            <v>M</v>
          </cell>
          <cell r="AC722" t="str">
            <v>Avenida</v>
          </cell>
          <cell r="AD722" t="str">
            <v>AVENIDA ANDRA PISANO</v>
          </cell>
          <cell r="AE722" t="str">
            <v>1005</v>
          </cell>
          <cell r="AF722" t="str">
            <v>BL 13 AP 11</v>
          </cell>
          <cell r="AG722" t="str">
            <v>05773-010</v>
          </cell>
          <cell r="AH722" t="str">
            <v>PARQUE REGINA</v>
          </cell>
          <cell r="AI722" t="str">
            <v>São Paulo</v>
          </cell>
          <cell r="AJ722" t="str">
            <v>São Paulo</v>
          </cell>
          <cell r="AK722" t="str">
            <v>11</v>
          </cell>
          <cell r="AL722" t="str">
            <v>98317.5127</v>
          </cell>
          <cell r="AP722">
            <v>2921</v>
          </cell>
          <cell r="AQ722" t="str">
            <v>54132</v>
          </cell>
          <cell r="AR722" t="str">
            <v>8</v>
          </cell>
          <cell r="AS722" t="str">
            <v>357683195</v>
          </cell>
          <cell r="AT722" t="str">
            <v>301716880191</v>
          </cell>
          <cell r="AU722" t="str">
            <v>477</v>
          </cell>
          <cell r="AV722" t="str">
            <v>201</v>
          </cell>
          <cell r="AW722" t="str">
            <v>33042772</v>
          </cell>
          <cell r="AX722" t="str">
            <v>349</v>
          </cell>
          <cell r="AY722">
            <v>3</v>
          </cell>
          <cell r="AZ722">
            <v>8</v>
          </cell>
          <cell r="BA722">
            <v>19</v>
          </cell>
        </row>
        <row r="723">
          <cell r="A723">
            <v>112400</v>
          </cell>
          <cell r="B723" t="str">
            <v>EMERSON ARAUJO PEDROSO</v>
          </cell>
          <cell r="C723" t="str">
            <v>AUXILIAR DE CONTROLE OPERACIONAL</v>
          </cell>
          <cell r="D723" t="str">
            <v>ECOSAMPA Operação Geral</v>
          </cell>
          <cell r="E723">
            <v>43617</v>
          </cell>
          <cell r="F723">
            <v>1952.99</v>
          </cell>
          <cell r="G723" t="str">
            <v>Em Atividade Normal</v>
          </cell>
          <cell r="H723">
            <v>45028</v>
          </cell>
          <cell r="I723">
            <v>34786</v>
          </cell>
          <cell r="J723" t="str">
            <v>427.411.698-02</v>
          </cell>
          <cell r="K723" t="str">
            <v>207.23866.26.5</v>
          </cell>
          <cell r="L723" t="str">
            <v>Salário Mensal</v>
          </cell>
          <cell r="M723" t="str">
            <v>Empregado (CLT)</v>
          </cell>
          <cell r="N723" t="str">
            <v>3423-10</v>
          </cell>
          <cell r="O723">
            <v>167</v>
          </cell>
          <cell r="P723" t="str">
            <v>SEGUNDA A SABADO - 13:40 AS 22:00 / INTERVALO DE 01 HORA</v>
          </cell>
          <cell r="Q723" t="str">
            <v>220 Horas</v>
          </cell>
          <cell r="R723" t="str">
            <v>75.02.001</v>
          </cell>
          <cell r="S723" t="str">
            <v>Apoio Op C.Indireto</v>
          </cell>
          <cell r="T723">
            <v>3</v>
          </cell>
          <cell r="U723" t="str">
            <v>SIEMACO SAO PAULO LIMP URBANA</v>
          </cell>
          <cell r="V723" t="str">
            <v>Brasileira</v>
          </cell>
          <cell r="W723" t="str">
            <v>São Paulo</v>
          </cell>
          <cell r="X723" t="str">
            <v>CRISTINA ANTONIA BORGES DE ARAUJO</v>
          </cell>
          <cell r="Y723" t="str">
            <v>ZAQUEO JACINTO PEDROSO</v>
          </cell>
          <cell r="Z723" t="str">
            <v>Solteiro</v>
          </cell>
          <cell r="AA723" t="str">
            <v>Ensino Fundamental Incompleto</v>
          </cell>
          <cell r="AB723" t="str">
            <v>M</v>
          </cell>
          <cell r="AC723" t="str">
            <v>Rua</v>
          </cell>
          <cell r="AD723" t="str">
            <v>PAULO AFONSO</v>
          </cell>
          <cell r="AE723" t="str">
            <v>57</v>
          </cell>
          <cell r="AG723" t="str">
            <v>06856-810</v>
          </cell>
          <cell r="AH723" t="str">
            <v>JARDIM VALO VELHO</v>
          </cell>
          <cell r="AI723" t="str">
            <v>Itapecerica da Serra</v>
          </cell>
          <cell r="AJ723" t="str">
            <v>São Paulo</v>
          </cell>
          <cell r="AM723" t="str">
            <v>11</v>
          </cell>
          <cell r="AN723" t="str">
            <v>95967.6600</v>
          </cell>
          <cell r="AP723">
            <v>9106</v>
          </cell>
          <cell r="AQ723" t="str">
            <v>33985</v>
          </cell>
          <cell r="AR723" t="str">
            <v>7</v>
          </cell>
          <cell r="AS723" t="str">
            <v>358778025</v>
          </cell>
          <cell r="AT723" t="str">
            <v>410682640116</v>
          </cell>
          <cell r="AU723" t="str">
            <v>109</v>
          </cell>
          <cell r="AV723" t="str">
            <v>201</v>
          </cell>
          <cell r="AW723" t="str">
            <v>51646</v>
          </cell>
          <cell r="AX723" t="str">
            <v>379</v>
          </cell>
          <cell r="AY723">
            <v>4</v>
          </cell>
          <cell r="AZ723">
            <v>3</v>
          </cell>
          <cell r="BA723">
            <v>0</v>
          </cell>
        </row>
        <row r="724">
          <cell r="A724">
            <v>112404</v>
          </cell>
          <cell r="B724" t="str">
            <v>EMERSON CASTRO SILVA</v>
          </cell>
          <cell r="C724" t="str">
            <v>AJUDANTE EQ SERVICOS DIVERSOS</v>
          </cell>
          <cell r="D724" t="str">
            <v>ECOSAMPA Capela do Socorro</v>
          </cell>
          <cell r="E724">
            <v>43617</v>
          </cell>
          <cell r="F724">
            <v>1281.23</v>
          </cell>
          <cell r="G724" t="str">
            <v>Demitido em Meses Anteriores</v>
          </cell>
          <cell r="H724">
            <v>44070</v>
          </cell>
          <cell r="I724">
            <v>35477</v>
          </cell>
          <cell r="J724" t="str">
            <v>442.963.848-99</v>
          </cell>
          <cell r="K724" t="str">
            <v>201.40124.21.1</v>
          </cell>
          <cell r="L724" t="str">
            <v>Salário Mensal</v>
          </cell>
          <cell r="M724" t="str">
            <v>Empregado (CLT)</v>
          </cell>
          <cell r="N724" t="str">
            <v>5142-25</v>
          </cell>
          <cell r="O724">
            <v>66</v>
          </cell>
          <cell r="P724" t="str">
            <v>SEGUNDA A SABADO - 06:00 AS 14:20 / INTERVALO DE 01 HORA</v>
          </cell>
          <cell r="Q724" t="str">
            <v>220 Horas</v>
          </cell>
          <cell r="R724" t="str">
            <v>75.01.013</v>
          </cell>
          <cell r="S724" t="str">
            <v>SCK - Capinação e Roçada de Vias</v>
          </cell>
          <cell r="T724">
            <v>2</v>
          </cell>
          <cell r="U724" t="str">
            <v>SIEMACO SAO PAULO LIMP URBANA</v>
          </cell>
          <cell r="V724" t="str">
            <v>Brasileira</v>
          </cell>
          <cell r="W724" t="str">
            <v>São Paulo</v>
          </cell>
          <cell r="X724" t="str">
            <v>ROSANGELA DE CASTRO SILVA</v>
          </cell>
          <cell r="Y724" t="str">
            <v>EDILSON PEREIRA SILVA</v>
          </cell>
          <cell r="Z724" t="str">
            <v>Solteiro</v>
          </cell>
          <cell r="AA724" t="str">
            <v>Ensino Fundamental Incompleto</v>
          </cell>
          <cell r="AB724" t="str">
            <v>M</v>
          </cell>
          <cell r="AC724" t="str">
            <v>Rua</v>
          </cell>
          <cell r="AD724" t="str">
            <v>BEIJA FLOR</v>
          </cell>
          <cell r="AE724" t="str">
            <v>76</v>
          </cell>
          <cell r="AG724" t="str">
            <v>04895-280</v>
          </cell>
          <cell r="AH724" t="str">
            <v>COLONIA ZONA SUL</v>
          </cell>
          <cell r="AI724" t="str">
            <v>São Paulo</v>
          </cell>
          <cell r="AJ724" t="str">
            <v>São Paulo</v>
          </cell>
          <cell r="AP724">
            <v>9106</v>
          </cell>
          <cell r="AQ724" t="str">
            <v>33897</v>
          </cell>
          <cell r="AR724" t="str">
            <v>4</v>
          </cell>
          <cell r="AS724" t="str">
            <v>372312810</v>
          </cell>
          <cell r="AT724" t="str">
            <v>419354090132</v>
          </cell>
          <cell r="AU724" t="str">
            <v>536</v>
          </cell>
          <cell r="AV724" t="str">
            <v>381</v>
          </cell>
          <cell r="AW724" t="str">
            <v>62947</v>
          </cell>
          <cell r="AX724" t="str">
            <v>392</v>
          </cell>
          <cell r="AY724">
            <v>1</v>
          </cell>
          <cell r="AZ724">
            <v>2</v>
          </cell>
          <cell r="BA724">
            <v>26</v>
          </cell>
        </row>
        <row r="725">
          <cell r="A725">
            <v>122415</v>
          </cell>
          <cell r="B725" t="str">
            <v>EMERSON CLAYTON DA SILVA FILHO</v>
          </cell>
          <cell r="C725" t="str">
            <v>AJUDANTE EQ SERVICOS DIVERSOS</v>
          </cell>
          <cell r="D725" t="str">
            <v>ECOSAMPA Operação Geral</v>
          </cell>
          <cell r="E725">
            <v>45117</v>
          </cell>
          <cell r="F725">
            <v>1603.99</v>
          </cell>
          <cell r="G725" t="str">
            <v>Em Atividade Normal</v>
          </cell>
          <cell r="H725">
            <v>45117</v>
          </cell>
          <cell r="I725">
            <v>35408</v>
          </cell>
          <cell r="J725" t="str">
            <v>473.901.128-08</v>
          </cell>
          <cell r="K725" t="str">
            <v>212.80635.78.0</v>
          </cell>
          <cell r="L725" t="str">
            <v>Salário Mensal</v>
          </cell>
          <cell r="M725" t="str">
            <v>Empregado (CLT)</v>
          </cell>
          <cell r="N725" t="str">
            <v>5142-25</v>
          </cell>
          <cell r="O725">
            <v>339</v>
          </cell>
          <cell r="P725" t="str">
            <v>SEGUNDA A SABADO - 13:20 AS 21:40 / INTERVALO DE 01 HORA</v>
          </cell>
          <cell r="Q725" t="str">
            <v>220 Horas</v>
          </cell>
          <cell r="R725" t="str">
            <v>75.01.011</v>
          </cell>
          <cell r="S725" t="str">
            <v>SCK - Lavagem - Feiras, Vias e Logradouros</v>
          </cell>
          <cell r="T725">
            <v>2</v>
          </cell>
          <cell r="U725" t="str">
            <v>SIEMACO SAO PAULO LIMP URBANA</v>
          </cell>
          <cell r="V725" t="str">
            <v>Brasileira</v>
          </cell>
          <cell r="W725" t="str">
            <v>São Paulo</v>
          </cell>
          <cell r="X725" t="str">
            <v>MARIA APARECIDA DOS SANTOS</v>
          </cell>
          <cell r="Y725" t="str">
            <v xml:space="preserve">EMERSON CLAYTON DA SILVA </v>
          </cell>
          <cell r="Z725" t="str">
            <v>Solteiro</v>
          </cell>
          <cell r="AA725" t="str">
            <v>Ensino Fundamental Incompleto</v>
          </cell>
          <cell r="AB725" t="str">
            <v>M</v>
          </cell>
          <cell r="AC725" t="str">
            <v>Rua</v>
          </cell>
          <cell r="AD725" t="str">
            <v>FABIO MONTE NEGRO</v>
          </cell>
          <cell r="AE725" t="str">
            <v>295</v>
          </cell>
          <cell r="AG725" t="str">
            <v>04897-500</v>
          </cell>
          <cell r="AH725" t="str">
            <v>BARRAGEM</v>
          </cell>
          <cell r="AI725" t="str">
            <v>São Paulo</v>
          </cell>
          <cell r="AJ725" t="str">
            <v>São Paulo</v>
          </cell>
          <cell r="AM725" t="str">
            <v>11</v>
          </cell>
          <cell r="AN725" t="str">
            <v>98434-3675</v>
          </cell>
          <cell r="AP725">
            <v>534</v>
          </cell>
          <cell r="AQ725" t="str">
            <v>17673</v>
          </cell>
          <cell r="AR725" t="str">
            <v>0</v>
          </cell>
          <cell r="AS725" t="str">
            <v>526203547</v>
          </cell>
          <cell r="AW725" t="str">
            <v>473901128</v>
          </cell>
          <cell r="AX725" t="str">
            <v>08</v>
          </cell>
          <cell r="AY725">
            <v>0</v>
          </cell>
          <cell r="AZ725">
            <v>1</v>
          </cell>
          <cell r="BA725">
            <v>21</v>
          </cell>
        </row>
        <row r="726">
          <cell r="A726">
            <v>112410</v>
          </cell>
          <cell r="B726" t="str">
            <v>EMERSON GOMES DA SILVA</v>
          </cell>
          <cell r="C726" t="str">
            <v>MOTORISTA CAMINHAO</v>
          </cell>
          <cell r="D726" t="str">
            <v>ECOSAMPA Operação Geral</v>
          </cell>
          <cell r="E726">
            <v>43617</v>
          </cell>
          <cell r="F726">
            <v>3050.22</v>
          </cell>
          <cell r="G726" t="str">
            <v>Em Atividade Normal</v>
          </cell>
          <cell r="H726">
            <v>44835</v>
          </cell>
          <cell r="I726">
            <v>30342</v>
          </cell>
          <cell r="J726" t="str">
            <v>327.294.208-43</v>
          </cell>
          <cell r="K726" t="str">
            <v>131.87212.77.7</v>
          </cell>
          <cell r="L726" t="str">
            <v>Salário Mensal</v>
          </cell>
          <cell r="M726" t="str">
            <v>Empregado (CLT)</v>
          </cell>
          <cell r="N726" t="str">
            <v>7825-10</v>
          </cell>
          <cell r="O726">
            <v>297</v>
          </cell>
          <cell r="P726" t="str">
            <v>SEGUNDA A SABADO - 05:40 AS 14:00 / INTERVALO DE 01 HORA</v>
          </cell>
          <cell r="Q726" t="str">
            <v>220 Horas</v>
          </cell>
          <cell r="R726" t="str">
            <v>75.01.017</v>
          </cell>
          <cell r="S726" t="str">
            <v>SCK - Coleta Manual - Entulho e Materiais Diversos</v>
          </cell>
          <cell r="T726">
            <v>2</v>
          </cell>
          <cell r="U726" t="str">
            <v>SIND TRAB EMP DE ONIBUS RODOV INTEREST INTERM SET DIF SAO PAULO</v>
          </cell>
          <cell r="V726" t="str">
            <v>Brasileira</v>
          </cell>
          <cell r="W726" t="str">
            <v>São Paulo</v>
          </cell>
          <cell r="X726" t="str">
            <v>GEUZA DE FATIMA GOMES DA SILVA</v>
          </cell>
          <cell r="Y726" t="str">
            <v>JOSE CARLOS DA SILVA</v>
          </cell>
          <cell r="Z726" t="str">
            <v>Solteiro</v>
          </cell>
          <cell r="AA726" t="str">
            <v>Ensino Médio Completo</v>
          </cell>
          <cell r="AB726" t="str">
            <v>M</v>
          </cell>
          <cell r="AC726" t="str">
            <v>Avenida</v>
          </cell>
          <cell r="AD726" t="str">
            <v>DIOGO CORREIA DE SANDE</v>
          </cell>
          <cell r="AE726" t="str">
            <v>225</v>
          </cell>
          <cell r="AG726" t="str">
            <v>05862-160</v>
          </cell>
          <cell r="AH726" t="str">
            <v>JARDIM LIDIA</v>
          </cell>
          <cell r="AI726" t="str">
            <v>São Paulo</v>
          </cell>
          <cell r="AJ726" t="str">
            <v>São Paulo</v>
          </cell>
          <cell r="AP726">
            <v>8485</v>
          </cell>
          <cell r="AQ726" t="str">
            <v>20494</v>
          </cell>
          <cell r="AR726" t="str">
            <v>8</v>
          </cell>
          <cell r="AS726" t="str">
            <v>42411480</v>
          </cell>
          <cell r="AT726" t="str">
            <v>315968030167</v>
          </cell>
          <cell r="AU726" t="str">
            <v>352</v>
          </cell>
          <cell r="AV726" t="str">
            <v>373</v>
          </cell>
          <cell r="AW726" t="str">
            <v>71041</v>
          </cell>
          <cell r="AX726" t="str">
            <v>241</v>
          </cell>
          <cell r="AY726">
            <v>4</v>
          </cell>
          <cell r="AZ726">
            <v>3</v>
          </cell>
          <cell r="BA726">
            <v>0</v>
          </cell>
          <cell r="BB726" t="str">
            <v>02.770.073.133</v>
          </cell>
          <cell r="BC726">
            <v>48000</v>
          </cell>
          <cell r="BE726" t="str">
            <v>A</v>
          </cell>
          <cell r="BF726" t="str">
            <v>D</v>
          </cell>
          <cell r="BG726">
            <v>43608</v>
          </cell>
        </row>
        <row r="727">
          <cell r="A727">
            <v>114548</v>
          </cell>
          <cell r="B727" t="str">
            <v>EMERSON JESUS DO CARMO</v>
          </cell>
          <cell r="C727" t="str">
            <v>VARREDOR</v>
          </cell>
          <cell r="D727" t="str">
            <v>ECOSAMPA M'Boi Mirim</v>
          </cell>
          <cell r="E727">
            <v>43817</v>
          </cell>
          <cell r="F727">
            <v>1603.99</v>
          </cell>
          <cell r="G727" t="str">
            <v>Em Atividade Normal</v>
          </cell>
          <cell r="H727">
            <v>44867</v>
          </cell>
          <cell r="I727">
            <v>27664</v>
          </cell>
          <cell r="J727" t="str">
            <v>256.211.758-16</v>
          </cell>
          <cell r="K727" t="str">
            <v>209.59983.40.0</v>
          </cell>
          <cell r="L727" t="str">
            <v>Salário Mensal</v>
          </cell>
          <cell r="M727" t="str">
            <v>Empregado (CLT)</v>
          </cell>
          <cell r="N727" t="str">
            <v>5142-15</v>
          </cell>
          <cell r="O727">
            <v>66</v>
          </cell>
          <cell r="P727" t="str">
            <v>SEGUNDA A SABADO - 06:00 AS 14:20 / INTERVALO DE 01 HORA</v>
          </cell>
          <cell r="Q727" t="str">
            <v>220 Horas</v>
          </cell>
          <cell r="R727" t="str">
            <v>75.01.006</v>
          </cell>
          <cell r="S727" t="str">
            <v>SCK - Varrição de Vias e Logradouros</v>
          </cell>
          <cell r="T727">
            <v>2</v>
          </cell>
          <cell r="U727" t="str">
            <v>SIEMACO SAO PAULO LIMP URBANA</v>
          </cell>
          <cell r="V727" t="str">
            <v>Brasileira</v>
          </cell>
          <cell r="W727" t="str">
            <v>São Paulo</v>
          </cell>
          <cell r="X727" t="str">
            <v>ALAIDE JESUS DO CARMO</v>
          </cell>
          <cell r="Y727" t="str">
            <v>NAO DECLARADO</v>
          </cell>
          <cell r="Z727" t="str">
            <v>União Est/Marit</v>
          </cell>
          <cell r="AA727" t="str">
            <v>Ensino Fundamental Completo</v>
          </cell>
          <cell r="AB727" t="str">
            <v>M</v>
          </cell>
          <cell r="AC727" t="str">
            <v>Rua</v>
          </cell>
          <cell r="AD727" t="str">
            <v>RUA JOSE RAMOS FERNANDES</v>
          </cell>
          <cell r="AE727" t="str">
            <v>472</v>
          </cell>
          <cell r="AF727" t="str">
            <v>CASA 32</v>
          </cell>
          <cell r="AG727" t="str">
            <v>05796-070</v>
          </cell>
          <cell r="AH727" t="str">
            <v>JARDIM VALE DAS VIRTUDES</v>
          </cell>
          <cell r="AI727" t="str">
            <v>São Paulo</v>
          </cell>
          <cell r="AJ727" t="str">
            <v>São Paulo</v>
          </cell>
          <cell r="AK727" t="str">
            <v>11</v>
          </cell>
          <cell r="AL727" t="str">
            <v>93348.4252</v>
          </cell>
          <cell r="AM727" t="str">
            <v>11</v>
          </cell>
          <cell r="AN727" t="str">
            <v>94669.2738</v>
          </cell>
          <cell r="AP727">
            <v>1634</v>
          </cell>
          <cell r="AQ727" t="str">
            <v>70711</v>
          </cell>
          <cell r="AR727" t="str">
            <v>9</v>
          </cell>
          <cell r="AS727" t="str">
            <v>32201900X</v>
          </cell>
          <cell r="AT727" t="str">
            <v>266109330116</v>
          </cell>
          <cell r="AU727" t="str">
            <v>0635</v>
          </cell>
          <cell r="AV727" t="str">
            <v>328</v>
          </cell>
          <cell r="AW727" t="str">
            <v>25621175</v>
          </cell>
          <cell r="AX727" t="str">
            <v>816</v>
          </cell>
          <cell r="AY727">
            <v>3</v>
          </cell>
          <cell r="AZ727">
            <v>8</v>
          </cell>
          <cell r="BA727">
            <v>13</v>
          </cell>
        </row>
        <row r="728">
          <cell r="A728">
            <v>115209</v>
          </cell>
          <cell r="B728" t="str">
            <v>EMERSON JOSE DE SOUZA</v>
          </cell>
          <cell r="C728" t="str">
            <v>AJUDANTE EQ SERVICOS DIVERSOS</v>
          </cell>
          <cell r="D728" t="str">
            <v>ECOSAMPA M'Boi Mirim</v>
          </cell>
          <cell r="E728">
            <v>44018</v>
          </cell>
          <cell r="F728">
            <v>1319.67</v>
          </cell>
          <cell r="G728" t="str">
            <v>Demitido em Meses Anteriores</v>
          </cell>
          <cell r="H728">
            <v>44244</v>
          </cell>
          <cell r="I728">
            <v>30656</v>
          </cell>
          <cell r="J728" t="str">
            <v>226.925.818-57</v>
          </cell>
          <cell r="K728" t="str">
            <v>201.15351.27.7</v>
          </cell>
          <cell r="L728" t="str">
            <v>Salário Mensal</v>
          </cell>
          <cell r="M728" t="str">
            <v>Empregado (CLT)</v>
          </cell>
          <cell r="N728" t="str">
            <v>5142-25</v>
          </cell>
          <cell r="O728">
            <v>167</v>
          </cell>
          <cell r="P728" t="str">
            <v>SEGUNDA A SABADO - 13:40 AS 22:00 / INTERVALO DE 01 HORA</v>
          </cell>
          <cell r="Q728" t="str">
            <v>220 Horas</v>
          </cell>
          <cell r="R728" t="str">
            <v>75.01.014</v>
          </cell>
          <cell r="S728" t="str">
            <v>SCK - Pintura de Meio-Fio e Remoção Faixas e Propagandas</v>
          </cell>
          <cell r="T728">
            <v>2</v>
          </cell>
          <cell r="U728" t="str">
            <v>SIEMACO SAO PAULO LIMP URBANA</v>
          </cell>
          <cell r="V728" t="str">
            <v>Brasileira</v>
          </cell>
          <cell r="W728" t="str">
            <v>São Paulo</v>
          </cell>
          <cell r="X728" t="str">
            <v>MARIA APARECIDA DA SILVA CONCEICAO SOUZA</v>
          </cell>
          <cell r="Y728" t="str">
            <v>JOSE GENARIO DE SOUZA</v>
          </cell>
          <cell r="Z728" t="str">
            <v>Solteiro</v>
          </cell>
          <cell r="AA728" t="str">
            <v>Ensino Médio Completo</v>
          </cell>
          <cell r="AB728" t="str">
            <v>M</v>
          </cell>
          <cell r="AC728" t="str">
            <v>Rua</v>
          </cell>
          <cell r="AD728" t="str">
            <v>VICENTE MARTINEZ RISCO</v>
          </cell>
          <cell r="AE728" t="str">
            <v>2529</v>
          </cell>
          <cell r="AG728" t="str">
            <v>04829-180</v>
          </cell>
          <cell r="AH728" t="str">
            <v>JARDIM DAS IMBUIAS</v>
          </cell>
          <cell r="AI728" t="str">
            <v>São Paulo</v>
          </cell>
          <cell r="AJ728" t="str">
            <v>São Paulo</v>
          </cell>
          <cell r="AK728" t="str">
            <v>11</v>
          </cell>
          <cell r="AL728" t="str">
            <v>5661.0891</v>
          </cell>
          <cell r="AM728" t="str">
            <v>11</v>
          </cell>
          <cell r="AN728" t="str">
            <v>95721.7653</v>
          </cell>
          <cell r="AP728">
            <v>177</v>
          </cell>
          <cell r="AQ728" t="str">
            <v>17418</v>
          </cell>
          <cell r="AR728" t="str">
            <v>2</v>
          </cell>
          <cell r="AS728" t="str">
            <v>353401146</v>
          </cell>
          <cell r="AT728" t="str">
            <v>302920640116</v>
          </cell>
          <cell r="AU728" t="str">
            <v>326</v>
          </cell>
          <cell r="AV728" t="str">
            <v>373</v>
          </cell>
          <cell r="AW728" t="str">
            <v>22692581</v>
          </cell>
          <cell r="AX728" t="str">
            <v>857</v>
          </cell>
          <cell r="AY728">
            <v>0</v>
          </cell>
          <cell r="AZ728">
            <v>7</v>
          </cell>
          <cell r="BA728">
            <v>11</v>
          </cell>
        </row>
        <row r="729">
          <cell r="A729">
            <v>112413</v>
          </cell>
          <cell r="B729" t="str">
            <v>EMERSON NEVES COSTA</v>
          </cell>
          <cell r="C729" t="str">
            <v>MOTORISTA CAMINHAO</v>
          </cell>
          <cell r="D729" t="str">
            <v>ECOSAMPA Operação Geral</v>
          </cell>
          <cell r="E729">
            <v>43617</v>
          </cell>
          <cell r="F729">
            <v>3050.22</v>
          </cell>
          <cell r="G729" t="str">
            <v>Em Atividade Normal</v>
          </cell>
          <cell r="H729">
            <v>44898</v>
          </cell>
          <cell r="I729">
            <v>30635</v>
          </cell>
          <cell r="J729" t="str">
            <v>326.489.738-50</v>
          </cell>
          <cell r="K729" t="str">
            <v>132.05230.85.9</v>
          </cell>
          <cell r="L729" t="str">
            <v>Salário Mensal</v>
          </cell>
          <cell r="M729" t="str">
            <v>Empregado (CLT)</v>
          </cell>
          <cell r="N729" t="str">
            <v>7825-10</v>
          </cell>
          <cell r="O729">
            <v>301</v>
          </cell>
          <cell r="P729" t="str">
            <v>SEGUNDA A SABADO - 22:00 AS 05:25 / INTERVALO DE 01 HORA</v>
          </cell>
          <cell r="Q729" t="str">
            <v>220 Horas</v>
          </cell>
          <cell r="R729" t="str">
            <v>75.01.017</v>
          </cell>
          <cell r="S729" t="str">
            <v>SCK - Coleta Manual - Entulho e Materiais Diversos</v>
          </cell>
          <cell r="T729">
            <v>2</v>
          </cell>
          <cell r="U729" t="str">
            <v>SIND TRAB EMP DE ONIBUS RODOV INTEREST INTERM SET DIF SAO PAULO</v>
          </cell>
          <cell r="V729" t="str">
            <v>Brasileira</v>
          </cell>
          <cell r="W729" t="str">
            <v>São Paulo</v>
          </cell>
          <cell r="X729" t="str">
            <v>HELENA MARIA NEVES DA COSTA</v>
          </cell>
          <cell r="Y729" t="str">
            <v>MILTON SEBASTIAO DA COSTA</v>
          </cell>
          <cell r="Z729" t="str">
            <v>Solteiro</v>
          </cell>
          <cell r="AA729" t="str">
            <v>Ensino Superior Completo</v>
          </cell>
          <cell r="AB729" t="str">
            <v>M</v>
          </cell>
          <cell r="AC729" t="str">
            <v>Rua</v>
          </cell>
          <cell r="AD729" t="str">
            <v>MICHELE GIAMBONO</v>
          </cell>
          <cell r="AE729" t="str">
            <v>146</v>
          </cell>
          <cell r="AG729" t="str">
            <v>05833-250</v>
          </cell>
          <cell r="AH729" t="str">
            <v>JARDIM ESTER</v>
          </cell>
          <cell r="AI729" t="str">
            <v>São Paulo</v>
          </cell>
          <cell r="AJ729" t="str">
            <v>São Paulo</v>
          </cell>
          <cell r="AP729">
            <v>738</v>
          </cell>
          <cell r="AQ729" t="str">
            <v>47029</v>
          </cell>
          <cell r="AR729" t="str">
            <v>3</v>
          </cell>
          <cell r="AS729" t="str">
            <v>421734218</v>
          </cell>
          <cell r="AT729" t="str">
            <v>315972600124</v>
          </cell>
          <cell r="AU729" t="str">
            <v>352</v>
          </cell>
          <cell r="AV729" t="str">
            <v>373</v>
          </cell>
          <cell r="AW729" t="str">
            <v>16571</v>
          </cell>
          <cell r="AX729" t="str">
            <v>301</v>
          </cell>
          <cell r="AY729">
            <v>4</v>
          </cell>
          <cell r="AZ729">
            <v>3</v>
          </cell>
          <cell r="BA729">
            <v>0</v>
          </cell>
          <cell r="BB729" t="str">
            <v>02.521.985.831</v>
          </cell>
          <cell r="BC729">
            <v>44973</v>
          </cell>
          <cell r="BE729" t="str">
            <v>A</v>
          </cell>
          <cell r="BF729" t="str">
            <v>D</v>
          </cell>
          <cell r="BG729">
            <v>43608</v>
          </cell>
        </row>
        <row r="730">
          <cell r="A730">
            <v>112417</v>
          </cell>
          <cell r="B730" t="str">
            <v>EMERSON PAULO DA SILVA LIMA</v>
          </cell>
          <cell r="C730" t="str">
            <v>VARREDOR</v>
          </cell>
          <cell r="D730" t="str">
            <v>ECOSAMPA Santo Amaro</v>
          </cell>
          <cell r="E730">
            <v>43617</v>
          </cell>
          <cell r="F730">
            <v>1603.99</v>
          </cell>
          <cell r="G730" t="str">
            <v>Em Atividade Normal</v>
          </cell>
          <cell r="H730">
            <v>44989</v>
          </cell>
          <cell r="I730">
            <v>30999</v>
          </cell>
          <cell r="J730" t="str">
            <v>336.552.038-45</v>
          </cell>
          <cell r="K730" t="str">
            <v>130.28567.85.6</v>
          </cell>
          <cell r="L730" t="str">
            <v>Salário Mensal</v>
          </cell>
          <cell r="M730" t="str">
            <v>Empregado (CLT)</v>
          </cell>
          <cell r="N730" t="str">
            <v>5142-15</v>
          </cell>
          <cell r="O730">
            <v>71</v>
          </cell>
          <cell r="P730" t="str">
            <v>SEGUNDA A SABADO - 07:00 AS 15:20 / INTERVALO DE 01 HORA</v>
          </cell>
          <cell r="Q730" t="str">
            <v>220 Horas</v>
          </cell>
          <cell r="R730" t="str">
            <v>75.01.007</v>
          </cell>
          <cell r="S730" t="str">
            <v>SCK - Varrição de Sarjetas e Calçadas</v>
          </cell>
          <cell r="T730">
            <v>2</v>
          </cell>
          <cell r="U730" t="str">
            <v>SIEMACO SAO PAULO LIMP URBANA</v>
          </cell>
          <cell r="V730" t="str">
            <v>Brasileira</v>
          </cell>
          <cell r="W730" t="str">
            <v>São Paulo</v>
          </cell>
          <cell r="X730" t="str">
            <v>VERA LUCIA DA SILVA LIMA</v>
          </cell>
          <cell r="Y730" t="str">
            <v>ANTONIO SEVERINO DE LIMA</v>
          </cell>
          <cell r="Z730" t="str">
            <v>Solteiro</v>
          </cell>
          <cell r="AA730" t="str">
            <v>Ensino Fundamental Incompleto</v>
          </cell>
          <cell r="AB730" t="str">
            <v>M</v>
          </cell>
          <cell r="AC730" t="str">
            <v>Rua</v>
          </cell>
          <cell r="AD730" t="str">
            <v>MANOEL HOMEM DE ANDRADE</v>
          </cell>
          <cell r="AE730" t="str">
            <v>151</v>
          </cell>
          <cell r="AG730" t="str">
            <v>05723-400</v>
          </cell>
          <cell r="AH730" t="str">
            <v>JARDIM STO ANTONIO</v>
          </cell>
          <cell r="AI730" t="str">
            <v>São Paulo</v>
          </cell>
          <cell r="AJ730" t="str">
            <v>São Paulo</v>
          </cell>
          <cell r="AP730">
            <v>9104</v>
          </cell>
          <cell r="AQ730" t="str">
            <v>21380</v>
          </cell>
          <cell r="AR730" t="str">
            <v>7</v>
          </cell>
          <cell r="AS730" t="str">
            <v>346210896</v>
          </cell>
          <cell r="AT730" t="str">
            <v>301719410116</v>
          </cell>
          <cell r="AU730" t="str">
            <v>180</v>
          </cell>
          <cell r="AV730" t="str">
            <v>402</v>
          </cell>
          <cell r="AW730" t="str">
            <v>92152</v>
          </cell>
          <cell r="AX730" t="str">
            <v>252</v>
          </cell>
          <cell r="AY730">
            <v>4</v>
          </cell>
          <cell r="AZ730">
            <v>3</v>
          </cell>
          <cell r="BA730">
            <v>0</v>
          </cell>
        </row>
        <row r="731">
          <cell r="A731">
            <v>112427</v>
          </cell>
          <cell r="B731" t="str">
            <v>EMMANUEL JOSEPH</v>
          </cell>
          <cell r="C731" t="str">
            <v>VARREDOR</v>
          </cell>
          <cell r="D731" t="str">
            <v>ECOSAMPA Campo Limpo</v>
          </cell>
          <cell r="E731">
            <v>43617</v>
          </cell>
          <cell r="F731">
            <v>1603.99</v>
          </cell>
          <cell r="G731" t="str">
            <v>Demitido em Meses Anteriores</v>
          </cell>
          <cell r="H731">
            <v>44903</v>
          </cell>
          <cell r="I731">
            <v>30955</v>
          </cell>
          <cell r="J731" t="str">
            <v>239.896.518-03</v>
          </cell>
          <cell r="K731" t="str">
            <v>143.03736.91.7</v>
          </cell>
          <cell r="L731" t="str">
            <v>Salário Mensal</v>
          </cell>
          <cell r="M731" t="str">
            <v>Empregado (CLT)</v>
          </cell>
          <cell r="N731" t="str">
            <v>5142-15</v>
          </cell>
          <cell r="O731">
            <v>242</v>
          </cell>
          <cell r="P731" t="str">
            <v>SEGUNDA A SABADO - 13:00 AS 21:20 / INTERVALO DE 01 HORA</v>
          </cell>
          <cell r="Q731" t="str">
            <v>220 Horas</v>
          </cell>
          <cell r="R731" t="str">
            <v>75.01.010</v>
          </cell>
          <cell r="S731" t="str">
            <v>SCK - Varrição de Feiras Livres</v>
          </cell>
          <cell r="T731">
            <v>2</v>
          </cell>
          <cell r="U731" t="str">
            <v>SIEMACO SAO PAULO LIMP URBANA</v>
          </cell>
          <cell r="V731" t="str">
            <v>Haitiana</v>
          </cell>
          <cell r="W731" t="str">
            <v>República do Haiti</v>
          </cell>
          <cell r="X731" t="str">
            <v>AUGUSTA LOUIS CHARLES</v>
          </cell>
          <cell r="Y731" t="str">
            <v>PHILIPPE JOSEPH</v>
          </cell>
          <cell r="Z731" t="str">
            <v>Solteiro</v>
          </cell>
          <cell r="AA731" t="str">
            <v>Ensino Fundamental Incompleto</v>
          </cell>
          <cell r="AB731" t="str">
            <v>M</v>
          </cell>
          <cell r="AC731" t="str">
            <v>Rua</v>
          </cell>
          <cell r="AD731" t="str">
            <v>NELSON LOMANTO</v>
          </cell>
          <cell r="AE731" t="str">
            <v>156</v>
          </cell>
          <cell r="AG731" t="str">
            <v>05794-350</v>
          </cell>
          <cell r="AH731" t="str">
            <v>JARDIM HELGA</v>
          </cell>
          <cell r="AI731" t="str">
            <v>São Paulo</v>
          </cell>
          <cell r="AJ731" t="str">
            <v>São Paulo</v>
          </cell>
          <cell r="AP731">
            <v>9106</v>
          </cell>
          <cell r="AQ731" t="str">
            <v>34366</v>
          </cell>
          <cell r="AR731" t="str">
            <v>9</v>
          </cell>
          <cell r="AW731" t="str">
            <v>72503</v>
          </cell>
          <cell r="AX731" t="str">
            <v>170</v>
          </cell>
          <cell r="AY731">
            <v>3</v>
          </cell>
          <cell r="AZ731">
            <v>6</v>
          </cell>
          <cell r="BA731">
            <v>7</v>
          </cell>
        </row>
        <row r="732">
          <cell r="A732">
            <v>115010</v>
          </cell>
          <cell r="B732" t="str">
            <v>ENIO MARCOS DE OLIVEIRA</v>
          </cell>
          <cell r="C732" t="str">
            <v>AJUDANTE EQ SERVICOS DIVERSOS</v>
          </cell>
          <cell r="D732" t="str">
            <v>ECOSAMPA Operação Geral</v>
          </cell>
          <cell r="E732">
            <v>43930</v>
          </cell>
          <cell r="F732">
            <v>1319.67</v>
          </cell>
          <cell r="G732" t="str">
            <v>Demitido em Meses Anteriores</v>
          </cell>
          <cell r="H732">
            <v>44207</v>
          </cell>
          <cell r="I732">
            <v>33690</v>
          </cell>
          <cell r="J732" t="str">
            <v>430.231.958-54</v>
          </cell>
          <cell r="K732" t="str">
            <v>201.71874.67.0</v>
          </cell>
          <cell r="L732" t="str">
            <v>Salário Mensal</v>
          </cell>
          <cell r="M732" t="str">
            <v>Empregado (CLT)</v>
          </cell>
          <cell r="N732" t="str">
            <v>5142-25</v>
          </cell>
          <cell r="O732">
            <v>301</v>
          </cell>
          <cell r="P732" t="str">
            <v>SEGUNDA A SABADO - 22:00 AS 05:25 / INTERVALO DE 01 HORA</v>
          </cell>
          <cell r="Q732" t="str">
            <v>220 Horas</v>
          </cell>
          <cell r="R732" t="str">
            <v>75.01.014</v>
          </cell>
          <cell r="S732" t="str">
            <v>SCK - Pintura de Meio-Fio e Remoção Faixas e Propagandas</v>
          </cell>
          <cell r="T732">
            <v>2</v>
          </cell>
          <cell r="U732" t="str">
            <v>SIEMACO SAO PAULO LIMP URBANA</v>
          </cell>
          <cell r="V732" t="str">
            <v>Brasileira</v>
          </cell>
          <cell r="W732" t="str">
            <v>São Paulo</v>
          </cell>
          <cell r="X732" t="str">
            <v>NEUSA ROSA DO PRADO OLIVEIRA</v>
          </cell>
          <cell r="Y732" t="str">
            <v>MESSIAS DE OLIVEIRA</v>
          </cell>
          <cell r="Z732" t="str">
            <v>Solteiro</v>
          </cell>
          <cell r="AA732" t="str">
            <v>Ensino Médio Completo</v>
          </cell>
          <cell r="AB732" t="str">
            <v>M</v>
          </cell>
          <cell r="AC732" t="str">
            <v>Rua</v>
          </cell>
          <cell r="AD732" t="str">
            <v>JOSE ROSCHEL RODRIGUES</v>
          </cell>
          <cell r="AE732" t="str">
            <v>564</v>
          </cell>
          <cell r="AG732" t="str">
            <v>04880-130</v>
          </cell>
          <cell r="AH732" t="str">
            <v>RECANTO CAMPO BELO</v>
          </cell>
          <cell r="AI732" t="str">
            <v>São Paulo</v>
          </cell>
          <cell r="AJ732" t="str">
            <v>São Paulo</v>
          </cell>
          <cell r="AK732" t="str">
            <v>11</v>
          </cell>
          <cell r="AL732" t="str">
            <v>5938.0909</v>
          </cell>
          <cell r="AP732">
            <v>7245</v>
          </cell>
          <cell r="AQ732" t="str">
            <v>03893</v>
          </cell>
          <cell r="AR732" t="str">
            <v>5</v>
          </cell>
          <cell r="AS732" t="str">
            <v>481477226</v>
          </cell>
          <cell r="AT732" t="str">
            <v>395539750175</v>
          </cell>
          <cell r="AU732" t="str">
            <v>0523</v>
          </cell>
          <cell r="AV732" t="str">
            <v>381</v>
          </cell>
          <cell r="AW732" t="str">
            <v>43023195</v>
          </cell>
          <cell r="AX732" t="str">
            <v>854</v>
          </cell>
          <cell r="AY732">
            <v>0</v>
          </cell>
          <cell r="AZ732">
            <v>9</v>
          </cell>
          <cell r="BA732">
            <v>2</v>
          </cell>
        </row>
        <row r="733">
          <cell r="A733">
            <v>112439</v>
          </cell>
          <cell r="B733" t="str">
            <v>ERALDO COSME DA SILVA</v>
          </cell>
          <cell r="C733" t="str">
            <v>COLETOR</v>
          </cell>
          <cell r="D733" t="str">
            <v>ECOSAMPA Operação Geral</v>
          </cell>
          <cell r="E733">
            <v>43617</v>
          </cell>
          <cell r="F733">
            <v>1907.79</v>
          </cell>
          <cell r="G733" t="str">
            <v>Em Atividade Normal</v>
          </cell>
          <cell r="H733">
            <v>44898</v>
          </cell>
          <cell r="I733">
            <v>29735</v>
          </cell>
          <cell r="J733" t="str">
            <v>050.388.094-99</v>
          </cell>
          <cell r="K733" t="str">
            <v>130.03102.45.0</v>
          </cell>
          <cell r="L733" t="str">
            <v>Salário Mensal</v>
          </cell>
          <cell r="M733" t="str">
            <v>Empregado (CLT)</v>
          </cell>
          <cell r="N733" t="str">
            <v>5142-05</v>
          </cell>
          <cell r="O733">
            <v>301</v>
          </cell>
          <cell r="P733" t="str">
            <v>SEGUNDA A SABADO - 22:00 AS 05:25 / INTERVALO DE 01 HORA</v>
          </cell>
          <cell r="Q733" t="str">
            <v>220 Horas</v>
          </cell>
          <cell r="R733" t="str">
            <v>75.01.024</v>
          </cell>
          <cell r="S733" t="str">
            <v>SCK - Coleta Manual Residuos - Compactador</v>
          </cell>
          <cell r="T733">
            <v>2</v>
          </cell>
          <cell r="U733" t="str">
            <v>SIEMACO SAO PAULO LIMP URBANA</v>
          </cell>
          <cell r="V733" t="str">
            <v>Brasileira</v>
          </cell>
          <cell r="W733" t="str">
            <v>Timbaúba</v>
          </cell>
          <cell r="X733" t="str">
            <v>MAURA INACIA PEREIRA</v>
          </cell>
          <cell r="Y733" t="str">
            <v>COSME EDGAR PEREIRA</v>
          </cell>
          <cell r="Z733" t="str">
            <v>Solteiro</v>
          </cell>
          <cell r="AA733" t="str">
            <v>Ensino Fundamental Incompleto</v>
          </cell>
          <cell r="AB733" t="str">
            <v>M</v>
          </cell>
          <cell r="AC733" t="str">
            <v>Rua</v>
          </cell>
          <cell r="AD733" t="str">
            <v>ADAMASTOR</v>
          </cell>
          <cell r="AE733" t="str">
            <v>216</v>
          </cell>
          <cell r="AG733" t="str">
            <v>06823-180</v>
          </cell>
          <cell r="AH733" t="str">
            <v>JARDIM SANTO EDUARDO</v>
          </cell>
          <cell r="AI733" t="str">
            <v>Embu</v>
          </cell>
          <cell r="AJ733" t="str">
            <v>São Paulo</v>
          </cell>
          <cell r="AK733" t="str">
            <v>11</v>
          </cell>
          <cell r="AL733" t="str">
            <v>4149.7117</v>
          </cell>
          <cell r="AP733">
            <v>390</v>
          </cell>
          <cell r="AQ733" t="str">
            <v>10753</v>
          </cell>
          <cell r="AR733" t="str">
            <v>0</v>
          </cell>
          <cell r="AS733" t="str">
            <v>560379572</v>
          </cell>
          <cell r="AT733" t="str">
            <v>59361560850</v>
          </cell>
          <cell r="AU733" t="str">
            <v>75</v>
          </cell>
          <cell r="AV733" t="str">
            <v>36</v>
          </cell>
          <cell r="AW733" t="str">
            <v>83978</v>
          </cell>
          <cell r="AX733" t="str">
            <v>18</v>
          </cell>
          <cell r="AY733">
            <v>4</v>
          </cell>
          <cell r="AZ733">
            <v>3</v>
          </cell>
          <cell r="BA733">
            <v>0</v>
          </cell>
        </row>
        <row r="734">
          <cell r="A734">
            <v>112449</v>
          </cell>
          <cell r="B734" t="str">
            <v>ERALDO SILVA DE OLIVEIRA</v>
          </cell>
          <cell r="C734" t="str">
            <v>VARREDOR</v>
          </cell>
          <cell r="D734" t="str">
            <v>ECOSAMPA Santo Amaro</v>
          </cell>
          <cell r="E734">
            <v>43617</v>
          </cell>
          <cell r="F734">
            <v>1603.99</v>
          </cell>
          <cell r="G734" t="str">
            <v>Em Atividade Normal</v>
          </cell>
          <cell r="H734">
            <v>44930</v>
          </cell>
          <cell r="I734">
            <v>30006</v>
          </cell>
          <cell r="J734" t="str">
            <v>397.917.238-42</v>
          </cell>
          <cell r="K734" t="str">
            <v>201.15181.19.3</v>
          </cell>
          <cell r="L734" t="str">
            <v>Salário Mensal</v>
          </cell>
          <cell r="M734" t="str">
            <v>Empregado (CLT)</v>
          </cell>
          <cell r="N734" t="str">
            <v>5142-15</v>
          </cell>
          <cell r="O734">
            <v>167</v>
          </cell>
          <cell r="P734" t="str">
            <v>SEGUNDA A SABADO - 13:40 AS 22:00 / INTERVALO DE 01 HORA</v>
          </cell>
          <cell r="Q734" t="str">
            <v>220 Horas</v>
          </cell>
          <cell r="R734" t="str">
            <v>75.01.006</v>
          </cell>
          <cell r="S734" t="str">
            <v>SCK - Varrição de Vias e Logradouros</v>
          </cell>
          <cell r="T734">
            <v>2</v>
          </cell>
          <cell r="U734" t="str">
            <v>SIEMACO SAO PAULO LIMP URBANA</v>
          </cell>
          <cell r="V734" t="str">
            <v>Brasileira</v>
          </cell>
          <cell r="W734" t="str">
            <v>Bom Conselho</v>
          </cell>
          <cell r="X734" t="str">
            <v>ELIDIA QUITERIA SILVA DE OLIVEIRA</v>
          </cell>
          <cell r="Y734" t="str">
            <v>LOURIVAL VALDEVINO DE OLIVEIRA</v>
          </cell>
          <cell r="Z734" t="str">
            <v>Solteiro</v>
          </cell>
          <cell r="AA734" t="str">
            <v>Ensino Fundamental Completo</v>
          </cell>
          <cell r="AB734" t="str">
            <v>M</v>
          </cell>
          <cell r="AC734" t="str">
            <v>Rua</v>
          </cell>
          <cell r="AD734" t="str">
            <v>PROFESSOR AGOSTINHO ALVIM</v>
          </cell>
          <cell r="AE734" t="str">
            <v>221</v>
          </cell>
          <cell r="AG734" t="str">
            <v>05883-140</v>
          </cell>
          <cell r="AH734" t="str">
            <v>JARDIM DO COLEGIO</v>
          </cell>
          <cell r="AI734" t="str">
            <v>São Paulo</v>
          </cell>
          <cell r="AJ734" t="str">
            <v>São Paulo</v>
          </cell>
          <cell r="AP734">
            <v>3052</v>
          </cell>
          <cell r="AQ734" t="str">
            <v>16792</v>
          </cell>
          <cell r="AR734" t="str">
            <v>5</v>
          </cell>
          <cell r="AS734" t="str">
            <v>364545355</v>
          </cell>
          <cell r="AT734" t="str">
            <v>348272210191</v>
          </cell>
          <cell r="AU734" t="str">
            <v>246</v>
          </cell>
          <cell r="AV734" t="str">
            <v>20</v>
          </cell>
          <cell r="AW734" t="str">
            <v>33411</v>
          </cell>
          <cell r="AX734" t="str">
            <v>291</v>
          </cell>
          <cell r="AY734">
            <v>4</v>
          </cell>
          <cell r="AZ734">
            <v>3</v>
          </cell>
          <cell r="BA734">
            <v>0</v>
          </cell>
        </row>
        <row r="735">
          <cell r="A735">
            <v>112471</v>
          </cell>
          <cell r="B735" t="str">
            <v>ERASMO MIRANDA DOS SANTOS</v>
          </cell>
          <cell r="C735" t="str">
            <v>AJUDANTE EQ SERVICOS DIVERSOS</v>
          </cell>
          <cell r="D735" t="str">
            <v>ECOSAMPA Capela do Socorro</v>
          </cell>
          <cell r="E735">
            <v>43617</v>
          </cell>
          <cell r="F735">
            <v>1603.99</v>
          </cell>
          <cell r="G735" t="str">
            <v>Em Atividade Normal</v>
          </cell>
          <cell r="H735">
            <v>45056</v>
          </cell>
          <cell r="I735">
            <v>31440</v>
          </cell>
          <cell r="J735" t="str">
            <v>351.662.778-64</v>
          </cell>
          <cell r="K735" t="str">
            <v>209.79796.34.7</v>
          </cell>
          <cell r="L735" t="str">
            <v>Salário Mensal</v>
          </cell>
          <cell r="M735" t="str">
            <v>Empregado (CLT)</v>
          </cell>
          <cell r="N735" t="str">
            <v>5142-25</v>
          </cell>
          <cell r="O735">
            <v>66</v>
          </cell>
          <cell r="P735" t="str">
            <v>SEGUNDA A SABADO - 06:00 AS 14:20 / INTERVALO DE 01 HORA</v>
          </cell>
          <cell r="Q735" t="str">
            <v>220 Horas</v>
          </cell>
          <cell r="R735" t="str">
            <v>75.01.013</v>
          </cell>
          <cell r="S735" t="str">
            <v>SCK - Capinação e Roçada de Vias</v>
          </cell>
          <cell r="T735">
            <v>2</v>
          </cell>
          <cell r="U735" t="str">
            <v>SIEMACO SAO PAULO LIMP URBANA</v>
          </cell>
          <cell r="V735" t="str">
            <v>Brasileira</v>
          </cell>
          <cell r="W735" t="str">
            <v>São Paulo</v>
          </cell>
          <cell r="X735" t="str">
            <v>MARIA DO SOCORRO MIRANDA DOS SANTOS</v>
          </cell>
          <cell r="Y735" t="str">
            <v>SEVERINO BELMIRO DOS SANTOS</v>
          </cell>
          <cell r="Z735" t="str">
            <v>Solteiro</v>
          </cell>
          <cell r="AA735" t="str">
            <v>Ensino Médio Completo</v>
          </cell>
          <cell r="AB735" t="str">
            <v>M</v>
          </cell>
          <cell r="AC735" t="str">
            <v>Rua</v>
          </cell>
          <cell r="AD735" t="str">
            <v>MARANHAO</v>
          </cell>
          <cell r="AE735" t="str">
            <v>231</v>
          </cell>
          <cell r="AG735" t="str">
            <v>04877-225</v>
          </cell>
          <cell r="AH735" t="str">
            <v>CIDADE LUZ</v>
          </cell>
          <cell r="AI735" t="str">
            <v>São Paulo</v>
          </cell>
          <cell r="AJ735" t="str">
            <v>São Paulo</v>
          </cell>
          <cell r="AP735">
            <v>6753</v>
          </cell>
          <cell r="AQ735" t="str">
            <v>23921</v>
          </cell>
          <cell r="AR735" t="str">
            <v>6</v>
          </cell>
          <cell r="AS735" t="str">
            <v>412110040</v>
          </cell>
          <cell r="AT735" t="str">
            <v>339327700175</v>
          </cell>
          <cell r="AU735" t="str">
            <v>191</v>
          </cell>
          <cell r="AV735" t="str">
            <v>381</v>
          </cell>
          <cell r="AW735" t="str">
            <v>26182</v>
          </cell>
          <cell r="AX735" t="str">
            <v>309</v>
          </cell>
          <cell r="AY735">
            <v>4</v>
          </cell>
          <cell r="AZ735">
            <v>3</v>
          </cell>
          <cell r="BA735">
            <v>0</v>
          </cell>
        </row>
        <row r="736">
          <cell r="A736">
            <v>114255</v>
          </cell>
          <cell r="B736" t="str">
            <v>ERDILENE RODRIGUES DE SOUSA</v>
          </cell>
          <cell r="C736" t="str">
            <v>AJUDANTE EQ SERVICOS DIVERSOS</v>
          </cell>
          <cell r="D736" t="str">
            <v>ECOSAMPA Operação Geral</v>
          </cell>
          <cell r="E736">
            <v>43804</v>
          </cell>
          <cell r="F736">
            <v>1603.99</v>
          </cell>
          <cell r="G736" t="str">
            <v>Em Atividade Normal</v>
          </cell>
          <cell r="H736">
            <v>45149</v>
          </cell>
          <cell r="I736">
            <v>30060</v>
          </cell>
          <cell r="J736" t="str">
            <v>930.877.053-49</v>
          </cell>
          <cell r="K736" t="str">
            <v>160.39912.25.2</v>
          </cell>
          <cell r="L736" t="str">
            <v>Salário Mensal</v>
          </cell>
          <cell r="M736" t="str">
            <v>Empregado (CLT)</v>
          </cell>
          <cell r="N736" t="str">
            <v>5142-25</v>
          </cell>
          <cell r="O736">
            <v>300</v>
          </cell>
          <cell r="P736" t="str">
            <v>SEGUNDA A SABADO - 21:00 AS 04:33 / INTERVALO DE 01 HORA</v>
          </cell>
          <cell r="Q736" t="str">
            <v>220 Horas</v>
          </cell>
          <cell r="R736" t="str">
            <v>75.01.022</v>
          </cell>
          <cell r="S736" t="str">
            <v>SCK - Limpeza Habitacional - Dificil Acesso</v>
          </cell>
          <cell r="T736">
            <v>2</v>
          </cell>
          <cell r="U736" t="str">
            <v>SIEMACO SAO PAULO LIMP URBANA</v>
          </cell>
          <cell r="V736" t="str">
            <v>Brasileira</v>
          </cell>
          <cell r="W736" t="str">
            <v>Boa Viagem</v>
          </cell>
          <cell r="X736" t="str">
            <v>MARIA RODRIGUES DOS SANTOS</v>
          </cell>
          <cell r="Y736" t="str">
            <v>LUIZ RODRIGUES DE SOUSA</v>
          </cell>
          <cell r="Z736" t="str">
            <v>Solteiro</v>
          </cell>
          <cell r="AA736" t="str">
            <v>Ensino Fundamental Completo</v>
          </cell>
          <cell r="AB736" t="str">
            <v>F</v>
          </cell>
          <cell r="AC736" t="str">
            <v>Rua</v>
          </cell>
          <cell r="AD736" t="str">
            <v>RUA CASPIO</v>
          </cell>
          <cell r="AE736" t="str">
            <v>111</v>
          </cell>
          <cell r="AF736" t="str">
            <v>cs 4</v>
          </cell>
          <cell r="AG736" t="str">
            <v>05883-010</v>
          </cell>
          <cell r="AH736" t="str">
            <v>JARDIM COLÉGIO</v>
          </cell>
          <cell r="AI736" t="str">
            <v>São Paulo</v>
          </cell>
          <cell r="AJ736" t="str">
            <v>São Paulo</v>
          </cell>
          <cell r="AK736" t="str">
            <v>11</v>
          </cell>
          <cell r="AL736" t="str">
            <v>94636.2732</v>
          </cell>
          <cell r="AP736">
            <v>143</v>
          </cell>
          <cell r="AQ736" t="str">
            <v>13473</v>
          </cell>
          <cell r="AR736" t="str">
            <v>2</v>
          </cell>
          <cell r="AS736" t="str">
            <v>96002710700</v>
          </cell>
          <cell r="AT736" t="str">
            <v>049359420787</v>
          </cell>
          <cell r="AU736" t="str">
            <v>0112</v>
          </cell>
          <cell r="AV736" t="str">
            <v>061</v>
          </cell>
          <cell r="AW736" t="str">
            <v>046280</v>
          </cell>
          <cell r="AX736" t="str">
            <v>0050</v>
          </cell>
          <cell r="AY736">
            <v>3</v>
          </cell>
          <cell r="AZ736">
            <v>8</v>
          </cell>
          <cell r="BA736">
            <v>26</v>
          </cell>
        </row>
        <row r="737">
          <cell r="A737">
            <v>115212</v>
          </cell>
          <cell r="B737" t="str">
            <v>ERIC DA SILVA SANTANA</v>
          </cell>
          <cell r="C737" t="str">
            <v>AJUDANTE EQ SERVICOS DIVERSOS</v>
          </cell>
          <cell r="D737" t="str">
            <v>ECOSAMPA Operação Geral</v>
          </cell>
          <cell r="E737">
            <v>44018</v>
          </cell>
          <cell r="F737">
            <v>1464.83</v>
          </cell>
          <cell r="G737" t="str">
            <v>Demitido em Meses Anteriores</v>
          </cell>
          <cell r="H737">
            <v>44743</v>
          </cell>
          <cell r="I737">
            <v>34832</v>
          </cell>
          <cell r="J737" t="str">
            <v>461.911.398-02</v>
          </cell>
          <cell r="K737" t="str">
            <v>151.60478.84.5</v>
          </cell>
          <cell r="L737" t="str">
            <v>Salário Mensal</v>
          </cell>
          <cell r="M737" t="str">
            <v>Empregado (CLT)</v>
          </cell>
          <cell r="N737" t="str">
            <v>5142-25</v>
          </cell>
          <cell r="O737">
            <v>301</v>
          </cell>
          <cell r="P737" t="str">
            <v>SEGUNDA A SABADO - 22:00 AS 05:25 / INTERVALO DE 01 HORA</v>
          </cell>
          <cell r="Q737" t="str">
            <v>220 Horas</v>
          </cell>
          <cell r="R737" t="str">
            <v>75.01.014</v>
          </cell>
          <cell r="S737" t="str">
            <v>SCK - Pintura de Meio-Fio e Remoção Faixas e Propagandas</v>
          </cell>
          <cell r="T737">
            <v>2</v>
          </cell>
          <cell r="U737" t="str">
            <v>SIEMACO SAO PAULO LIMP URBANA</v>
          </cell>
          <cell r="V737" t="str">
            <v>Brasileira</v>
          </cell>
          <cell r="W737" t="str">
            <v>São Paulo</v>
          </cell>
          <cell r="X737" t="str">
            <v>SILVANA AMARO DA SILVA</v>
          </cell>
          <cell r="Y737" t="str">
            <v>BARTOLOMEU EPIFANIO DE SANTANA</v>
          </cell>
          <cell r="Z737" t="str">
            <v>Solteiro</v>
          </cell>
          <cell r="AA737" t="str">
            <v>Ensino Fundamental Completo</v>
          </cell>
          <cell r="AB737" t="str">
            <v>M</v>
          </cell>
          <cell r="AC737" t="str">
            <v>Rua</v>
          </cell>
          <cell r="AD737" t="str">
            <v>FRANCISCO INACIO SOLANO</v>
          </cell>
          <cell r="AE737" t="str">
            <v>77</v>
          </cell>
          <cell r="AF737" t="str">
            <v>CASA 2</v>
          </cell>
          <cell r="AG737" t="str">
            <v>04849-501</v>
          </cell>
          <cell r="AH737" t="str">
            <v>CANTINHO DO CÉU</v>
          </cell>
          <cell r="AI737" t="str">
            <v>São Paulo</v>
          </cell>
          <cell r="AJ737" t="str">
            <v>São Paulo</v>
          </cell>
          <cell r="AK737" t="str">
            <v>11</v>
          </cell>
          <cell r="AL737" t="str">
            <v>5831.7076</v>
          </cell>
          <cell r="AM737" t="str">
            <v>11</v>
          </cell>
          <cell r="AN737" t="str">
            <v>95993.4085</v>
          </cell>
          <cell r="AP737">
            <v>6733</v>
          </cell>
          <cell r="AQ737" t="str">
            <v>35948</v>
          </cell>
          <cell r="AR737" t="str">
            <v>0</v>
          </cell>
          <cell r="AS737" t="str">
            <v>487165408</v>
          </cell>
          <cell r="AT737" t="str">
            <v>415627930116</v>
          </cell>
          <cell r="AU737" t="str">
            <v>606</v>
          </cell>
          <cell r="AV737" t="str">
            <v>371</v>
          </cell>
          <cell r="AW737" t="str">
            <v>46191139</v>
          </cell>
          <cell r="AX737" t="str">
            <v>802</v>
          </cell>
          <cell r="AY737">
            <v>1</v>
          </cell>
          <cell r="AZ737">
            <v>11</v>
          </cell>
          <cell r="BA737">
            <v>25</v>
          </cell>
        </row>
        <row r="738">
          <cell r="A738">
            <v>116726</v>
          </cell>
          <cell r="B738" t="str">
            <v>ERIC DOS SANTOS PINTO</v>
          </cell>
          <cell r="C738" t="str">
            <v>VARREDOR</v>
          </cell>
          <cell r="D738" t="str">
            <v>ECOSAMPA M'Boi Mirim</v>
          </cell>
          <cell r="E738">
            <v>44368</v>
          </cell>
          <cell r="F738">
            <v>1603.99</v>
          </cell>
          <cell r="G738" t="str">
            <v>Em Atividade Normal</v>
          </cell>
          <cell r="H738">
            <v>45177</v>
          </cell>
          <cell r="I738">
            <v>37196</v>
          </cell>
          <cell r="J738" t="str">
            <v>140.463.107-07</v>
          </cell>
          <cell r="K738" t="str">
            <v>201.15207.05.2</v>
          </cell>
          <cell r="L738" t="str">
            <v>Salário Mensal</v>
          </cell>
          <cell r="M738" t="str">
            <v>Empregado (CLT)</v>
          </cell>
          <cell r="N738" t="str">
            <v>5142-15</v>
          </cell>
          <cell r="O738">
            <v>66</v>
          </cell>
          <cell r="P738" t="str">
            <v>SEGUNDA A SABADO - 06:00 AS 14:20 / INTERVALO DE 01 HORA</v>
          </cell>
          <cell r="Q738" t="str">
            <v>220 Horas</v>
          </cell>
          <cell r="R738" t="str">
            <v>75.01.010</v>
          </cell>
          <cell r="S738" t="str">
            <v>SCK - Varrição de Feiras Livres</v>
          </cell>
          <cell r="T738">
            <v>2</v>
          </cell>
          <cell r="U738" t="str">
            <v>SIEMACO SAO PAULO LIMP URBANA</v>
          </cell>
          <cell r="V738" t="str">
            <v>Brasileira</v>
          </cell>
          <cell r="W738" t="str">
            <v>São Paulo</v>
          </cell>
          <cell r="X738" t="str">
            <v>SIMONE DOS SANTOS</v>
          </cell>
          <cell r="Y738" t="str">
            <v>MARCELO PINTO</v>
          </cell>
          <cell r="Z738" t="str">
            <v>Solteiro</v>
          </cell>
          <cell r="AA738" t="str">
            <v>Ensino Fundamental Completo</v>
          </cell>
          <cell r="AB738" t="str">
            <v>M</v>
          </cell>
          <cell r="AC738" t="str">
            <v>Rua</v>
          </cell>
          <cell r="AD738" t="str">
            <v>RUA BENTO RODRIGUES</v>
          </cell>
          <cell r="AE738" t="str">
            <v>35</v>
          </cell>
          <cell r="AF738" t="str">
            <v>CASA 2</v>
          </cell>
          <cell r="AG738" t="str">
            <v>04939-120</v>
          </cell>
          <cell r="AH738" t="str">
            <v>JARDIM ANGELA</v>
          </cell>
          <cell r="AI738" t="str">
            <v>São Paulo</v>
          </cell>
          <cell r="AJ738" t="str">
            <v>São Paulo</v>
          </cell>
          <cell r="AK738" t="str">
            <v>11</v>
          </cell>
          <cell r="AL738" t="str">
            <v>5831.7076</v>
          </cell>
          <cell r="AM738" t="str">
            <v>11</v>
          </cell>
          <cell r="AN738" t="str">
            <v>95993.4085</v>
          </cell>
          <cell r="AP738">
            <v>8485</v>
          </cell>
          <cell r="AQ738" t="str">
            <v>27381</v>
          </cell>
          <cell r="AR738" t="str">
            <v>0</v>
          </cell>
          <cell r="AS738" t="str">
            <v>66688786X</v>
          </cell>
          <cell r="AT738" t="str">
            <v>459526140167</v>
          </cell>
          <cell r="AU738" t="str">
            <v>0947</v>
          </cell>
          <cell r="AV738" t="str">
            <v>328</v>
          </cell>
          <cell r="AW738" t="str">
            <v>14046310</v>
          </cell>
          <cell r="AX738" t="str">
            <v>707</v>
          </cell>
          <cell r="AY738">
            <v>2</v>
          </cell>
          <cell r="AZ738">
            <v>2</v>
          </cell>
          <cell r="BA738">
            <v>10</v>
          </cell>
        </row>
        <row r="739">
          <cell r="A739">
            <v>117130</v>
          </cell>
          <cell r="B739" t="str">
            <v>ERICA FERNANDA SANTOS DE LIMA</v>
          </cell>
          <cell r="C739" t="str">
            <v>PENSIONISTAS</v>
          </cell>
          <cell r="D739" t="str">
            <v>ECOSAMPA Pensionistas</v>
          </cell>
          <cell r="E739">
            <v>44456</v>
          </cell>
          <cell r="F739">
            <v>0.01</v>
          </cell>
          <cell r="G739" t="str">
            <v>Em Atividade Normal</v>
          </cell>
          <cell r="H739">
            <v>44456</v>
          </cell>
          <cell r="J739" t="str">
            <v>375.960.768-31</v>
          </cell>
          <cell r="L739" t="str">
            <v>Nenhuma</v>
          </cell>
          <cell r="M739" t="str">
            <v>Pensionista</v>
          </cell>
          <cell r="N739" t="str">
            <v>1415-20</v>
          </cell>
          <cell r="O739">
            <v>0</v>
          </cell>
          <cell r="P739" t="str">
            <v>Nenhum</v>
          </cell>
          <cell r="Q739" t="str">
            <v>Nenhuma</v>
          </cell>
          <cell r="R739" t="str">
            <v>00.00.000</v>
          </cell>
          <cell r="S739" t="str">
            <v>Pensionistas</v>
          </cell>
          <cell r="T739">
            <v>0</v>
          </cell>
          <cell r="U739" t="str">
            <v>Nenhum</v>
          </cell>
          <cell r="V739" t="str">
            <v>Nenhuma</v>
          </cell>
          <cell r="W739" t="str">
            <v>Nenhum</v>
          </cell>
          <cell r="Z739" t="str">
            <v>Solteiro</v>
          </cell>
          <cell r="AA739" t="str">
            <v>Ensino Médio Completo</v>
          </cell>
          <cell r="AB739" t="str">
            <v>F</v>
          </cell>
          <cell r="AC739" t="str">
            <v>Nenhum</v>
          </cell>
          <cell r="AI739" t="str">
            <v>Nenhum</v>
          </cell>
          <cell r="AJ739" t="str">
            <v>Nenhum</v>
          </cell>
          <cell r="AP739">
            <v>4071</v>
          </cell>
          <cell r="AQ739" t="str">
            <v>43889</v>
          </cell>
          <cell r="AR739" t="str">
            <v>8</v>
          </cell>
          <cell r="AY739">
            <v>1</v>
          </cell>
          <cell r="AZ739">
            <v>11</v>
          </cell>
          <cell r="BA739">
            <v>14</v>
          </cell>
        </row>
        <row r="740">
          <cell r="A740">
            <v>112473</v>
          </cell>
          <cell r="B740" t="str">
            <v>ERICK WILLIAM BORGES ARAUJO</v>
          </cell>
          <cell r="C740" t="str">
            <v>AUXILIAR DE CONTROLE OPERACIONAL</v>
          </cell>
          <cell r="D740" t="str">
            <v>ECOSAMPA Operação Geral</v>
          </cell>
          <cell r="E740">
            <v>43617</v>
          </cell>
          <cell r="F740">
            <v>1952.99</v>
          </cell>
          <cell r="G740" t="str">
            <v>Em Atividade Normal</v>
          </cell>
          <cell r="H740">
            <v>44898</v>
          </cell>
          <cell r="I740">
            <v>31986</v>
          </cell>
          <cell r="J740" t="str">
            <v>345.577.058-47</v>
          </cell>
          <cell r="K740" t="str">
            <v>132.61466.89.7</v>
          </cell>
          <cell r="L740" t="str">
            <v>Salário Mensal</v>
          </cell>
          <cell r="M740" t="str">
            <v>Empregado (CLT)</v>
          </cell>
          <cell r="N740" t="str">
            <v>3423-10</v>
          </cell>
          <cell r="O740">
            <v>63</v>
          </cell>
          <cell r="P740" t="str">
            <v>SEGUNDA A SEXTA - 08:00 AS 17:48 / INTERVALO DE 01 HORA</v>
          </cell>
          <cell r="Q740" t="str">
            <v>220 Horas</v>
          </cell>
          <cell r="R740" t="str">
            <v>75.02.001</v>
          </cell>
          <cell r="S740" t="str">
            <v>Apoio Op C.Indireto</v>
          </cell>
          <cell r="T740">
            <v>3</v>
          </cell>
          <cell r="U740" t="str">
            <v>SIEMACO SAO PAULO LIMP URBANA</v>
          </cell>
          <cell r="V740" t="str">
            <v>Brasileira</v>
          </cell>
          <cell r="W740" t="str">
            <v>São Paulo</v>
          </cell>
          <cell r="X740" t="str">
            <v>CRISTINA ANTONIA BORGES ARAUJO</v>
          </cell>
          <cell r="Z740" t="str">
            <v>Casado</v>
          </cell>
          <cell r="AA740" t="str">
            <v>Ensino Fundamental Incompleto</v>
          </cell>
          <cell r="AB740" t="str">
            <v>M</v>
          </cell>
          <cell r="AC740" t="str">
            <v>Rua</v>
          </cell>
          <cell r="AD740" t="str">
            <v>PAULO AFONSO</v>
          </cell>
          <cell r="AE740" t="str">
            <v>236</v>
          </cell>
          <cell r="AG740" t="str">
            <v>06856-810</v>
          </cell>
          <cell r="AH740" t="str">
            <v>JD VALO VELHO</v>
          </cell>
          <cell r="AI740" t="str">
            <v>Itapecerica da Serra</v>
          </cell>
          <cell r="AJ740" t="str">
            <v>São Paulo</v>
          </cell>
          <cell r="AP740">
            <v>9042</v>
          </cell>
          <cell r="AQ740" t="str">
            <v>03494</v>
          </cell>
          <cell r="AR740" t="str">
            <v>3</v>
          </cell>
          <cell r="AS740" t="str">
            <v>414946303</v>
          </cell>
          <cell r="AT740" t="str">
            <v>328763650191</v>
          </cell>
          <cell r="AU740" t="str">
            <v>273</v>
          </cell>
          <cell r="AV740" t="str">
            <v>201</v>
          </cell>
          <cell r="AW740" t="str">
            <v>21577</v>
          </cell>
          <cell r="AX740" t="str">
            <v>355</v>
          </cell>
          <cell r="AY740">
            <v>4</v>
          </cell>
          <cell r="AZ740">
            <v>3</v>
          </cell>
          <cell r="BA740">
            <v>29</v>
          </cell>
        </row>
        <row r="741">
          <cell r="A741">
            <v>114735</v>
          </cell>
          <cell r="B741" t="str">
            <v>ERICO DE JESUS SOUZA</v>
          </cell>
          <cell r="C741" t="str">
            <v>AJUDANTE EQ SERVICOS DIVERSOS</v>
          </cell>
          <cell r="D741" t="str">
            <v>ECOSAMPA Santo Amaro</v>
          </cell>
          <cell r="E741">
            <v>43874</v>
          </cell>
          <cell r="F741">
            <v>1603.99</v>
          </cell>
          <cell r="G741" t="str">
            <v>Demitido em Meses Anteriores</v>
          </cell>
          <cell r="H741">
            <v>45026</v>
          </cell>
          <cell r="I741">
            <v>31226</v>
          </cell>
          <cell r="J741" t="str">
            <v>413.792.718-94</v>
          </cell>
          <cell r="K741" t="str">
            <v>138.26038.81.8</v>
          </cell>
          <cell r="L741" t="str">
            <v>Salário Mensal</v>
          </cell>
          <cell r="M741" t="str">
            <v>Empregado (CLT)</v>
          </cell>
          <cell r="N741" t="str">
            <v>5142-25</v>
          </cell>
          <cell r="O741">
            <v>300</v>
          </cell>
          <cell r="P741" t="str">
            <v>SEGUNDA A SABADO - 21:00 AS 04:33 / INTERVALO DE 01 HORA</v>
          </cell>
          <cell r="Q741" t="str">
            <v>220 Horas</v>
          </cell>
          <cell r="R741" t="str">
            <v>75.01.014</v>
          </cell>
          <cell r="S741" t="str">
            <v>SCK - Pintura de Meio-Fio e Remoção Faixas e Propagandas</v>
          </cell>
          <cell r="T741">
            <v>2</v>
          </cell>
          <cell r="U741" t="str">
            <v>SIEMACO SAO PAULO LIMP URBANA</v>
          </cell>
          <cell r="V741" t="str">
            <v>Brasileira</v>
          </cell>
          <cell r="W741" t="str">
            <v>São Paulo</v>
          </cell>
          <cell r="X741" t="str">
            <v>MARIA APARECIDA MOREIRA</v>
          </cell>
          <cell r="Y741" t="str">
            <v>CARLOS DE JESUS SOUZA</v>
          </cell>
          <cell r="Z741" t="str">
            <v>Solteiro</v>
          </cell>
          <cell r="AA741" t="str">
            <v>Ensino Fundamental Incompleto</v>
          </cell>
          <cell r="AB741" t="str">
            <v>M</v>
          </cell>
          <cell r="AC741" t="str">
            <v>Rua</v>
          </cell>
          <cell r="AD741" t="str">
            <v>RUA C</v>
          </cell>
          <cell r="AE741" t="str">
            <v>12</v>
          </cell>
          <cell r="AG741" t="str">
            <v>04894-425</v>
          </cell>
          <cell r="AH741" t="str">
            <v>JARDIM DAS FONTES</v>
          </cell>
          <cell r="AI741" t="str">
            <v>São Paulo</v>
          </cell>
          <cell r="AJ741" t="str">
            <v>São Paulo</v>
          </cell>
          <cell r="AK741" t="str">
            <v>11</v>
          </cell>
          <cell r="AL741" t="str">
            <v>5939.3695</v>
          </cell>
          <cell r="AP741">
            <v>6753</v>
          </cell>
          <cell r="AQ741" t="str">
            <v>35081</v>
          </cell>
          <cell r="AR741" t="str">
            <v>5</v>
          </cell>
          <cell r="AS741" t="str">
            <v>35.541.764-9</v>
          </cell>
          <cell r="AT741" t="str">
            <v>317993770116</v>
          </cell>
          <cell r="AU741" t="str">
            <v>699</v>
          </cell>
          <cell r="AV741" t="str">
            <v>280</v>
          </cell>
          <cell r="AW741" t="str">
            <v>41379271</v>
          </cell>
          <cell r="AX741" t="str">
            <v>894</v>
          </cell>
          <cell r="AY741">
            <v>3</v>
          </cell>
          <cell r="AZ741">
            <v>1</v>
          </cell>
          <cell r="BA741">
            <v>27</v>
          </cell>
        </row>
        <row r="742">
          <cell r="A742">
            <v>114699</v>
          </cell>
          <cell r="B742" t="str">
            <v>ERIK RIBEIRO DA SILVA</v>
          </cell>
          <cell r="C742" t="str">
            <v>AJUDANTE EQ SERVICOS DIVERSOS</v>
          </cell>
          <cell r="D742" t="str">
            <v>ECOSAMPA Santo Amaro</v>
          </cell>
          <cell r="E742">
            <v>43874</v>
          </cell>
          <cell r="F742">
            <v>1603.99</v>
          </cell>
          <cell r="G742" t="str">
            <v>Em Atividade Normal</v>
          </cell>
          <cell r="H742">
            <v>44898</v>
          </cell>
          <cell r="I742">
            <v>32100</v>
          </cell>
          <cell r="J742" t="str">
            <v>355.047.698-17</v>
          </cell>
          <cell r="K742" t="str">
            <v>206.86060.87.8</v>
          </cell>
          <cell r="L742" t="str">
            <v>Salário Mensal</v>
          </cell>
          <cell r="M742" t="str">
            <v>Empregado (CLT)</v>
          </cell>
          <cell r="N742" t="str">
            <v>5142-25</v>
          </cell>
          <cell r="O742">
            <v>300</v>
          </cell>
          <cell r="P742" t="str">
            <v>SEGUNDA A SABADO - 21:00 AS 04:33 / INTERVALO DE 01 HORA</v>
          </cell>
          <cell r="Q742" t="str">
            <v>220 Horas</v>
          </cell>
          <cell r="R742" t="str">
            <v>75.01.014</v>
          </cell>
          <cell r="S742" t="str">
            <v>SCK - Pintura de Meio-Fio e Remoção Faixas e Propagandas</v>
          </cell>
          <cell r="T742">
            <v>2</v>
          </cell>
          <cell r="U742" t="str">
            <v>SIEMACO SAO PAULO LIMP URBANA</v>
          </cell>
          <cell r="V742" t="str">
            <v>Brasileira</v>
          </cell>
          <cell r="W742" t="str">
            <v>São Paulo</v>
          </cell>
          <cell r="X742" t="str">
            <v>ZENAIDE RIBEIRO DE BRITO SOBRINHO</v>
          </cell>
          <cell r="Y742" t="str">
            <v>JOSE TEODORO DA SILVA SOBRINHO</v>
          </cell>
          <cell r="Z742" t="str">
            <v>Solteiro</v>
          </cell>
          <cell r="AA742" t="str">
            <v>Ensino Médio Completo</v>
          </cell>
          <cell r="AB742" t="str">
            <v>M</v>
          </cell>
          <cell r="AC742" t="str">
            <v>Travessa</v>
          </cell>
          <cell r="AD742" t="str">
            <v>TRAVESSA CARTA DE ALFORRIA</v>
          </cell>
          <cell r="AE742" t="str">
            <v>101</v>
          </cell>
          <cell r="AG742" t="str">
            <v>08344-140</v>
          </cell>
          <cell r="AH742" t="str">
            <v>JARDIM CONQUISTA</v>
          </cell>
          <cell r="AI742" t="str">
            <v>São Paulo</v>
          </cell>
          <cell r="AJ742" t="str">
            <v>São Paulo</v>
          </cell>
          <cell r="AK742" t="str">
            <v>11</v>
          </cell>
          <cell r="AL742" t="str">
            <v>2731.4857</v>
          </cell>
          <cell r="AP742">
            <v>7245</v>
          </cell>
          <cell r="AQ742" t="str">
            <v>08030</v>
          </cell>
          <cell r="AR742" t="str">
            <v>9</v>
          </cell>
          <cell r="AS742" t="str">
            <v>438591975</v>
          </cell>
          <cell r="AT742" t="str">
            <v>353736100151</v>
          </cell>
          <cell r="AU742" t="str">
            <v>432</v>
          </cell>
          <cell r="AV742" t="str">
            <v>375</v>
          </cell>
          <cell r="AW742" t="str">
            <v>35504769</v>
          </cell>
          <cell r="AX742" t="str">
            <v>817</v>
          </cell>
          <cell r="AY742">
            <v>3</v>
          </cell>
          <cell r="AZ742">
            <v>6</v>
          </cell>
          <cell r="BA742">
            <v>18</v>
          </cell>
        </row>
        <row r="743">
          <cell r="A743">
            <v>119652</v>
          </cell>
          <cell r="B743" t="str">
            <v>ERIKA DOS SANTOS OLIVEIRA</v>
          </cell>
          <cell r="C743" t="str">
            <v>VARREDOR</v>
          </cell>
          <cell r="D743" t="str">
            <v>ECOSAMPA Santo Amaro</v>
          </cell>
          <cell r="E743">
            <v>44725</v>
          </cell>
          <cell r="F743">
            <v>1603.99</v>
          </cell>
          <cell r="G743" t="str">
            <v>Gozando Férias</v>
          </cell>
          <cell r="H743">
            <v>45180</v>
          </cell>
          <cell r="I743">
            <v>30319</v>
          </cell>
          <cell r="J743" t="str">
            <v>330.713.168-01</v>
          </cell>
          <cell r="K743" t="str">
            <v>201.63774.58.1</v>
          </cell>
          <cell r="L743" t="str">
            <v>Salário Mensal</v>
          </cell>
          <cell r="M743" t="str">
            <v>Empregado (CLT)</v>
          </cell>
          <cell r="N743" t="str">
            <v>5142-15</v>
          </cell>
          <cell r="O743">
            <v>66</v>
          </cell>
          <cell r="P743" t="str">
            <v>SEGUNDA A SABADO - 06:00 AS 14:20 / INTERVALO DE 01 HORA</v>
          </cell>
          <cell r="Q743" t="str">
            <v>220 Horas</v>
          </cell>
          <cell r="R743" t="str">
            <v>75.01.007</v>
          </cell>
          <cell r="S743" t="str">
            <v>SCK - Varrição de Sarjetas e Calçadas</v>
          </cell>
          <cell r="T743">
            <v>2</v>
          </cell>
          <cell r="U743" t="str">
            <v>SIEMACO SAO PAULO LIMP URBANA</v>
          </cell>
          <cell r="V743" t="str">
            <v>Brasileira</v>
          </cell>
          <cell r="W743" t="str">
            <v>São Paulo</v>
          </cell>
          <cell r="X743" t="str">
            <v>CLEONICE DOS SANTOS</v>
          </cell>
          <cell r="Y743" t="str">
            <v>RENILDO OLIVEIRA</v>
          </cell>
          <cell r="Z743" t="str">
            <v>União Est/Marit</v>
          </cell>
          <cell r="AA743" t="str">
            <v>Ensino Médio Completo</v>
          </cell>
          <cell r="AB743" t="str">
            <v>F</v>
          </cell>
          <cell r="AC743" t="str">
            <v>Rua</v>
          </cell>
          <cell r="AD743" t="str">
            <v>DA FORTUNA</v>
          </cell>
          <cell r="AE743" t="str">
            <v>20009</v>
          </cell>
          <cell r="AG743" t="str">
            <v>04960-210</v>
          </cell>
          <cell r="AH743" t="str">
            <v>JD CAPELA</v>
          </cell>
          <cell r="AI743" t="str">
            <v>São Paulo</v>
          </cell>
          <cell r="AJ743" t="str">
            <v>São Paulo</v>
          </cell>
          <cell r="AM743" t="str">
            <v>11</v>
          </cell>
          <cell r="AN743" t="str">
            <v>98414-2663</v>
          </cell>
          <cell r="AP743">
            <v>1667</v>
          </cell>
          <cell r="AQ743" t="str">
            <v>97500</v>
          </cell>
          <cell r="AR743" t="str">
            <v>5</v>
          </cell>
          <cell r="AS743" t="str">
            <v>432221554</v>
          </cell>
          <cell r="AT743" t="str">
            <v>321849180132</v>
          </cell>
          <cell r="AU743" t="str">
            <v>0305</v>
          </cell>
          <cell r="AV743" t="str">
            <v>372</v>
          </cell>
          <cell r="AW743" t="str">
            <v>330.713.16</v>
          </cell>
          <cell r="AX743" t="str">
            <v>801</v>
          </cell>
          <cell r="AY743">
            <v>1</v>
          </cell>
          <cell r="AZ743">
            <v>2</v>
          </cell>
          <cell r="BA743">
            <v>18</v>
          </cell>
        </row>
        <row r="744">
          <cell r="A744">
            <v>114874</v>
          </cell>
          <cell r="B744" t="str">
            <v>ERIKA TENDEIRO MOREIRA</v>
          </cell>
          <cell r="C744" t="str">
            <v>AGENTE AMBIENTAL</v>
          </cell>
          <cell r="D744" t="str">
            <v>ECOSAMPA M'Boi Mirim</v>
          </cell>
          <cell r="E744">
            <v>43906</v>
          </cell>
          <cell r="F744">
            <v>1704.78</v>
          </cell>
          <cell r="G744" t="str">
            <v>Demitido em Meses Anteriores</v>
          </cell>
          <cell r="H744">
            <v>44147</v>
          </cell>
          <cell r="I744">
            <v>28217</v>
          </cell>
          <cell r="J744" t="str">
            <v>189.656.028-82</v>
          </cell>
          <cell r="K744" t="str">
            <v>124.87919.05.3</v>
          </cell>
          <cell r="L744" t="str">
            <v>Salário Mensal</v>
          </cell>
          <cell r="M744" t="str">
            <v>Empregado (CLT)</v>
          </cell>
          <cell r="N744" t="str">
            <v>3522-05</v>
          </cell>
          <cell r="O744">
            <v>242</v>
          </cell>
          <cell r="P744" t="str">
            <v>SEGUNDA A SABADO - 13:00 AS 21:20 / INTERVALO DE 01 HORA</v>
          </cell>
          <cell r="Q744" t="str">
            <v>220 Horas</v>
          </cell>
          <cell r="R744" t="str">
            <v>75.02.003</v>
          </cell>
          <cell r="S744" t="str">
            <v>Apoio Op C.Direto</v>
          </cell>
          <cell r="T744">
            <v>2</v>
          </cell>
          <cell r="U744" t="str">
            <v>SIEMACO SAO PAULO LIMP URBANA</v>
          </cell>
          <cell r="V744" t="str">
            <v>Brasileira</v>
          </cell>
          <cell r="W744" t="str">
            <v>São Paulo</v>
          </cell>
          <cell r="X744" t="str">
            <v>CUSTODIA LUCIA TENDEIRO MOREIRA</v>
          </cell>
          <cell r="Y744" t="str">
            <v>ROGERIO LINCOLN MOREIRA</v>
          </cell>
          <cell r="Z744" t="str">
            <v>Solteiro</v>
          </cell>
          <cell r="AA744" t="str">
            <v>Pós-Graduação</v>
          </cell>
          <cell r="AB744" t="str">
            <v>F</v>
          </cell>
          <cell r="AC744" t="str">
            <v>Rua</v>
          </cell>
          <cell r="AD744" t="str">
            <v>RUA CARLOS BUZZI</v>
          </cell>
          <cell r="AE744" t="str">
            <v>38</v>
          </cell>
          <cell r="AG744" t="str">
            <v>04703-040</v>
          </cell>
          <cell r="AH744" t="str">
            <v>BROOKLIN</v>
          </cell>
          <cell r="AI744" t="str">
            <v>São Paulo</v>
          </cell>
          <cell r="AJ744" t="str">
            <v>São Paulo</v>
          </cell>
          <cell r="AK744" t="str">
            <v>11</v>
          </cell>
          <cell r="AL744" t="str">
            <v>5044.9124</v>
          </cell>
          <cell r="AM744" t="str">
            <v>11</v>
          </cell>
          <cell r="AN744" t="str">
            <v>99720.0930</v>
          </cell>
          <cell r="AP744">
            <v>390</v>
          </cell>
          <cell r="AQ744" t="str">
            <v>13893</v>
          </cell>
          <cell r="AR744" t="str">
            <v>1</v>
          </cell>
          <cell r="AS744" t="str">
            <v>276349805</v>
          </cell>
          <cell r="AT744" t="str">
            <v>258989520116</v>
          </cell>
          <cell r="AU744" t="str">
            <v>36</v>
          </cell>
          <cell r="AV744" t="str">
            <v>280</v>
          </cell>
          <cell r="AW744" t="str">
            <v>18965602</v>
          </cell>
          <cell r="AX744" t="str">
            <v>882</v>
          </cell>
          <cell r="AY744">
            <v>0</v>
          </cell>
          <cell r="AZ744">
            <v>7</v>
          </cell>
          <cell r="BA744">
            <v>26</v>
          </cell>
        </row>
        <row r="745">
          <cell r="A745">
            <v>112479</v>
          </cell>
          <cell r="B745" t="str">
            <v>ERINALDO DOS SANTOS SILVA</v>
          </cell>
          <cell r="C745" t="str">
            <v>AJUDANTE EQ SERVICOS DIVERSOS</v>
          </cell>
          <cell r="D745" t="str">
            <v>ECOSAMPA Santo Amaro</v>
          </cell>
          <cell r="E745">
            <v>43617</v>
          </cell>
          <cell r="F745">
            <v>1281.23</v>
          </cell>
          <cell r="G745" t="str">
            <v>Demitido em Meses Anteriores</v>
          </cell>
          <cell r="H745">
            <v>43895</v>
          </cell>
          <cell r="I745">
            <v>31688</v>
          </cell>
          <cell r="J745" t="str">
            <v>018.091.165-11</v>
          </cell>
          <cell r="K745" t="str">
            <v>160.53176.14.2</v>
          </cell>
          <cell r="L745" t="str">
            <v>Salário Mensal</v>
          </cell>
          <cell r="M745" t="str">
            <v>Empregado (CLT)</v>
          </cell>
          <cell r="N745" t="str">
            <v>5142-25</v>
          </cell>
          <cell r="O745">
            <v>167</v>
          </cell>
          <cell r="P745" t="str">
            <v>SEGUNDA A SABADO - 13:40 AS 22:00 / INTERVALO DE 01 HORA</v>
          </cell>
          <cell r="Q745" t="str">
            <v>220 Horas</v>
          </cell>
          <cell r="R745" t="str">
            <v>75.01.014</v>
          </cell>
          <cell r="S745" t="str">
            <v>SCK - Pintura de Meio-Fio e Remoção Faixas e Propagandas</v>
          </cell>
          <cell r="T745">
            <v>2</v>
          </cell>
          <cell r="U745" t="str">
            <v>SIEMACO SAO PAULO LIMP URBANA</v>
          </cell>
          <cell r="V745" t="str">
            <v>Brasileira</v>
          </cell>
          <cell r="W745" t="str">
            <v>Serrinha</v>
          </cell>
          <cell r="X745" t="str">
            <v>MARIA BERNADETE DOS SANTOS</v>
          </cell>
          <cell r="Y745" t="str">
            <v>JOSE NAPUMUCENO DA SILVA</v>
          </cell>
          <cell r="Z745" t="str">
            <v>Solteiro</v>
          </cell>
          <cell r="AA745" t="str">
            <v>Ensino Fundamental Incompleto</v>
          </cell>
          <cell r="AB745" t="str">
            <v>M</v>
          </cell>
          <cell r="AC745" t="str">
            <v>Rua</v>
          </cell>
          <cell r="AD745" t="str">
            <v>VINICIUS DE MORAES</v>
          </cell>
          <cell r="AE745" t="str">
            <v>42</v>
          </cell>
          <cell r="AG745" t="str">
            <v>06854-010</v>
          </cell>
          <cell r="AH745" t="str">
            <v>EMBU MIRIM</v>
          </cell>
          <cell r="AI745" t="str">
            <v>Itapecerica da Serra</v>
          </cell>
          <cell r="AJ745" t="str">
            <v>São Paulo</v>
          </cell>
          <cell r="AP745">
            <v>1003</v>
          </cell>
          <cell r="AQ745" t="str">
            <v>81570</v>
          </cell>
          <cell r="AR745" t="str">
            <v>9</v>
          </cell>
          <cell r="AS745" t="str">
            <v>56104711X</v>
          </cell>
          <cell r="AT745" t="str">
            <v>117880210531</v>
          </cell>
          <cell r="AU745" t="str">
            <v>136</v>
          </cell>
          <cell r="AV745" t="str">
            <v>373</v>
          </cell>
          <cell r="AW745" t="str">
            <v>35119</v>
          </cell>
          <cell r="AX745" t="str">
            <v>401</v>
          </cell>
          <cell r="AY745">
            <v>0</v>
          </cell>
          <cell r="AZ745">
            <v>9</v>
          </cell>
          <cell r="BA745">
            <v>4</v>
          </cell>
        </row>
        <row r="746">
          <cell r="A746">
            <v>112484</v>
          </cell>
          <cell r="B746" t="str">
            <v>ERISSON DOS SANTOS BARBOSA</v>
          </cell>
          <cell r="C746" t="str">
            <v>AJUDANTE EQ SERVICOS DIVERSOS</v>
          </cell>
          <cell r="D746" t="str">
            <v>ECOSAMPA Campo Limpo</v>
          </cell>
          <cell r="E746">
            <v>43617</v>
          </cell>
          <cell r="F746">
            <v>1464.83</v>
          </cell>
          <cell r="G746" t="str">
            <v>Demitido em Meses Anteriores</v>
          </cell>
          <cell r="H746">
            <v>44505</v>
          </cell>
          <cell r="I746">
            <v>35885</v>
          </cell>
          <cell r="J746" t="str">
            <v>230.685.708-32</v>
          </cell>
          <cell r="K746" t="str">
            <v>203.22394.48.6</v>
          </cell>
          <cell r="L746" t="str">
            <v>Salário Mensal</v>
          </cell>
          <cell r="M746" t="str">
            <v>Empregado (CLT)</v>
          </cell>
          <cell r="N746" t="str">
            <v>5142-25</v>
          </cell>
          <cell r="O746">
            <v>66</v>
          </cell>
          <cell r="P746" t="str">
            <v>SEGUNDA A SABADO - 06:00 AS 14:20 / INTERVALO DE 01 HORA</v>
          </cell>
          <cell r="Q746" t="str">
            <v>220 Horas</v>
          </cell>
          <cell r="R746" t="str">
            <v>75.01.011</v>
          </cell>
          <cell r="S746" t="str">
            <v>SCK - Lavagem - Feiras, Vias e Logradouros</v>
          </cell>
          <cell r="T746">
            <v>2</v>
          </cell>
          <cell r="U746" t="str">
            <v>SIEMACO SAO PAULO LIMP URBANA</v>
          </cell>
          <cell r="V746" t="str">
            <v>Brasileira</v>
          </cell>
          <cell r="W746" t="str">
            <v>São Paulo</v>
          </cell>
          <cell r="X746" t="str">
            <v>MARINALVA DOS SANTOS MACHADO</v>
          </cell>
          <cell r="Y746" t="str">
            <v>ERIVALDO RIBEIRO BARBOSA</v>
          </cell>
          <cell r="Z746" t="str">
            <v>Solteiro</v>
          </cell>
          <cell r="AA746" t="str">
            <v>Ensino Fundamental Completo</v>
          </cell>
          <cell r="AB746" t="str">
            <v>M</v>
          </cell>
          <cell r="AC746" t="str">
            <v>Avenida</v>
          </cell>
          <cell r="AD746" t="str">
            <v>LEITAO DA CUNHA</v>
          </cell>
          <cell r="AE746" t="str">
            <v>825</v>
          </cell>
          <cell r="AG746" t="str">
            <v>05775-200</v>
          </cell>
          <cell r="AH746" t="str">
            <v>PARQUE REGINA</v>
          </cell>
          <cell r="AI746" t="str">
            <v>São Paulo</v>
          </cell>
          <cell r="AJ746" t="str">
            <v>São Paulo</v>
          </cell>
          <cell r="AP746">
            <v>390</v>
          </cell>
          <cell r="AQ746" t="str">
            <v>10793</v>
          </cell>
          <cell r="AR746" t="str">
            <v>6</v>
          </cell>
          <cell r="AS746" t="str">
            <v>38520372X</v>
          </cell>
          <cell r="AT746" t="str">
            <v>433991050141</v>
          </cell>
          <cell r="AU746" t="str">
            <v>576</v>
          </cell>
          <cell r="AV746" t="str">
            <v>328</v>
          </cell>
          <cell r="AW746" t="str">
            <v>65346</v>
          </cell>
          <cell r="AX746" t="str">
            <v>414</v>
          </cell>
          <cell r="AY746">
            <v>2</v>
          </cell>
          <cell r="AZ746">
            <v>5</v>
          </cell>
          <cell r="BA746">
            <v>4</v>
          </cell>
        </row>
        <row r="747">
          <cell r="A747">
            <v>112487</v>
          </cell>
          <cell r="B747" t="str">
            <v>ERISVAN PEREIRA ALVES</v>
          </cell>
          <cell r="C747" t="str">
            <v>VARREDOR</v>
          </cell>
          <cell r="D747" t="str">
            <v>ECOSAMPA M'Boi Mirim</v>
          </cell>
          <cell r="E747">
            <v>43617</v>
          </cell>
          <cell r="F747">
            <v>1464.83</v>
          </cell>
          <cell r="G747" t="str">
            <v>Demitido em Meses Anteriores</v>
          </cell>
          <cell r="H747">
            <v>44827</v>
          </cell>
          <cell r="I747">
            <v>26573</v>
          </cell>
          <cell r="J747" t="str">
            <v>181.224.878-40</v>
          </cell>
          <cell r="K747" t="str">
            <v>124.87620.94.5</v>
          </cell>
          <cell r="L747" t="str">
            <v>Salário Mensal</v>
          </cell>
          <cell r="M747" t="str">
            <v>Empregado (CLT)</v>
          </cell>
          <cell r="N747" t="str">
            <v>5142-15</v>
          </cell>
          <cell r="O747">
            <v>66</v>
          </cell>
          <cell r="P747" t="str">
            <v>SEGUNDA A SABADO - 06:00 AS 14:20 / INTERVALO DE 01 HORA</v>
          </cell>
          <cell r="Q747" t="str">
            <v>220 Horas</v>
          </cell>
          <cell r="R747" t="str">
            <v>75.01.006</v>
          </cell>
          <cell r="S747" t="str">
            <v>SCK - Varrição de Vias e Logradouros</v>
          </cell>
          <cell r="T747">
            <v>2</v>
          </cell>
          <cell r="U747" t="str">
            <v>SIEMACO SAO PAULO LIMP URBANA</v>
          </cell>
          <cell r="V747" t="str">
            <v>Brasileira</v>
          </cell>
          <cell r="W747" t="str">
            <v>Ibicuí</v>
          </cell>
          <cell r="X747" t="str">
            <v>MARIA LINA ALVES</v>
          </cell>
          <cell r="Y747" t="str">
            <v>ALMERINDO PEREIRA ALVES</v>
          </cell>
          <cell r="Z747" t="str">
            <v>Casado</v>
          </cell>
          <cell r="AA747" t="str">
            <v>Ensino Fundamental Completo</v>
          </cell>
          <cell r="AB747" t="str">
            <v>M</v>
          </cell>
          <cell r="AC747" t="str">
            <v>Rua</v>
          </cell>
          <cell r="AD747" t="str">
            <v>Aldo Zane</v>
          </cell>
          <cell r="AE747" t="str">
            <v>15</v>
          </cell>
          <cell r="AG747" t="str">
            <v>06900-000</v>
          </cell>
          <cell r="AH747" t="str">
            <v>PARQUE ITARARE</v>
          </cell>
          <cell r="AI747" t="str">
            <v>Embu-Guaçu</v>
          </cell>
          <cell r="AJ747" t="str">
            <v>São Paulo</v>
          </cell>
          <cell r="AP747">
            <v>9269</v>
          </cell>
          <cell r="AQ747" t="str">
            <v>07952</v>
          </cell>
          <cell r="AR747" t="str">
            <v>2</v>
          </cell>
          <cell r="AS747" t="str">
            <v>337870925</v>
          </cell>
          <cell r="AT747" t="str">
            <v>266399020191</v>
          </cell>
          <cell r="AU747" t="str">
            <v>513</v>
          </cell>
          <cell r="AV747" t="str">
            <v>373</v>
          </cell>
          <cell r="AW747" t="str">
            <v>480</v>
          </cell>
          <cell r="AX747" t="str">
            <v>35</v>
          </cell>
          <cell r="AY747">
            <v>3</v>
          </cell>
          <cell r="AZ747">
            <v>3</v>
          </cell>
          <cell r="BA747">
            <v>22</v>
          </cell>
        </row>
        <row r="748">
          <cell r="A748">
            <v>112494</v>
          </cell>
          <cell r="B748" t="str">
            <v>ERIVALDO PEREIRA DE GOUVEIA</v>
          </cell>
          <cell r="C748" t="str">
            <v>BUEIRISTA</v>
          </cell>
          <cell r="D748" t="str">
            <v>ECOSAMPA Santo Amaro</v>
          </cell>
          <cell r="E748">
            <v>43617</v>
          </cell>
          <cell r="F748">
            <v>1907.79</v>
          </cell>
          <cell r="G748" t="str">
            <v>Em Atividade Normal</v>
          </cell>
          <cell r="H748">
            <v>45119</v>
          </cell>
          <cell r="I748">
            <v>32951</v>
          </cell>
          <cell r="J748" t="str">
            <v>405.935.308-61</v>
          </cell>
          <cell r="K748" t="str">
            <v>204.28921.24.2</v>
          </cell>
          <cell r="L748" t="str">
            <v>Salário Mensal</v>
          </cell>
          <cell r="M748" t="str">
            <v>Empregado (CLT)</v>
          </cell>
          <cell r="N748" t="str">
            <v>9922-25</v>
          </cell>
          <cell r="O748">
            <v>66</v>
          </cell>
          <cell r="P748" t="str">
            <v>SEGUNDA A SABADO - 06:00 AS 14:20 / INTERVALO DE 01 HORA</v>
          </cell>
          <cell r="Q748" t="str">
            <v>220 Horas</v>
          </cell>
          <cell r="R748" t="str">
            <v>75.01.012</v>
          </cell>
          <cell r="S748" t="str">
            <v>SCK - Limpeza de Bueiros</v>
          </cell>
          <cell r="T748">
            <v>2</v>
          </cell>
          <cell r="U748" t="str">
            <v>SIEMACO SAO PAULO LIMP URBANA</v>
          </cell>
          <cell r="V748" t="str">
            <v>Brasileira</v>
          </cell>
          <cell r="W748" t="str">
            <v>São Paulo</v>
          </cell>
          <cell r="X748" t="str">
            <v>LUZINETE PEREIRA DE GOUVEIA</v>
          </cell>
          <cell r="Y748" t="str">
            <v>MANOEL GABRIEL DE GOUVEIA</v>
          </cell>
          <cell r="Z748" t="str">
            <v>Solteiro</v>
          </cell>
          <cell r="AA748" t="str">
            <v>Ensino Médio Completo</v>
          </cell>
          <cell r="AB748" t="str">
            <v>M</v>
          </cell>
          <cell r="AC748" t="str">
            <v>Rua</v>
          </cell>
          <cell r="AD748" t="str">
            <v>JOSE DIAS DA COSTA</v>
          </cell>
          <cell r="AE748" t="str">
            <v>835</v>
          </cell>
          <cell r="AG748" t="str">
            <v>05661-060</v>
          </cell>
          <cell r="AH748" t="str">
            <v>PARAISOPOLIS</v>
          </cell>
          <cell r="AI748" t="str">
            <v>São Paulo</v>
          </cell>
          <cell r="AJ748" t="str">
            <v>São Paulo</v>
          </cell>
          <cell r="AP748">
            <v>9104</v>
          </cell>
          <cell r="AQ748" t="str">
            <v>20626</v>
          </cell>
          <cell r="AR748" t="str">
            <v>4</v>
          </cell>
          <cell r="AS748" t="str">
            <v>462470933</v>
          </cell>
          <cell r="AT748" t="str">
            <v>372693270108</v>
          </cell>
          <cell r="AU748" t="str">
            <v>572</v>
          </cell>
          <cell r="AV748" t="str">
            <v>346</v>
          </cell>
          <cell r="AW748" t="str">
            <v>46088</v>
          </cell>
          <cell r="AX748" t="str">
            <v>393</v>
          </cell>
          <cell r="AY748">
            <v>4</v>
          </cell>
          <cell r="AZ748">
            <v>3</v>
          </cell>
          <cell r="BA748">
            <v>0</v>
          </cell>
        </row>
        <row r="749">
          <cell r="A749">
            <v>113776</v>
          </cell>
          <cell r="B749" t="str">
            <v>ERIVALDO TIBURCIO DE MELO</v>
          </cell>
          <cell r="C749" t="str">
            <v>MECANICO III</v>
          </cell>
          <cell r="D749" t="str">
            <v>ECOSAMPA Operação Geral</v>
          </cell>
          <cell r="E749">
            <v>43623</v>
          </cell>
          <cell r="F749">
            <v>4947.5600000000004</v>
          </cell>
          <cell r="G749" t="str">
            <v>Em Atividade Normal</v>
          </cell>
          <cell r="H749">
            <v>45177</v>
          </cell>
          <cell r="I749">
            <v>35237</v>
          </cell>
          <cell r="J749" t="str">
            <v>459.650.958-13</v>
          </cell>
          <cell r="K749" t="str">
            <v>161.07043.89.7</v>
          </cell>
          <cell r="L749" t="str">
            <v>Salário Mensal</v>
          </cell>
          <cell r="M749" t="str">
            <v>Empregado (CLT)</v>
          </cell>
          <cell r="N749" t="str">
            <v>9144-05</v>
          </cell>
          <cell r="O749">
            <v>167</v>
          </cell>
          <cell r="P749" t="str">
            <v>SEGUNDA A SABADO - 13:40 AS 22:00 / INTERVALO DE 01 HORA</v>
          </cell>
          <cell r="Q749" t="str">
            <v>220 Horas</v>
          </cell>
          <cell r="R749" t="str">
            <v>75.02.003</v>
          </cell>
          <cell r="S749" t="str">
            <v>Apoio Op C.Direto</v>
          </cell>
          <cell r="T749">
            <v>2</v>
          </cell>
          <cell r="U749" t="str">
            <v>SIEMACO SAO PAULO LIMP URBANA</v>
          </cell>
          <cell r="V749" t="str">
            <v>Brasileira</v>
          </cell>
          <cell r="W749" t="str">
            <v>Ribeirão</v>
          </cell>
          <cell r="X749" t="str">
            <v>SONIA MARIA DE MELO</v>
          </cell>
          <cell r="Y749" t="str">
            <v>EDIVALDO TIBURCIO DE MELO</v>
          </cell>
          <cell r="Z749" t="str">
            <v>Casado</v>
          </cell>
          <cell r="AA749" t="str">
            <v>Ensino Médio Completo</v>
          </cell>
          <cell r="AB749" t="str">
            <v>M</v>
          </cell>
          <cell r="AC749" t="str">
            <v>Avenida</v>
          </cell>
          <cell r="AD749" t="str">
            <v>DOUTOR FREDERICO MARTINS DA COSTA</v>
          </cell>
          <cell r="AE749" t="str">
            <v>632</v>
          </cell>
          <cell r="AF749" t="str">
            <v>CASA 1</v>
          </cell>
          <cell r="AG749" t="str">
            <v>03984-140</v>
          </cell>
          <cell r="AH749" t="str">
            <v>JARDIM PLANALTO</v>
          </cell>
          <cell r="AI749" t="str">
            <v>São Paulo</v>
          </cell>
          <cell r="AJ749" t="str">
            <v>São Paulo</v>
          </cell>
          <cell r="AP749">
            <v>4868</v>
          </cell>
          <cell r="AQ749" t="str">
            <v>26937</v>
          </cell>
          <cell r="AR749" t="str">
            <v>6</v>
          </cell>
          <cell r="AS749" t="str">
            <v>520644116</v>
          </cell>
          <cell r="AT749" t="str">
            <v>407751390141</v>
          </cell>
          <cell r="AU749" t="str">
            <v>0245</v>
          </cell>
          <cell r="AV749" t="str">
            <v>119</v>
          </cell>
          <cell r="AW749" t="str">
            <v>065384</v>
          </cell>
          <cell r="AX749" t="str">
            <v>00405</v>
          </cell>
          <cell r="AY749">
            <v>4</v>
          </cell>
          <cell r="AZ749">
            <v>2</v>
          </cell>
          <cell r="BA749">
            <v>24</v>
          </cell>
        </row>
        <row r="750">
          <cell r="A750">
            <v>112500</v>
          </cell>
          <cell r="B750" t="str">
            <v>ERIVAN SILVA ALVES</v>
          </cell>
          <cell r="C750" t="str">
            <v>AJUDANTE EQ SERVICOS DIVERSOS</v>
          </cell>
          <cell r="D750" t="str">
            <v>ECOSAMPA M'Boi Mirim</v>
          </cell>
          <cell r="E750">
            <v>43617</v>
          </cell>
          <cell r="F750">
            <v>1603.99</v>
          </cell>
          <cell r="G750" t="str">
            <v>Em Atividade Normal</v>
          </cell>
          <cell r="H750">
            <v>44806</v>
          </cell>
          <cell r="I750">
            <v>32690</v>
          </cell>
          <cell r="J750" t="str">
            <v>094.322.834-45</v>
          </cell>
          <cell r="K750" t="str">
            <v>160.12486.33.3</v>
          </cell>
          <cell r="L750" t="str">
            <v>Salário Mensal</v>
          </cell>
          <cell r="M750" t="str">
            <v>Empregado (CLT)</v>
          </cell>
          <cell r="N750" t="str">
            <v>5142-25</v>
          </cell>
          <cell r="O750">
            <v>167</v>
          </cell>
          <cell r="P750" t="str">
            <v>SEGUNDA A SABADO - 13:40 AS 22:00 / INTERVALO DE 01 HORA</v>
          </cell>
          <cell r="Q750" t="str">
            <v>220 Horas</v>
          </cell>
          <cell r="R750" t="str">
            <v>75.01.013</v>
          </cell>
          <cell r="S750" t="str">
            <v>SCK - Capinação e Roçada de Vias</v>
          </cell>
          <cell r="T750">
            <v>2</v>
          </cell>
          <cell r="U750" t="str">
            <v>SIEMACO SAO PAULO LIMP URBANA</v>
          </cell>
          <cell r="V750" t="str">
            <v>Brasileira</v>
          </cell>
          <cell r="W750" t="str">
            <v>São Luís do Quitunde</v>
          </cell>
          <cell r="X750" t="str">
            <v>ELIANE SILVA ALVES</v>
          </cell>
          <cell r="Z750" t="str">
            <v>Solteiro</v>
          </cell>
          <cell r="AA750" t="str">
            <v>Ensino Fundamental Incompleto</v>
          </cell>
          <cell r="AB750" t="str">
            <v>M</v>
          </cell>
          <cell r="AC750" t="str">
            <v>Rua</v>
          </cell>
          <cell r="AD750" t="str">
            <v>DIEGO DE SILOE</v>
          </cell>
          <cell r="AE750" t="str">
            <v>42</v>
          </cell>
          <cell r="AG750" t="str">
            <v>05872-050</v>
          </cell>
          <cell r="AH750" t="str">
            <v>JARDIM SAO BENTO NOVO</v>
          </cell>
          <cell r="AI750" t="str">
            <v>São Paulo</v>
          </cell>
          <cell r="AJ750" t="str">
            <v>São Paulo</v>
          </cell>
          <cell r="AP750">
            <v>390</v>
          </cell>
          <cell r="AQ750" t="str">
            <v>12541</v>
          </cell>
          <cell r="AR750" t="str">
            <v>7</v>
          </cell>
          <cell r="AS750" t="str">
            <v>8523665</v>
          </cell>
          <cell r="AT750" t="str">
            <v>80946190841</v>
          </cell>
          <cell r="AU750" t="str">
            <v>76</v>
          </cell>
          <cell r="AV750" t="str">
            <v>52</v>
          </cell>
          <cell r="AW750" t="str">
            <v>46698</v>
          </cell>
          <cell r="AX750" t="str">
            <v>86</v>
          </cell>
          <cell r="AY750">
            <v>4</v>
          </cell>
          <cell r="AZ750">
            <v>3</v>
          </cell>
          <cell r="BA750">
            <v>0</v>
          </cell>
        </row>
        <row r="751">
          <cell r="A751">
            <v>112506</v>
          </cell>
          <cell r="B751" t="str">
            <v>ERIVANILDO BATISTA LOPES</v>
          </cell>
          <cell r="C751" t="str">
            <v>MOTORISTA CAMINHAO</v>
          </cell>
          <cell r="D751" t="str">
            <v>ECOSAMPA Operação Geral</v>
          </cell>
          <cell r="E751">
            <v>43617</v>
          </cell>
          <cell r="F751">
            <v>3050.22</v>
          </cell>
          <cell r="G751" t="str">
            <v>Em Atividade Normal</v>
          </cell>
          <cell r="H751">
            <v>44930</v>
          </cell>
          <cell r="I751">
            <v>25419</v>
          </cell>
          <cell r="J751" t="str">
            <v>686.912.974-68</v>
          </cell>
          <cell r="K751" t="str">
            <v>123.66104.37.7</v>
          </cell>
          <cell r="L751" t="str">
            <v>Salário Mensal</v>
          </cell>
          <cell r="M751" t="str">
            <v>Empregado (CLT)</v>
          </cell>
          <cell r="N751" t="str">
            <v>7825-10</v>
          </cell>
          <cell r="O751">
            <v>167</v>
          </cell>
          <cell r="P751" t="str">
            <v>SEGUNDA A SABADO - 13:40 AS 22:00 / INTERVALO DE 01 HORA</v>
          </cell>
          <cell r="Q751" t="str">
            <v>220 Horas</v>
          </cell>
          <cell r="R751" t="str">
            <v>75.01.013</v>
          </cell>
          <cell r="S751" t="str">
            <v>SCK - Capinação e Roçada de Vias</v>
          </cell>
          <cell r="T751">
            <v>2</v>
          </cell>
          <cell r="U751" t="str">
            <v>SIND TRAB EMP DE ONIBUS RODOV INTEREST INTERM SET DIF SAO PAULO</v>
          </cell>
          <cell r="V751" t="str">
            <v>Brasileira</v>
          </cell>
          <cell r="W751" t="str">
            <v>Itapetim</v>
          </cell>
          <cell r="X751" t="str">
            <v>JOAQUINA LOPES BATISTA</v>
          </cell>
          <cell r="Y751" t="str">
            <v>RAIMUNDO BERNARDO BATISTA</v>
          </cell>
          <cell r="Z751" t="str">
            <v>Casado</v>
          </cell>
          <cell r="AA751" t="str">
            <v>Ensino Fundamental Completo</v>
          </cell>
          <cell r="AB751" t="str">
            <v>M</v>
          </cell>
          <cell r="AC751" t="str">
            <v>Rua</v>
          </cell>
          <cell r="AD751" t="str">
            <v>STELA COSTA</v>
          </cell>
          <cell r="AE751" t="str">
            <v>47</v>
          </cell>
          <cell r="AG751" t="str">
            <v>05853-410</v>
          </cell>
          <cell r="AH751" t="str">
            <v>JARDIM DUPRAT</v>
          </cell>
          <cell r="AI751" t="str">
            <v>São Paulo</v>
          </cell>
          <cell r="AJ751" t="str">
            <v>São Paulo</v>
          </cell>
          <cell r="AP751">
            <v>390</v>
          </cell>
          <cell r="AQ751" t="str">
            <v>10762</v>
          </cell>
          <cell r="AR751" t="str">
            <v>1</v>
          </cell>
          <cell r="AS751" t="str">
            <v>522975318</v>
          </cell>
          <cell r="AT751" t="str">
            <v>31984520850</v>
          </cell>
          <cell r="AU751" t="str">
            <v>379</v>
          </cell>
          <cell r="AV751" t="str">
            <v>408</v>
          </cell>
          <cell r="AW751" t="str">
            <v>51335</v>
          </cell>
          <cell r="AX751" t="str">
            <v>6</v>
          </cell>
          <cell r="AY751">
            <v>4</v>
          </cell>
          <cell r="AZ751">
            <v>3</v>
          </cell>
          <cell r="BA751">
            <v>0</v>
          </cell>
          <cell r="BB751" t="str">
            <v>01.642.499.027</v>
          </cell>
          <cell r="BC751">
            <v>45097</v>
          </cell>
          <cell r="BE751" t="str">
            <v>A</v>
          </cell>
          <cell r="BF751" t="str">
            <v>D</v>
          </cell>
          <cell r="BG751">
            <v>43609</v>
          </cell>
        </row>
        <row r="752">
          <cell r="A752">
            <v>112510</v>
          </cell>
          <cell r="B752" t="str">
            <v>ERNALDO SOUSA DE JESUS</v>
          </cell>
          <cell r="C752" t="str">
            <v>AJUDANTE EQ SERVICOS DIVERSOS</v>
          </cell>
          <cell r="D752" t="str">
            <v>ECOSAMPA Campo Limpo</v>
          </cell>
          <cell r="E752">
            <v>43617</v>
          </cell>
          <cell r="F752">
            <v>1603.99</v>
          </cell>
          <cell r="G752" t="str">
            <v>Em Atividade Normal</v>
          </cell>
          <cell r="H752">
            <v>44835</v>
          </cell>
          <cell r="I752">
            <v>31725</v>
          </cell>
          <cell r="J752" t="str">
            <v>048.381.715-52</v>
          </cell>
          <cell r="K752" t="str">
            <v>161.07977.82.2</v>
          </cell>
          <cell r="L752" t="str">
            <v>Salário Mensal</v>
          </cell>
          <cell r="M752" t="str">
            <v>Empregado (CLT)</v>
          </cell>
          <cell r="N752" t="str">
            <v>5142-25</v>
          </cell>
          <cell r="O752">
            <v>167</v>
          </cell>
          <cell r="P752" t="str">
            <v>SEGUNDA A SABADO - 13:40 AS 22:00 / INTERVALO DE 01 HORA</v>
          </cell>
          <cell r="Q752" t="str">
            <v>220 Horas</v>
          </cell>
          <cell r="R752" t="str">
            <v>75.01.013</v>
          </cell>
          <cell r="S752" t="str">
            <v>SCK - Capinação e Roçada de Vias</v>
          </cell>
          <cell r="T752">
            <v>2</v>
          </cell>
          <cell r="U752" t="str">
            <v>SIEMACO SAO PAULO LIMP URBANA</v>
          </cell>
          <cell r="V752" t="str">
            <v>Brasileira</v>
          </cell>
          <cell r="W752" t="str">
            <v>Itapetinga</v>
          </cell>
          <cell r="X752" t="str">
            <v>ALMIRA DE JESUS SOUSA</v>
          </cell>
          <cell r="Y752" t="str">
            <v>EVERALDO DE JESUS</v>
          </cell>
          <cell r="Z752" t="str">
            <v>Solteiro</v>
          </cell>
          <cell r="AA752" t="str">
            <v>Ensino Fundamental Incompleto</v>
          </cell>
          <cell r="AB752" t="str">
            <v>M</v>
          </cell>
          <cell r="AC752" t="str">
            <v>Rua</v>
          </cell>
          <cell r="AD752" t="str">
            <v>JOAQUIM GALVAO</v>
          </cell>
          <cell r="AE752" t="str">
            <v>52</v>
          </cell>
          <cell r="AG752" t="str">
            <v>05627-010</v>
          </cell>
          <cell r="AH752" t="str">
            <v>VILA SONIA</v>
          </cell>
          <cell r="AI752" t="str">
            <v>São Paulo</v>
          </cell>
          <cell r="AJ752" t="str">
            <v>São Paulo</v>
          </cell>
          <cell r="AP752">
            <v>390</v>
          </cell>
          <cell r="AQ752" t="str">
            <v>11947</v>
          </cell>
          <cell r="AR752" t="str">
            <v>7</v>
          </cell>
          <cell r="AS752" t="str">
            <v>578114136</v>
          </cell>
          <cell r="AT752" t="str">
            <v>129767570531</v>
          </cell>
          <cell r="AU752" t="str">
            <v>166</v>
          </cell>
          <cell r="AV752" t="str">
            <v>140</v>
          </cell>
          <cell r="AW752" t="str">
            <v>83984</v>
          </cell>
          <cell r="AX752" t="str">
            <v>85</v>
          </cell>
          <cell r="AY752">
            <v>4</v>
          </cell>
          <cell r="AZ752">
            <v>3</v>
          </cell>
          <cell r="BA752">
            <v>0</v>
          </cell>
        </row>
        <row r="753">
          <cell r="A753">
            <v>112514</v>
          </cell>
          <cell r="B753" t="str">
            <v>ERNANDES FLORENTINO SOARES</v>
          </cell>
          <cell r="C753" t="str">
            <v>BUEIRISTA</v>
          </cell>
          <cell r="D753" t="str">
            <v>ECOSAMPA Capela do Socorro</v>
          </cell>
          <cell r="E753">
            <v>43617</v>
          </cell>
          <cell r="F753">
            <v>1907.79</v>
          </cell>
          <cell r="G753" t="str">
            <v>Em Atividade Normal</v>
          </cell>
          <cell r="H753">
            <v>45177</v>
          </cell>
          <cell r="I753">
            <v>25251</v>
          </cell>
          <cell r="J753" t="str">
            <v>118.574.168-21</v>
          </cell>
          <cell r="K753" t="str">
            <v>123.83998.25.9</v>
          </cell>
          <cell r="L753" t="str">
            <v>Salário Mensal</v>
          </cell>
          <cell r="M753" t="str">
            <v>Empregado (CLT)</v>
          </cell>
          <cell r="N753" t="str">
            <v>9922-25</v>
          </cell>
          <cell r="O753">
            <v>167</v>
          </cell>
          <cell r="P753" t="str">
            <v>SEGUNDA A SABADO - 13:40 AS 22:00 / INTERVALO DE 01 HORA</v>
          </cell>
          <cell r="Q753" t="str">
            <v>220 Horas</v>
          </cell>
          <cell r="R753" t="str">
            <v>75.01.012</v>
          </cell>
          <cell r="S753" t="str">
            <v>SCK - Limpeza de Bueiros</v>
          </cell>
          <cell r="T753">
            <v>2</v>
          </cell>
          <cell r="U753" t="str">
            <v>SIEMACO SAO PAULO LIMP URBANA</v>
          </cell>
          <cell r="V753" t="str">
            <v>Brasileira</v>
          </cell>
          <cell r="W753" t="str">
            <v>Porangaba</v>
          </cell>
          <cell r="X753" t="str">
            <v>ERMELINDA MARTINS SOARES</v>
          </cell>
          <cell r="Y753" t="str">
            <v>ARISTIDES FLORENTINO SOARES</v>
          </cell>
          <cell r="Z753" t="str">
            <v>Solteiro</v>
          </cell>
          <cell r="AA753" t="str">
            <v>Ensino Fundamental Completo</v>
          </cell>
          <cell r="AB753" t="str">
            <v>M</v>
          </cell>
          <cell r="AC753" t="str">
            <v>Rua</v>
          </cell>
          <cell r="AD753" t="str">
            <v>CABRAL DO NASCIMENTO</v>
          </cell>
          <cell r="AE753" t="str">
            <v>61</v>
          </cell>
          <cell r="AG753" t="str">
            <v>04929-110</v>
          </cell>
          <cell r="AH753" t="str">
            <v>ALTO DO RIVIEIRA</v>
          </cell>
          <cell r="AI753" t="str">
            <v>São Paulo</v>
          </cell>
          <cell r="AJ753" t="str">
            <v>São Paulo</v>
          </cell>
          <cell r="AK753" t="str">
            <v>11</v>
          </cell>
          <cell r="AL753" t="str">
            <v>5517.8746</v>
          </cell>
          <cell r="AP753">
            <v>2921</v>
          </cell>
          <cell r="AQ753" t="str">
            <v>52742</v>
          </cell>
          <cell r="AR753" t="str">
            <v>6</v>
          </cell>
          <cell r="AS753" t="str">
            <v>226305727</v>
          </cell>
          <cell r="AT753" t="str">
            <v>172164450116</v>
          </cell>
          <cell r="AU753" t="str">
            <v>153</v>
          </cell>
          <cell r="AV753" t="str">
            <v>372</v>
          </cell>
          <cell r="AW753" t="str">
            <v>98299</v>
          </cell>
          <cell r="AX753" t="str">
            <v>117</v>
          </cell>
          <cell r="AY753">
            <v>4</v>
          </cell>
          <cell r="AZ753">
            <v>3</v>
          </cell>
          <cell r="BA753">
            <v>0</v>
          </cell>
          <cell r="BB753" t="str">
            <v>02.010.462.160</v>
          </cell>
          <cell r="BC753">
            <v>43625</v>
          </cell>
          <cell r="BE753" t="str">
            <v>D</v>
          </cell>
        </row>
        <row r="754">
          <cell r="A754">
            <v>112518</v>
          </cell>
          <cell r="B754" t="str">
            <v>ERONILDO BATISTA DO NASCIMENTO</v>
          </cell>
          <cell r="C754" t="str">
            <v>MOTORISTA CAMINHAO</v>
          </cell>
          <cell r="D754" t="str">
            <v>ECOSAMPA Operação Geral</v>
          </cell>
          <cell r="E754">
            <v>43617</v>
          </cell>
          <cell r="F754">
            <v>3050.22</v>
          </cell>
          <cell r="G754" t="str">
            <v>Em Atividade Normal</v>
          </cell>
          <cell r="H754">
            <v>44930</v>
          </cell>
          <cell r="I754">
            <v>26549</v>
          </cell>
          <cell r="J754" t="str">
            <v>126.026.228-69</v>
          </cell>
          <cell r="K754" t="str">
            <v>123.66966.95.6</v>
          </cell>
          <cell r="L754" t="str">
            <v>Salário Mensal</v>
          </cell>
          <cell r="M754" t="str">
            <v>Empregado (CLT)</v>
          </cell>
          <cell r="N754" t="str">
            <v>7825-10</v>
          </cell>
          <cell r="O754">
            <v>301</v>
          </cell>
          <cell r="P754" t="str">
            <v>SEGUNDA A SABADO - 22:00 AS 05:25 / INTERVALO DE 01 HORA</v>
          </cell>
          <cell r="Q754" t="str">
            <v>220 Horas</v>
          </cell>
          <cell r="R754" t="str">
            <v>75.01.017</v>
          </cell>
          <cell r="S754" t="str">
            <v>SCK - Coleta Manual - Entulho e Materiais Diversos</v>
          </cell>
          <cell r="T754">
            <v>2</v>
          </cell>
          <cell r="U754" t="str">
            <v>SIND TRAB EMP DE ONIBUS RODOV INTEREST INTERM SET DIF SAO PAULO</v>
          </cell>
          <cell r="V754" t="str">
            <v>Brasileira</v>
          </cell>
          <cell r="W754" t="str">
            <v>Olinda</v>
          </cell>
          <cell r="X754" t="str">
            <v>MARIA DO CARMO DA CONCEICAO</v>
          </cell>
          <cell r="Y754" t="str">
            <v>ERONILSON BATISTA DO NASCIMENTO</v>
          </cell>
          <cell r="Z754" t="str">
            <v>Solteiro</v>
          </cell>
          <cell r="AA754" t="str">
            <v>Ensino Médio Completo</v>
          </cell>
          <cell r="AB754" t="str">
            <v>M</v>
          </cell>
          <cell r="AC754" t="str">
            <v>Rua</v>
          </cell>
          <cell r="AD754" t="str">
            <v>JOSE ANTONIO MARTINS</v>
          </cell>
          <cell r="AE754" t="str">
            <v>66</v>
          </cell>
          <cell r="AG754" t="str">
            <v>04651-070</v>
          </cell>
          <cell r="AH754" t="str">
            <v>VILA SAO PAULO</v>
          </cell>
          <cell r="AI754" t="str">
            <v>São Paulo</v>
          </cell>
          <cell r="AJ754" t="str">
            <v>São Paulo</v>
          </cell>
          <cell r="AP754">
            <v>7457</v>
          </cell>
          <cell r="AQ754" t="str">
            <v>12882</v>
          </cell>
          <cell r="AR754" t="str">
            <v>0</v>
          </cell>
          <cell r="AS754" t="str">
            <v>223961991</v>
          </cell>
          <cell r="AT754" t="str">
            <v>212960050191</v>
          </cell>
          <cell r="AU754" t="str">
            <v>360</v>
          </cell>
          <cell r="AV754" t="str">
            <v>351</v>
          </cell>
          <cell r="AW754" t="str">
            <v>47922</v>
          </cell>
          <cell r="AX754" t="str">
            <v>106</v>
          </cell>
          <cell r="AY754">
            <v>4</v>
          </cell>
          <cell r="AZ754">
            <v>3</v>
          </cell>
          <cell r="BA754">
            <v>0</v>
          </cell>
          <cell r="BB754" t="str">
            <v>03.065.923.349</v>
          </cell>
          <cell r="BC754">
            <v>44523</v>
          </cell>
          <cell r="BE754" t="str">
            <v>A</v>
          </cell>
          <cell r="BF754" t="str">
            <v>D</v>
          </cell>
          <cell r="BG754">
            <v>43608</v>
          </cell>
        </row>
        <row r="755">
          <cell r="A755">
            <v>112520</v>
          </cell>
          <cell r="B755" t="str">
            <v>ESPEDITO RODRIGUES DOS SANTOS</v>
          </cell>
          <cell r="C755" t="str">
            <v>VARREDOR</v>
          </cell>
          <cell r="D755" t="str">
            <v>ECOSAMPA Santo Amaro</v>
          </cell>
          <cell r="E755">
            <v>43617</v>
          </cell>
          <cell r="F755">
            <v>1603.99</v>
          </cell>
          <cell r="G755" t="str">
            <v>Em Atividade Normal</v>
          </cell>
          <cell r="H755">
            <v>45023</v>
          </cell>
          <cell r="I755">
            <v>23959</v>
          </cell>
          <cell r="J755" t="str">
            <v>116.446.438-80</v>
          </cell>
          <cell r="K755" t="str">
            <v>123.31968.34.0</v>
          </cell>
          <cell r="L755" t="str">
            <v>Salário Mensal</v>
          </cell>
          <cell r="M755" t="str">
            <v>Empregado (CLT)</v>
          </cell>
          <cell r="N755" t="str">
            <v>5142-15</v>
          </cell>
          <cell r="O755">
            <v>66</v>
          </cell>
          <cell r="P755" t="str">
            <v>SEGUNDA A SABADO - 06:00 AS 14:20 / INTERVALO DE 01 HORA</v>
          </cell>
          <cell r="Q755" t="str">
            <v>220 Horas</v>
          </cell>
          <cell r="R755" t="str">
            <v>75.01.006</v>
          </cell>
          <cell r="S755" t="str">
            <v>SCK - Varrição de Vias e Logradouros</v>
          </cell>
          <cell r="T755">
            <v>2</v>
          </cell>
          <cell r="U755" t="str">
            <v>SIEMACO SAO PAULO LIMP URBANA</v>
          </cell>
          <cell r="V755" t="str">
            <v>Brasileira</v>
          </cell>
          <cell r="W755" t="str">
            <v>Nova Olinda</v>
          </cell>
          <cell r="X755" t="str">
            <v>PRECILIA RODRIGUES DA CONCEICAO</v>
          </cell>
          <cell r="Z755" t="str">
            <v>Solteiro</v>
          </cell>
          <cell r="AA755" t="str">
            <v>Ensino Fundamental Completo</v>
          </cell>
          <cell r="AB755" t="str">
            <v>M</v>
          </cell>
          <cell r="AC755" t="str">
            <v>Rua</v>
          </cell>
          <cell r="AD755" t="str">
            <v>KATINGUELE</v>
          </cell>
          <cell r="AE755" t="str">
            <v>21</v>
          </cell>
          <cell r="AG755" t="str">
            <v>04855-505</v>
          </cell>
          <cell r="AH755" t="str">
            <v>JD MORAIS PRADO</v>
          </cell>
          <cell r="AI755" t="str">
            <v>São Paulo</v>
          </cell>
          <cell r="AJ755" t="str">
            <v>São Paulo</v>
          </cell>
          <cell r="AP755">
            <v>9104</v>
          </cell>
          <cell r="AQ755" t="str">
            <v>20257</v>
          </cell>
          <cell r="AR755" t="str">
            <v>8</v>
          </cell>
          <cell r="AS755" t="str">
            <v>340464227</v>
          </cell>
          <cell r="AT755" t="str">
            <v>20222350710</v>
          </cell>
          <cell r="AU755" t="str">
            <v>498</v>
          </cell>
          <cell r="AV755" t="str">
            <v>381</v>
          </cell>
          <cell r="AW755" t="str">
            <v>27697</v>
          </cell>
          <cell r="AX755" t="str">
            <v>20</v>
          </cell>
          <cell r="AY755">
            <v>4</v>
          </cell>
          <cell r="AZ755">
            <v>3</v>
          </cell>
          <cell r="BA755">
            <v>0</v>
          </cell>
        </row>
        <row r="756">
          <cell r="A756">
            <v>112522</v>
          </cell>
          <cell r="B756" t="str">
            <v>ESPERIDIAO CORREIA DA SILVA</v>
          </cell>
          <cell r="C756" t="str">
            <v>VARREDOR</v>
          </cell>
          <cell r="D756" t="str">
            <v>ECOSAMPA Campo Limpo</v>
          </cell>
          <cell r="E756">
            <v>43617</v>
          </cell>
          <cell r="F756">
            <v>1603.99</v>
          </cell>
          <cell r="G756" t="str">
            <v>Em Atividade Normal</v>
          </cell>
          <cell r="H756">
            <v>45086</v>
          </cell>
          <cell r="I756">
            <v>23691</v>
          </cell>
          <cell r="J756" t="str">
            <v>089.873.958-63</v>
          </cell>
          <cell r="K756" t="str">
            <v>120.12712.17.9</v>
          </cell>
          <cell r="L756" t="str">
            <v>Salário Mensal</v>
          </cell>
          <cell r="M756" t="str">
            <v>Empregado (CLT)</v>
          </cell>
          <cell r="N756" t="str">
            <v>5142-15</v>
          </cell>
          <cell r="O756">
            <v>66</v>
          </cell>
          <cell r="P756" t="str">
            <v>SEGUNDA A SABADO - 06:00 AS 14:20 / INTERVALO DE 01 HORA</v>
          </cell>
          <cell r="Q756" t="str">
            <v>220 Horas</v>
          </cell>
          <cell r="R756" t="str">
            <v>75.01.007</v>
          </cell>
          <cell r="S756" t="str">
            <v>SCK - Varrição de Sarjetas e Calçadas</v>
          </cell>
          <cell r="T756">
            <v>2</v>
          </cell>
          <cell r="U756" t="str">
            <v>SIEMACO SAO PAULO LIMP URBANA</v>
          </cell>
          <cell r="V756" t="str">
            <v>Brasileira</v>
          </cell>
          <cell r="W756" t="str">
            <v>Santana do Mundaú</v>
          </cell>
          <cell r="X756" t="str">
            <v>IRENETE MONTEIRO DA SILVA</v>
          </cell>
          <cell r="Y756" t="str">
            <v>JOSE CORREIA DA SILVA</v>
          </cell>
          <cell r="Z756" t="str">
            <v>Solteiro</v>
          </cell>
          <cell r="AA756" t="str">
            <v>Ensino Fundamental Incompleto</v>
          </cell>
          <cell r="AB756" t="str">
            <v>M</v>
          </cell>
          <cell r="AC756" t="str">
            <v>Rua</v>
          </cell>
          <cell r="AD756" t="str">
            <v>VIRIATO CORREIA</v>
          </cell>
          <cell r="AE756" t="str">
            <v>4</v>
          </cell>
          <cell r="AG756" t="str">
            <v>05656-040</v>
          </cell>
          <cell r="AH756" t="str">
            <v>MORUMBI</v>
          </cell>
          <cell r="AI756" t="str">
            <v>São Paulo</v>
          </cell>
          <cell r="AJ756" t="str">
            <v>São Paulo</v>
          </cell>
          <cell r="AP756">
            <v>641</v>
          </cell>
          <cell r="AQ756" t="str">
            <v>15266</v>
          </cell>
          <cell r="AR756" t="str">
            <v>5</v>
          </cell>
          <cell r="AS756" t="str">
            <v>197678208</v>
          </cell>
          <cell r="AT756" t="str">
            <v>96231400183</v>
          </cell>
          <cell r="AU756" t="str">
            <v>193</v>
          </cell>
          <cell r="AV756" t="str">
            <v>258</v>
          </cell>
          <cell r="AW756" t="str">
            <v>93505</v>
          </cell>
          <cell r="AX756" t="str">
            <v>636</v>
          </cell>
          <cell r="AY756">
            <v>4</v>
          </cell>
          <cell r="AZ756">
            <v>3</v>
          </cell>
          <cell r="BA756">
            <v>0</v>
          </cell>
        </row>
        <row r="757">
          <cell r="A757">
            <v>112574</v>
          </cell>
          <cell r="B757" t="str">
            <v>EUGENIO ANDRE RODRIGUES</v>
          </cell>
          <cell r="C757" t="str">
            <v>FISCAL DE TURMA PLENO</v>
          </cell>
          <cell r="D757" t="str">
            <v>ECOSAMPA Operação Geral</v>
          </cell>
          <cell r="E757">
            <v>43617</v>
          </cell>
          <cell r="F757">
            <v>2942.54</v>
          </cell>
          <cell r="G757" t="str">
            <v>Demitido em Meses Anteriores</v>
          </cell>
          <cell r="H757">
            <v>44631</v>
          </cell>
          <cell r="I757">
            <v>27422</v>
          </cell>
          <cell r="J757" t="str">
            <v>167.042.878-84</v>
          </cell>
          <cell r="K757" t="str">
            <v>123.58251.69.2</v>
          </cell>
          <cell r="L757" t="str">
            <v>Salário Mensal</v>
          </cell>
          <cell r="M757" t="str">
            <v>Empregado (CLT)</v>
          </cell>
          <cell r="N757" t="str">
            <v>9922-05</v>
          </cell>
          <cell r="O757">
            <v>297</v>
          </cell>
          <cell r="P757" t="str">
            <v>SEGUNDA A SABADO - 05:40 AS 14:00 / INTERVALO DE 01 HORA</v>
          </cell>
          <cell r="Q757" t="str">
            <v>220 Horas</v>
          </cell>
          <cell r="R757" t="str">
            <v>75.02.003</v>
          </cell>
          <cell r="S757" t="str">
            <v>Apoio Op C.Direto</v>
          </cell>
          <cell r="T757">
            <v>2</v>
          </cell>
          <cell r="U757" t="str">
            <v>SIEMACO SAO PAULO LIMP URBANA</v>
          </cell>
          <cell r="V757" t="str">
            <v>Brasileira</v>
          </cell>
          <cell r="W757" t="str">
            <v>São Paulo</v>
          </cell>
          <cell r="X757" t="str">
            <v>MARIA DO CARMO RODRIGUES</v>
          </cell>
          <cell r="Y757" t="str">
            <v>JOAO HONORATO RODRIGUES</v>
          </cell>
          <cell r="Z757" t="str">
            <v>Solteiro</v>
          </cell>
          <cell r="AA757" t="str">
            <v>Ensino Fundamental Incompleto</v>
          </cell>
          <cell r="AB757" t="str">
            <v>M</v>
          </cell>
          <cell r="AC757" t="str">
            <v>Rua</v>
          </cell>
          <cell r="AD757" t="str">
            <v xml:space="preserve">FILIPE NERI TEIXEIRA </v>
          </cell>
          <cell r="AE757" t="str">
            <v>13</v>
          </cell>
          <cell r="AG757" t="str">
            <v>05847-500</v>
          </cell>
          <cell r="AH757" t="str">
            <v>JARDIM IRACEMA</v>
          </cell>
          <cell r="AI757" t="str">
            <v>São Paulo</v>
          </cell>
          <cell r="AJ757" t="str">
            <v>São Paulo</v>
          </cell>
          <cell r="AP757">
            <v>9106</v>
          </cell>
          <cell r="AQ757" t="str">
            <v>33965</v>
          </cell>
          <cell r="AR757" t="str">
            <v>9</v>
          </cell>
          <cell r="AS757" t="str">
            <v>18786881</v>
          </cell>
          <cell r="AT757" t="str">
            <v>285438610116</v>
          </cell>
          <cell r="AU757" t="str">
            <v>206</v>
          </cell>
          <cell r="AV757" t="str">
            <v>201</v>
          </cell>
          <cell r="AW757" t="str">
            <v>26872</v>
          </cell>
          <cell r="AX757" t="str">
            <v>110</v>
          </cell>
          <cell r="AY757">
            <v>2</v>
          </cell>
          <cell r="AZ757">
            <v>9</v>
          </cell>
          <cell r="BA757">
            <v>10</v>
          </cell>
        </row>
        <row r="758">
          <cell r="A758">
            <v>112580</v>
          </cell>
          <cell r="B758" t="str">
            <v>EURIPEDES ONOFRE DA SILVA</v>
          </cell>
          <cell r="C758" t="str">
            <v>AJUDANTE EQ SERVICOS DIVERSOS</v>
          </cell>
          <cell r="D758" t="str">
            <v>ECOSAMPA M'Boi Mirim</v>
          </cell>
          <cell r="E758">
            <v>43617</v>
          </cell>
          <cell r="F758">
            <v>1231.95</v>
          </cell>
          <cell r="G758" t="str">
            <v>Demitido em Meses Anteriores</v>
          </cell>
          <cell r="H758">
            <v>43703</v>
          </cell>
          <cell r="I758">
            <v>22029</v>
          </cell>
          <cell r="J758" t="str">
            <v>263.121.598-25</v>
          </cell>
          <cell r="K758" t="str">
            <v>106.68090.85.2</v>
          </cell>
          <cell r="L758" t="str">
            <v>Salário Mensal</v>
          </cell>
          <cell r="M758" t="str">
            <v>Empregado (CLT)</v>
          </cell>
          <cell r="N758" t="str">
            <v>5142-25</v>
          </cell>
          <cell r="O758">
            <v>306</v>
          </cell>
          <cell r="P758" t="str">
            <v>SEGUNDA A SABADO - 05:20 AS 13:40/ INTERVALO DE 01 HORA</v>
          </cell>
          <cell r="Q758" t="str">
            <v>220 Horas</v>
          </cell>
          <cell r="R758" t="str">
            <v>75.01.013</v>
          </cell>
          <cell r="S758" t="str">
            <v>SCK - Capinação e Roçada de Vias</v>
          </cell>
          <cell r="T758">
            <v>2</v>
          </cell>
          <cell r="U758" t="str">
            <v>SIEMACO SAO PAULO LIMP URBANA</v>
          </cell>
          <cell r="V758" t="str">
            <v>Brasileira</v>
          </cell>
          <cell r="W758" t="str">
            <v>Pedregulho</v>
          </cell>
          <cell r="X758" t="str">
            <v>FLORIPES TEODORO DA SILVA</v>
          </cell>
          <cell r="Y758" t="str">
            <v>ELIDIO ONOFRE DA SILVA</v>
          </cell>
          <cell r="Z758" t="str">
            <v>Solteiro</v>
          </cell>
          <cell r="AA758" t="str">
            <v>Ensino Fundamental Completo</v>
          </cell>
          <cell r="AB758" t="str">
            <v>M</v>
          </cell>
          <cell r="AC758" t="str">
            <v>Rua</v>
          </cell>
          <cell r="AD758" t="str">
            <v>FRANCISCO XAVIER SALES</v>
          </cell>
          <cell r="AE758" t="str">
            <v>360</v>
          </cell>
          <cell r="AG758" t="str">
            <v>05830-250</v>
          </cell>
          <cell r="AH758" t="str">
            <v>SANTANA</v>
          </cell>
          <cell r="AI758" t="str">
            <v>São Paulo</v>
          </cell>
          <cell r="AJ758" t="str">
            <v>São Paulo</v>
          </cell>
          <cell r="AP758">
            <v>9106</v>
          </cell>
          <cell r="AQ758" t="str">
            <v>33402</v>
          </cell>
          <cell r="AR758" t="str">
            <v>3</v>
          </cell>
          <cell r="AS758" t="str">
            <v>1293523921</v>
          </cell>
          <cell r="AT758" t="str">
            <v>115394150108</v>
          </cell>
          <cell r="AU758" t="str">
            <v>100</v>
          </cell>
          <cell r="AV758" t="str">
            <v>372</v>
          </cell>
          <cell r="AW758" t="str">
            <v>46537</v>
          </cell>
          <cell r="AX758" t="str">
            <v>436</v>
          </cell>
          <cell r="AY758">
            <v>0</v>
          </cell>
          <cell r="AZ758">
            <v>2</v>
          </cell>
          <cell r="BA758">
            <v>25</v>
          </cell>
        </row>
        <row r="759">
          <cell r="A759">
            <v>112586</v>
          </cell>
          <cell r="B759" t="str">
            <v>EUZEMAR FRANCO DE LIMA</v>
          </cell>
          <cell r="C759" t="str">
            <v>VARREDOR</v>
          </cell>
          <cell r="D759" t="str">
            <v>ECOSAMPA Campo Limpo</v>
          </cell>
          <cell r="E759">
            <v>43617</v>
          </cell>
          <cell r="F759">
            <v>1603.99</v>
          </cell>
          <cell r="G759" t="str">
            <v>Em Atividade Normal</v>
          </cell>
          <cell r="H759">
            <v>45023</v>
          </cell>
          <cell r="I759">
            <v>24965</v>
          </cell>
          <cell r="J759" t="str">
            <v>128.097.198-37</v>
          </cell>
          <cell r="K759" t="str">
            <v>123.50771.88.3</v>
          </cell>
          <cell r="L759" t="str">
            <v>Salário Mensal</v>
          </cell>
          <cell r="M759" t="str">
            <v>Empregado (CLT)</v>
          </cell>
          <cell r="N759" t="str">
            <v>5142-15</v>
          </cell>
          <cell r="O759">
            <v>71</v>
          </cell>
          <cell r="P759" t="str">
            <v>SEGUNDA A SABADO - 07:00 AS 15:20 / INTERVALO DE 01 HORA</v>
          </cell>
          <cell r="Q759" t="str">
            <v>220 Horas</v>
          </cell>
          <cell r="R759" t="str">
            <v>75.01.007</v>
          </cell>
          <cell r="S759" t="str">
            <v>SCK - Varrição de Sarjetas e Calçadas</v>
          </cell>
          <cell r="T759">
            <v>2</v>
          </cell>
          <cell r="U759" t="str">
            <v>SIEMACO SAO PAULO LIMP URBANA</v>
          </cell>
          <cell r="V759" t="str">
            <v>Brasileira</v>
          </cell>
          <cell r="W759" t="str">
            <v>Pereiro</v>
          </cell>
          <cell r="X759" t="str">
            <v>ROCILDA FRANCO DA SILVA</v>
          </cell>
          <cell r="Y759" t="str">
            <v>RAIMUNDO CELESTINO DE LIMA</v>
          </cell>
          <cell r="Z759" t="str">
            <v>Outros</v>
          </cell>
          <cell r="AA759" t="str">
            <v>Ensino Fundamental Incompleto</v>
          </cell>
          <cell r="AB759" t="str">
            <v>M</v>
          </cell>
          <cell r="AC759" t="str">
            <v>Rua</v>
          </cell>
          <cell r="AD759" t="str">
            <v>BARRETOS</v>
          </cell>
          <cell r="AE759" t="str">
            <v>70</v>
          </cell>
          <cell r="AG759" t="str">
            <v>06857-620</v>
          </cell>
          <cell r="AH759" t="str">
            <v>RECREIO PRIMAVERA</v>
          </cell>
          <cell r="AI759" t="str">
            <v>Itapecerica da Serra</v>
          </cell>
          <cell r="AJ759" t="str">
            <v>São Paulo</v>
          </cell>
          <cell r="AP759">
            <v>390</v>
          </cell>
          <cell r="AQ759" t="str">
            <v>10990</v>
          </cell>
          <cell r="AR759" t="str">
            <v>8</v>
          </cell>
          <cell r="AS759" t="str">
            <v>231266224</v>
          </cell>
          <cell r="AT759" t="str">
            <v>52203800787</v>
          </cell>
          <cell r="AU759" t="str">
            <v>368</v>
          </cell>
          <cell r="AV759" t="str">
            <v>301</v>
          </cell>
          <cell r="AW759" t="str">
            <v>52165</v>
          </cell>
          <cell r="AX759" t="str">
            <v>174</v>
          </cell>
          <cell r="AY759">
            <v>4</v>
          </cell>
          <cell r="AZ759">
            <v>3</v>
          </cell>
          <cell r="BA759">
            <v>0</v>
          </cell>
        </row>
        <row r="760">
          <cell r="A760">
            <v>112590</v>
          </cell>
          <cell r="B760" t="str">
            <v>EVACI FERREIRA DOS SANTOS</v>
          </cell>
          <cell r="C760" t="str">
            <v>COLETOR</v>
          </cell>
          <cell r="D760" t="str">
            <v>ECOSAMPA Operação Geral</v>
          </cell>
          <cell r="E760">
            <v>43617</v>
          </cell>
          <cell r="F760">
            <v>1907.79</v>
          </cell>
          <cell r="G760" t="str">
            <v>Gozando Férias</v>
          </cell>
          <cell r="H760">
            <v>45180</v>
          </cell>
          <cell r="I760">
            <v>32028</v>
          </cell>
          <cell r="J760" t="str">
            <v>372.672.178-93</v>
          </cell>
          <cell r="K760" t="str">
            <v>135.08225.89.4</v>
          </cell>
          <cell r="L760" t="str">
            <v>Salário Mensal</v>
          </cell>
          <cell r="M760" t="str">
            <v>Empregado (CLT)</v>
          </cell>
          <cell r="N760" t="str">
            <v>5142-05</v>
          </cell>
          <cell r="O760">
            <v>297</v>
          </cell>
          <cell r="P760" t="str">
            <v>SEGUNDA A SABADO - 05:40 AS 14:00 / INTERVALO DE 01 HORA</v>
          </cell>
          <cell r="Q760" t="str">
            <v>220 Horas</v>
          </cell>
          <cell r="R760" t="str">
            <v>75.01.017</v>
          </cell>
          <cell r="S760" t="str">
            <v>SCK - Coleta Manual - Entulho e Materiais Diversos</v>
          </cell>
          <cell r="T760">
            <v>2</v>
          </cell>
          <cell r="U760" t="str">
            <v>SIEMACO SAO PAULO LIMP URBANA</v>
          </cell>
          <cell r="V760" t="str">
            <v>Brasileira</v>
          </cell>
          <cell r="W760" t="str">
            <v>São Paulo</v>
          </cell>
          <cell r="X760" t="str">
            <v>SINHORINHA FERREIRA DE JESUS</v>
          </cell>
          <cell r="Y760" t="str">
            <v>PAULINO NUNES DOS SANTOS</v>
          </cell>
          <cell r="Z760" t="str">
            <v>Solteiro</v>
          </cell>
          <cell r="AA760" t="str">
            <v>Ensino Fundamental Completo</v>
          </cell>
          <cell r="AB760" t="str">
            <v>M</v>
          </cell>
          <cell r="AC760" t="str">
            <v>Rua</v>
          </cell>
          <cell r="AD760" t="str">
            <v>DIOGO DIAS</v>
          </cell>
          <cell r="AE760" t="str">
            <v>75</v>
          </cell>
          <cell r="AG760" t="str">
            <v>05861-270</v>
          </cell>
          <cell r="AH760" t="str">
            <v>JARDIM MONICA</v>
          </cell>
          <cell r="AI760" t="str">
            <v>São Paulo</v>
          </cell>
          <cell r="AJ760" t="str">
            <v>São Paulo</v>
          </cell>
          <cell r="AP760">
            <v>390</v>
          </cell>
          <cell r="AQ760" t="str">
            <v>10728</v>
          </cell>
          <cell r="AR760" t="str">
            <v>2</v>
          </cell>
          <cell r="AS760" t="str">
            <v>385476279</v>
          </cell>
          <cell r="AT760" t="str">
            <v>362973780141</v>
          </cell>
          <cell r="AU760" t="str">
            <v>495</v>
          </cell>
          <cell r="AV760" t="str">
            <v>373</v>
          </cell>
          <cell r="AW760" t="str">
            <v>98399</v>
          </cell>
          <cell r="AX760" t="str">
            <v>306</v>
          </cell>
          <cell r="AY760">
            <v>4</v>
          </cell>
          <cell r="AZ760">
            <v>3</v>
          </cell>
          <cell r="BA760">
            <v>0</v>
          </cell>
        </row>
        <row r="761">
          <cell r="A761">
            <v>112598</v>
          </cell>
          <cell r="B761" t="str">
            <v>EVALDO MOREIRA SANTOS</v>
          </cell>
          <cell r="C761" t="str">
            <v>MOTORISTA CAMINHAO</v>
          </cell>
          <cell r="D761" t="str">
            <v>ECOSAMPA Operação Geral</v>
          </cell>
          <cell r="E761">
            <v>43617</v>
          </cell>
          <cell r="F761">
            <v>3050.22</v>
          </cell>
          <cell r="G761" t="str">
            <v>Gozando Férias</v>
          </cell>
          <cell r="H761">
            <v>45180</v>
          </cell>
          <cell r="I761">
            <v>25823</v>
          </cell>
          <cell r="J761" t="str">
            <v>719.342.434-34</v>
          </cell>
          <cell r="K761" t="str">
            <v>123.57523.88.5</v>
          </cell>
          <cell r="L761" t="str">
            <v>Salário Mensal</v>
          </cell>
          <cell r="M761" t="str">
            <v>Empregado (CLT)</v>
          </cell>
          <cell r="N761" t="str">
            <v>7825-10</v>
          </cell>
          <cell r="O761">
            <v>297</v>
          </cell>
          <cell r="P761" t="str">
            <v>SEGUNDA A SABADO - 05:40 AS 14:00 / INTERVALO DE 01 HORA</v>
          </cell>
          <cell r="Q761" t="str">
            <v>220 Horas</v>
          </cell>
          <cell r="R761" t="str">
            <v>75.01.001</v>
          </cell>
          <cell r="S761" t="str">
            <v>SCK - Lavagem Especial Equip.</v>
          </cell>
          <cell r="T761">
            <v>2</v>
          </cell>
          <cell r="U761" t="str">
            <v>SIND TRAB EMP DE ONIBUS RODOV INTEREST INTERM SET DIF SAO PAULO</v>
          </cell>
          <cell r="V761" t="str">
            <v>Brasileira</v>
          </cell>
          <cell r="W761" t="str">
            <v>Alagoa Grande</v>
          </cell>
          <cell r="X761" t="str">
            <v>MARIA NEUSA MOREIRA</v>
          </cell>
          <cell r="Z761" t="str">
            <v>Casado</v>
          </cell>
          <cell r="AA761" t="str">
            <v>Ensino Fundamental Incompleto</v>
          </cell>
          <cell r="AB761" t="str">
            <v>M</v>
          </cell>
          <cell r="AC761" t="str">
            <v>Rua</v>
          </cell>
          <cell r="AD761" t="str">
            <v>ANDRE PERNET</v>
          </cell>
          <cell r="AE761" t="str">
            <v>49</v>
          </cell>
          <cell r="AG761" t="str">
            <v>04890-020</v>
          </cell>
          <cell r="AH761" t="str">
            <v>JARDIM ROSCHEL</v>
          </cell>
          <cell r="AI761" t="str">
            <v>São Paulo</v>
          </cell>
          <cell r="AJ761" t="str">
            <v>São Paulo</v>
          </cell>
          <cell r="AP761">
            <v>7486</v>
          </cell>
          <cell r="AQ761" t="str">
            <v>1163</v>
          </cell>
          <cell r="AR761" t="str">
            <v>3</v>
          </cell>
          <cell r="AS761" t="str">
            <v>522301691</v>
          </cell>
          <cell r="AT761" t="str">
            <v>406783550116</v>
          </cell>
          <cell r="AU761" t="str">
            <v>519</v>
          </cell>
          <cell r="AV761" t="str">
            <v>381</v>
          </cell>
          <cell r="AW761" t="str">
            <v>43965</v>
          </cell>
          <cell r="AX761" t="str">
            <v>13</v>
          </cell>
          <cell r="AY761">
            <v>4</v>
          </cell>
          <cell r="AZ761">
            <v>3</v>
          </cell>
          <cell r="BA761">
            <v>0</v>
          </cell>
          <cell r="BB761" t="str">
            <v>03.031.448.702</v>
          </cell>
          <cell r="BC761">
            <v>45141</v>
          </cell>
          <cell r="BE761" t="str">
            <v>D</v>
          </cell>
          <cell r="BG761">
            <v>43608</v>
          </cell>
        </row>
        <row r="762">
          <cell r="A762">
            <v>112602</v>
          </cell>
          <cell r="B762" t="str">
            <v>EVALDO SILVA</v>
          </cell>
          <cell r="C762" t="str">
            <v>FISCAL DE TURMA PLENO</v>
          </cell>
          <cell r="D762" t="str">
            <v>ECOSAMPA Capela do Socorro</v>
          </cell>
          <cell r="E762">
            <v>43617</v>
          </cell>
          <cell r="F762">
            <v>3222.08</v>
          </cell>
          <cell r="G762" t="str">
            <v>Em Atividade Normal</v>
          </cell>
          <cell r="H762">
            <v>44960</v>
          </cell>
          <cell r="I762">
            <v>29960</v>
          </cell>
          <cell r="J762" t="str">
            <v>296.083.448-83</v>
          </cell>
          <cell r="K762" t="str">
            <v>130.34901.93.2</v>
          </cell>
          <cell r="L762" t="str">
            <v>Salário Mensal</v>
          </cell>
          <cell r="M762" t="str">
            <v>Empregado (CLT)</v>
          </cell>
          <cell r="N762" t="str">
            <v>9922-05</v>
          </cell>
          <cell r="O762">
            <v>66</v>
          </cell>
          <cell r="P762" t="str">
            <v>SEGUNDA A SABADO - 06:00 AS 14:20 / INTERVALO DE 01 HORA</v>
          </cell>
          <cell r="Q762" t="str">
            <v>220 Horas</v>
          </cell>
          <cell r="R762" t="str">
            <v>75.02.003</v>
          </cell>
          <cell r="S762" t="str">
            <v>Apoio Op C.Direto</v>
          </cell>
          <cell r="T762">
            <v>2</v>
          </cell>
          <cell r="U762" t="str">
            <v>SIEMACO SAO PAULO LIMP URBANA</v>
          </cell>
          <cell r="V762" t="str">
            <v>Brasileira</v>
          </cell>
          <cell r="W762" t="str">
            <v>Iracemápolis</v>
          </cell>
          <cell r="X762" t="str">
            <v>MARIA DO CARMO DA SILVA</v>
          </cell>
          <cell r="Y762" t="str">
            <v>JOAQUIM DE OLIVEIRA DA SILVA</v>
          </cell>
          <cell r="Z762" t="str">
            <v>Solteiro</v>
          </cell>
          <cell r="AA762" t="str">
            <v>Ensino Médio Completo</v>
          </cell>
          <cell r="AB762" t="str">
            <v>M</v>
          </cell>
          <cell r="AC762" t="str">
            <v>Rua</v>
          </cell>
          <cell r="AD762" t="str">
            <v>BATALHA REIS</v>
          </cell>
          <cell r="AE762" t="str">
            <v>55</v>
          </cell>
          <cell r="AG762" t="str">
            <v>05882-360</v>
          </cell>
          <cell r="AH762" t="str">
            <v>JD SAO BENTO NOVO</v>
          </cell>
          <cell r="AI762" t="str">
            <v>São Paulo</v>
          </cell>
          <cell r="AJ762" t="str">
            <v>São Paulo</v>
          </cell>
          <cell r="AK762" t="str">
            <v>11</v>
          </cell>
          <cell r="AL762" t="str">
            <v>5870.9288</v>
          </cell>
          <cell r="AP762">
            <v>7486</v>
          </cell>
          <cell r="AQ762" t="str">
            <v>17652</v>
          </cell>
          <cell r="AR762" t="str">
            <v>7</v>
          </cell>
          <cell r="AS762" t="str">
            <v>346560238</v>
          </cell>
          <cell r="AT762" t="str">
            <v>288310630124</v>
          </cell>
          <cell r="AU762" t="str">
            <v>153</v>
          </cell>
          <cell r="AV762" t="str">
            <v>20</v>
          </cell>
          <cell r="AW762" t="str">
            <v>23795</v>
          </cell>
          <cell r="AX762" t="str">
            <v>214</v>
          </cell>
          <cell r="AY762">
            <v>4</v>
          </cell>
          <cell r="AZ762">
            <v>3</v>
          </cell>
          <cell r="BA762">
            <v>0</v>
          </cell>
        </row>
        <row r="763">
          <cell r="A763">
            <v>112606</v>
          </cell>
          <cell r="B763" t="str">
            <v>EVANDRO ANTONIO DA CUNHA</v>
          </cell>
          <cell r="C763" t="str">
            <v>COLETOR</v>
          </cell>
          <cell r="D763" t="str">
            <v>ECOSAMPA Operação Geral</v>
          </cell>
          <cell r="E763">
            <v>43617</v>
          </cell>
          <cell r="F763">
            <v>1907.79</v>
          </cell>
          <cell r="G763" t="str">
            <v>Em Atividade Normal</v>
          </cell>
          <cell r="H763">
            <v>45023</v>
          </cell>
          <cell r="I763">
            <v>25719</v>
          </cell>
          <cell r="J763" t="str">
            <v>761.818.206-04</v>
          </cell>
          <cell r="K763" t="str">
            <v>124.10351.23.0</v>
          </cell>
          <cell r="L763" t="str">
            <v>Salário Mensal</v>
          </cell>
          <cell r="M763" t="str">
            <v>Empregado (CLT)</v>
          </cell>
          <cell r="N763" t="str">
            <v>5142-05</v>
          </cell>
          <cell r="O763">
            <v>297</v>
          </cell>
          <cell r="P763" t="str">
            <v>SEGUNDA A SABADO - 05:40 AS 14:00 / INTERVALO DE 01 HORA</v>
          </cell>
          <cell r="Q763" t="str">
            <v>220 Horas</v>
          </cell>
          <cell r="R763" t="str">
            <v>75.01.017</v>
          </cell>
          <cell r="S763" t="str">
            <v>SCK - Coleta Manual - Entulho e Materiais Diversos</v>
          </cell>
          <cell r="T763">
            <v>2</v>
          </cell>
          <cell r="U763" t="str">
            <v>SIEMACO SAO PAULO LIMP URBANA</v>
          </cell>
          <cell r="V763" t="str">
            <v>Brasileira</v>
          </cell>
          <cell r="W763" t="str">
            <v>Alto Rio Doce</v>
          </cell>
          <cell r="X763" t="str">
            <v>MADALENA DIAS DE ARRUDA</v>
          </cell>
          <cell r="Y763" t="str">
            <v>VALDEMAR VIEIRA DA CUNHA</v>
          </cell>
          <cell r="Z763" t="str">
            <v>Solteiro</v>
          </cell>
          <cell r="AA763" t="str">
            <v>Ensino Fundamental Incompleto</v>
          </cell>
          <cell r="AB763" t="str">
            <v>M</v>
          </cell>
          <cell r="AC763" t="str">
            <v>Rua</v>
          </cell>
          <cell r="AD763" t="str">
            <v>ANTONIO RIBEIRO PINA</v>
          </cell>
          <cell r="AE763" t="str">
            <v>12</v>
          </cell>
          <cell r="AG763" t="str">
            <v>05862-150</v>
          </cell>
          <cell r="AH763" t="str">
            <v>JD LIDIA</v>
          </cell>
          <cell r="AI763" t="str">
            <v>São Paulo</v>
          </cell>
          <cell r="AJ763" t="str">
            <v>São Paulo</v>
          </cell>
          <cell r="AP763">
            <v>1003</v>
          </cell>
          <cell r="AQ763" t="str">
            <v>29837</v>
          </cell>
          <cell r="AR763" t="str">
            <v>7</v>
          </cell>
          <cell r="AS763" t="str">
            <v>256855456</v>
          </cell>
          <cell r="AT763" t="str">
            <v>82958480230</v>
          </cell>
          <cell r="AU763" t="str">
            <v>362</v>
          </cell>
          <cell r="AV763" t="str">
            <v>373</v>
          </cell>
          <cell r="AW763" t="str">
            <v>26454</v>
          </cell>
          <cell r="AX763" t="str">
            <v>49</v>
          </cell>
          <cell r="AY763">
            <v>4</v>
          </cell>
          <cell r="AZ763">
            <v>3</v>
          </cell>
          <cell r="BA763">
            <v>0</v>
          </cell>
        </row>
        <row r="764">
          <cell r="A764">
            <v>112609</v>
          </cell>
          <cell r="B764" t="str">
            <v>EVANDRO RAMOS DA SILVA</v>
          </cell>
          <cell r="C764" t="str">
            <v>VARREDOR</v>
          </cell>
          <cell r="D764" t="str">
            <v>ECOSAMPA Capela do Socorro</v>
          </cell>
          <cell r="E764">
            <v>43617</v>
          </cell>
          <cell r="F764">
            <v>1603.99</v>
          </cell>
          <cell r="G764" t="str">
            <v>Em Atividade Normal</v>
          </cell>
          <cell r="H764">
            <v>45119</v>
          </cell>
          <cell r="I764">
            <v>19885</v>
          </cell>
          <cell r="J764" t="str">
            <v>012.227.708-22</v>
          </cell>
          <cell r="K764" t="str">
            <v>106.09570.76.2</v>
          </cell>
          <cell r="L764" t="str">
            <v>Salário Mensal</v>
          </cell>
          <cell r="M764" t="str">
            <v>Empregado (CLT)</v>
          </cell>
          <cell r="N764" t="str">
            <v>5142-15</v>
          </cell>
          <cell r="O764">
            <v>233</v>
          </cell>
          <cell r="P764" t="str">
            <v>SEGUNDA A SABADO - 09:00 AS 17:20 / INTERVALO DE 01 HORA</v>
          </cell>
          <cell r="Q764" t="str">
            <v>220 Horas</v>
          </cell>
          <cell r="R764" t="str">
            <v>75.01.007</v>
          </cell>
          <cell r="S764" t="str">
            <v>SCK - Varrição de Sarjetas e Calçadas</v>
          </cell>
          <cell r="T764">
            <v>2</v>
          </cell>
          <cell r="U764" t="str">
            <v>SIEMACO SAO PAULO LIMP URBANA</v>
          </cell>
          <cell r="V764" t="str">
            <v>Brasileira</v>
          </cell>
          <cell r="W764" t="str">
            <v>Recife</v>
          </cell>
          <cell r="X764" t="str">
            <v>JOSEFA M DA SILVA</v>
          </cell>
          <cell r="Y764" t="str">
            <v>LAURO RAMOS DA SILVA</v>
          </cell>
          <cell r="Z764" t="str">
            <v>Solteiro</v>
          </cell>
          <cell r="AA764" t="str">
            <v>Ensino Fundamental Incompleto</v>
          </cell>
          <cell r="AB764" t="str">
            <v>M</v>
          </cell>
          <cell r="AC764" t="str">
            <v>Rua</v>
          </cell>
          <cell r="AD764" t="str">
            <v>RUI BOTO DE SOUZA</v>
          </cell>
          <cell r="AE764" t="str">
            <v>87</v>
          </cell>
          <cell r="AG764" t="str">
            <v>04949-020</v>
          </cell>
          <cell r="AH764" t="str">
            <v>JARDIM ARACATI</v>
          </cell>
          <cell r="AI764" t="str">
            <v>São Paulo</v>
          </cell>
          <cell r="AJ764" t="str">
            <v>São Paulo</v>
          </cell>
          <cell r="AK764" t="str">
            <v>11</v>
          </cell>
          <cell r="AL764" t="str">
            <v>5517.3123</v>
          </cell>
          <cell r="AP764">
            <v>8341</v>
          </cell>
          <cell r="AQ764" t="str">
            <v>25907</v>
          </cell>
          <cell r="AR764" t="str">
            <v>8</v>
          </cell>
          <cell r="AS764" t="str">
            <v>113856040</v>
          </cell>
          <cell r="AT764" t="str">
            <v>116085070108</v>
          </cell>
          <cell r="AU764" t="str">
            <v>127</v>
          </cell>
          <cell r="AV764" t="str">
            <v>372</v>
          </cell>
          <cell r="AW764" t="str">
            <v>98246</v>
          </cell>
          <cell r="AX764" t="str">
            <v>7</v>
          </cell>
          <cell r="AY764">
            <v>4</v>
          </cell>
          <cell r="AZ764">
            <v>3</v>
          </cell>
          <cell r="BA764">
            <v>0</v>
          </cell>
        </row>
        <row r="765">
          <cell r="A765">
            <v>112616</v>
          </cell>
          <cell r="B765" t="str">
            <v>EVERALDO DA SILVA MARQUES</v>
          </cell>
          <cell r="C765" t="str">
            <v>COLETOR</v>
          </cell>
          <cell r="D765" t="str">
            <v>ECOSAMPA Operação Geral</v>
          </cell>
          <cell r="E765">
            <v>43617</v>
          </cell>
          <cell r="F765">
            <v>1523.89</v>
          </cell>
          <cell r="G765" t="str">
            <v>Demitido em Meses Anteriores</v>
          </cell>
          <cell r="H765">
            <v>43974</v>
          </cell>
          <cell r="I765">
            <v>24822</v>
          </cell>
          <cell r="J765" t="str">
            <v>126.908.978-14</v>
          </cell>
          <cell r="K765" t="str">
            <v>123.23423.81.0</v>
          </cell>
          <cell r="L765" t="str">
            <v>Salário Mensal</v>
          </cell>
          <cell r="M765" t="str">
            <v>Empregado (CLT)</v>
          </cell>
          <cell r="N765" t="str">
            <v>5142-05</v>
          </cell>
          <cell r="O765">
            <v>167</v>
          </cell>
          <cell r="P765" t="str">
            <v>SEGUNDA A SABADO - 13:40 AS 22:00 / INTERVALO DE 01 HORA</v>
          </cell>
          <cell r="Q765" t="str">
            <v>220 Horas</v>
          </cell>
          <cell r="R765" t="str">
            <v>75.01.024</v>
          </cell>
          <cell r="S765" t="str">
            <v>SCK - Coleta Manual Residuos - Compactador</v>
          </cell>
          <cell r="T765">
            <v>2</v>
          </cell>
          <cell r="U765" t="str">
            <v>SIEMACO SAO PAULO LIMP URBANA</v>
          </cell>
          <cell r="V765" t="str">
            <v>Brasileira</v>
          </cell>
          <cell r="W765" t="str">
            <v>Assaí</v>
          </cell>
          <cell r="X765" t="str">
            <v>JOSEFA ISABEL DA SILVA</v>
          </cell>
          <cell r="Y765" t="str">
            <v>OTAVIO DA SILVA MARQUES</v>
          </cell>
          <cell r="Z765" t="str">
            <v>Casado</v>
          </cell>
          <cell r="AA765" t="str">
            <v>Ensino Fundamental Incompleto</v>
          </cell>
          <cell r="AB765" t="str">
            <v>M</v>
          </cell>
          <cell r="AC765" t="str">
            <v>Rua</v>
          </cell>
          <cell r="AD765" t="str">
            <v>SILVIO GALLICHO</v>
          </cell>
          <cell r="AE765" t="str">
            <v>92</v>
          </cell>
          <cell r="AG765" t="str">
            <v>05797-440</v>
          </cell>
          <cell r="AH765" t="str">
            <v>JD IPE</v>
          </cell>
          <cell r="AI765" t="str">
            <v>São Paulo</v>
          </cell>
          <cell r="AJ765" t="str">
            <v>São Paulo</v>
          </cell>
          <cell r="AP765">
            <v>1003</v>
          </cell>
          <cell r="AQ765" t="str">
            <v>81538</v>
          </cell>
          <cell r="AR765" t="str">
            <v>6</v>
          </cell>
          <cell r="AS765" t="str">
            <v>227845638</v>
          </cell>
          <cell r="AT765" t="str">
            <v>266267920116</v>
          </cell>
          <cell r="AU765" t="str">
            <v>301</v>
          </cell>
          <cell r="AV765" t="str">
            <v>328</v>
          </cell>
          <cell r="AW765" t="str">
            <v>56403</v>
          </cell>
          <cell r="AX765" t="str">
            <v>95</v>
          </cell>
          <cell r="AY765">
            <v>0</v>
          </cell>
          <cell r="AZ765">
            <v>11</v>
          </cell>
          <cell r="BA765">
            <v>22</v>
          </cell>
        </row>
        <row r="766">
          <cell r="A766">
            <v>112619</v>
          </cell>
          <cell r="B766" t="str">
            <v>EVERSSON HENRIQUE CIPRIANO</v>
          </cell>
          <cell r="C766" t="str">
            <v>AJUDANTE EQ SERVICOS DIVERSOS</v>
          </cell>
          <cell r="D766" t="str">
            <v>ECOSAMPA Capela do Socorro</v>
          </cell>
          <cell r="E766">
            <v>43617</v>
          </cell>
          <cell r="F766">
            <v>1603.99</v>
          </cell>
          <cell r="G766" t="str">
            <v>Em Atividade Normal</v>
          </cell>
          <cell r="H766">
            <v>45023</v>
          </cell>
          <cell r="I766">
            <v>35697</v>
          </cell>
          <cell r="J766" t="str">
            <v>454.445.768-80</v>
          </cell>
          <cell r="K766" t="str">
            <v>204.85270.57.3</v>
          </cell>
          <cell r="L766" t="str">
            <v>Salário Mensal</v>
          </cell>
          <cell r="M766" t="str">
            <v>Empregado (CLT)</v>
          </cell>
          <cell r="N766" t="str">
            <v>5142-25</v>
          </cell>
          <cell r="O766">
            <v>66</v>
          </cell>
          <cell r="P766" t="str">
            <v>SEGUNDA A SABADO - 06:00 AS 14:20 / INTERVALO DE 01 HORA</v>
          </cell>
          <cell r="Q766" t="str">
            <v>220 Horas</v>
          </cell>
          <cell r="R766" t="str">
            <v>75.01.016</v>
          </cell>
          <cell r="S766" t="str">
            <v>SCK - Coleta - Catabagulho e Entulho</v>
          </cell>
          <cell r="T766">
            <v>2</v>
          </cell>
          <cell r="U766" t="str">
            <v>SIEMACO SAO PAULO LIMP URBANA</v>
          </cell>
          <cell r="V766" t="str">
            <v>Brasileira</v>
          </cell>
          <cell r="W766" t="str">
            <v>São Paulo</v>
          </cell>
          <cell r="X766" t="str">
            <v>SOLANGE CIPRIANO</v>
          </cell>
          <cell r="Z766" t="str">
            <v>Solteiro</v>
          </cell>
          <cell r="AA766" t="str">
            <v>Ensino Fundamental Incompleto</v>
          </cell>
          <cell r="AB766" t="str">
            <v>M</v>
          </cell>
          <cell r="AC766" t="str">
            <v>Rua</v>
          </cell>
          <cell r="AD766" t="str">
            <v>MAESTRO MIGUEL ARQUERONS</v>
          </cell>
          <cell r="AE766" t="str">
            <v>973</v>
          </cell>
          <cell r="AG766" t="str">
            <v>04844-270</v>
          </cell>
          <cell r="AH766" t="str">
            <v>JARDIM ICARAI</v>
          </cell>
          <cell r="AI766" t="str">
            <v>São Paulo</v>
          </cell>
          <cell r="AJ766" t="str">
            <v>São Paulo</v>
          </cell>
          <cell r="AP766">
            <v>6733</v>
          </cell>
          <cell r="AQ766" t="str">
            <v>58940</v>
          </cell>
          <cell r="AR766" t="str">
            <v>9</v>
          </cell>
          <cell r="AS766" t="str">
            <v>375497572</v>
          </cell>
          <cell r="AT766" t="str">
            <v>433782200159</v>
          </cell>
          <cell r="AU766" t="str">
            <v>167</v>
          </cell>
          <cell r="AV766" t="str">
            <v>371</v>
          </cell>
          <cell r="AW766" t="str">
            <v>27757</v>
          </cell>
          <cell r="AX766" t="str">
            <v>414</v>
          </cell>
          <cell r="AY766">
            <v>4</v>
          </cell>
          <cell r="AZ766">
            <v>3</v>
          </cell>
          <cell r="BA766">
            <v>0</v>
          </cell>
        </row>
        <row r="767">
          <cell r="A767">
            <v>112623</v>
          </cell>
          <cell r="B767" t="str">
            <v>EVERTON DE JESUS SOUZA</v>
          </cell>
          <cell r="C767" t="str">
            <v>AJUDANTE EQ SERVICOS DIVERSOS</v>
          </cell>
          <cell r="D767" t="str">
            <v>ECOSAMPA Parelheiros</v>
          </cell>
          <cell r="E767">
            <v>43617</v>
          </cell>
          <cell r="F767">
            <v>1231.95</v>
          </cell>
          <cell r="G767" t="str">
            <v>Demitido em Meses Anteriores</v>
          </cell>
          <cell r="H767">
            <v>43704</v>
          </cell>
          <cell r="I767">
            <v>30598</v>
          </cell>
          <cell r="J767" t="str">
            <v>322.341.068-69</v>
          </cell>
          <cell r="K767" t="str">
            <v>136.90865.77.7</v>
          </cell>
          <cell r="L767" t="str">
            <v>Salário Mensal</v>
          </cell>
          <cell r="M767" t="str">
            <v>Empregado (CLT)</v>
          </cell>
          <cell r="N767" t="str">
            <v>5142-25</v>
          </cell>
          <cell r="O767">
            <v>66</v>
          </cell>
          <cell r="P767" t="str">
            <v>SEGUNDA A SABADO - 06:00 AS 14:20 / INTERVALO DE 01 HORA</v>
          </cell>
          <cell r="Q767" t="str">
            <v>220 Horas</v>
          </cell>
          <cell r="R767" t="str">
            <v>75.01.013</v>
          </cell>
          <cell r="S767" t="str">
            <v>SCK - Capinação e Roçada de Vias</v>
          </cell>
          <cell r="T767">
            <v>2</v>
          </cell>
          <cell r="U767" t="str">
            <v>SIEMACO SAO PAULO LIMP URBANA</v>
          </cell>
          <cell r="V767" t="str">
            <v>Brasileira</v>
          </cell>
          <cell r="W767" t="str">
            <v>Santo Estêvão</v>
          </cell>
          <cell r="X767" t="str">
            <v>MARIA APARECIDA MOREIRA</v>
          </cell>
          <cell r="Y767" t="str">
            <v>CARLOS DE JESUS SOUZA</v>
          </cell>
          <cell r="Z767" t="str">
            <v>Solteiro</v>
          </cell>
          <cell r="AA767" t="str">
            <v>Ensino Fundamental Incompleto</v>
          </cell>
          <cell r="AB767" t="str">
            <v>M</v>
          </cell>
          <cell r="AC767" t="str">
            <v>Rua</v>
          </cell>
          <cell r="AD767" t="str">
            <v>NICOLAU TOLENTINO</v>
          </cell>
          <cell r="AE767" t="str">
            <v>16</v>
          </cell>
          <cell r="AG767" t="str">
            <v>04829-140</v>
          </cell>
          <cell r="AH767" t="str">
            <v>JD BONITO</v>
          </cell>
          <cell r="AI767" t="str">
            <v>São Paulo</v>
          </cell>
          <cell r="AJ767" t="str">
            <v>São Paulo</v>
          </cell>
          <cell r="AP767">
            <v>5917</v>
          </cell>
          <cell r="AQ767" t="str">
            <v>03886</v>
          </cell>
          <cell r="AR767" t="str">
            <v>0</v>
          </cell>
          <cell r="AS767" t="str">
            <v>355417509</v>
          </cell>
          <cell r="AT767" t="str">
            <v>314822060124</v>
          </cell>
          <cell r="AU767" t="str">
            <v>723</v>
          </cell>
          <cell r="AV767" t="str">
            <v>280</v>
          </cell>
          <cell r="AW767" t="str">
            <v>35088</v>
          </cell>
          <cell r="AX767" t="str">
            <v>288</v>
          </cell>
          <cell r="AY767">
            <v>0</v>
          </cell>
          <cell r="AZ767">
            <v>2</v>
          </cell>
          <cell r="BA767">
            <v>26</v>
          </cell>
        </row>
        <row r="768">
          <cell r="A768">
            <v>116027</v>
          </cell>
          <cell r="B768" t="str">
            <v>EVERTON FREITAS DA SILVA</v>
          </cell>
          <cell r="C768" t="str">
            <v>AJUDANTE EQ SERVICOS DIVERSOS</v>
          </cell>
          <cell r="D768" t="str">
            <v>ECOSAMPA Campo Limpo</v>
          </cell>
          <cell r="E768">
            <v>44207</v>
          </cell>
          <cell r="F768">
            <v>1603.99</v>
          </cell>
          <cell r="G768" t="str">
            <v>Em Atividade Normal</v>
          </cell>
          <cell r="H768">
            <v>45056</v>
          </cell>
          <cell r="I768">
            <v>32956</v>
          </cell>
          <cell r="J768" t="str">
            <v>386.750.408-30</v>
          </cell>
          <cell r="K768" t="str">
            <v>210.71811.33.0</v>
          </cell>
          <cell r="L768" t="str">
            <v>Salário Mensal</v>
          </cell>
          <cell r="M768" t="str">
            <v>Empregado (CLT)</v>
          </cell>
          <cell r="N768" t="str">
            <v>5142-25</v>
          </cell>
          <cell r="O768">
            <v>66</v>
          </cell>
          <cell r="P768" t="str">
            <v>SEGUNDA A SABADO - 06:00 AS 14:20 / INTERVALO DE 01 HORA</v>
          </cell>
          <cell r="Q768" t="str">
            <v>220 Horas</v>
          </cell>
          <cell r="R768" t="str">
            <v>75.01.013</v>
          </cell>
          <cell r="S768" t="str">
            <v>SCK - Capinação e Roçada de Vias</v>
          </cell>
          <cell r="T768">
            <v>2</v>
          </cell>
          <cell r="U768" t="str">
            <v>SIEMACO SAO PAULO LIMP URBANA</v>
          </cell>
          <cell r="V768" t="str">
            <v>Brasileira</v>
          </cell>
          <cell r="W768" t="str">
            <v>São Paulo</v>
          </cell>
          <cell r="X768" t="str">
            <v>INES DOS SANTOS SILVA</v>
          </cell>
          <cell r="Y768" t="str">
            <v>JOSE LUIZ FREITAS DA SILVA</v>
          </cell>
          <cell r="Z768" t="str">
            <v>Casado</v>
          </cell>
          <cell r="AA768" t="str">
            <v>Ensino Fundamental Completo</v>
          </cell>
          <cell r="AB768" t="str">
            <v>M</v>
          </cell>
          <cell r="AC768" t="str">
            <v>Rua</v>
          </cell>
          <cell r="AD768" t="str">
            <v xml:space="preserve">JOSE MARTINS RODRIGUES </v>
          </cell>
          <cell r="AE768" t="str">
            <v>98</v>
          </cell>
          <cell r="AF768" t="str">
            <v>CASA A</v>
          </cell>
          <cell r="AG768" t="str">
            <v>04865-035</v>
          </cell>
          <cell r="AH768" t="str">
            <v>JARDIM CASA GRANDE</v>
          </cell>
          <cell r="AI768" t="str">
            <v>São Paulo</v>
          </cell>
          <cell r="AJ768" t="str">
            <v>São Paulo</v>
          </cell>
          <cell r="AP768">
            <v>6733</v>
          </cell>
          <cell r="AQ768" t="str">
            <v>39119</v>
          </cell>
          <cell r="AR768" t="str">
            <v>4</v>
          </cell>
          <cell r="AS768" t="str">
            <v>465486356</v>
          </cell>
          <cell r="AT768" t="str">
            <v>366267650159</v>
          </cell>
          <cell r="AU768" t="str">
            <v>0353</v>
          </cell>
          <cell r="AV768" t="str">
            <v>381</v>
          </cell>
          <cell r="AW768" t="str">
            <v>38675040</v>
          </cell>
          <cell r="AX768" t="str">
            <v>830</v>
          </cell>
          <cell r="AY768">
            <v>2</v>
          </cell>
          <cell r="AZ768">
            <v>7</v>
          </cell>
          <cell r="BA768">
            <v>20</v>
          </cell>
        </row>
        <row r="769">
          <cell r="A769">
            <v>114967</v>
          </cell>
          <cell r="B769" t="str">
            <v>EVERTON HENRIQUE DA SILVA</v>
          </cell>
          <cell r="C769" t="str">
            <v>AJUDANTE EQ SERVICOS DIVERSOS</v>
          </cell>
          <cell r="D769" t="str">
            <v>ECOSAMPA Operação Geral</v>
          </cell>
          <cell r="E769">
            <v>43917</v>
          </cell>
          <cell r="F769">
            <v>1603.99</v>
          </cell>
          <cell r="G769" t="str">
            <v>Demitido em Meses Anteriores</v>
          </cell>
          <cell r="H769">
            <v>44844</v>
          </cell>
          <cell r="I769">
            <v>29434</v>
          </cell>
          <cell r="J769" t="str">
            <v>340.009.268-10</v>
          </cell>
          <cell r="K769" t="str">
            <v>134.44048.93.8</v>
          </cell>
          <cell r="L769" t="str">
            <v>Salário Mensal</v>
          </cell>
          <cell r="M769" t="str">
            <v>Empregado (CLT)</v>
          </cell>
          <cell r="N769" t="str">
            <v>5142-25</v>
          </cell>
          <cell r="O769">
            <v>301</v>
          </cell>
          <cell r="P769" t="str">
            <v>SEGUNDA A SABADO - 22:00 AS 05:25 / INTERVALO DE 01 HORA</v>
          </cell>
          <cell r="Q769" t="str">
            <v>220 Horas</v>
          </cell>
          <cell r="R769" t="str">
            <v>75.01.014</v>
          </cell>
          <cell r="S769" t="str">
            <v>SCK - Pintura de Meio-Fio e Remoção Faixas e Propagandas</v>
          </cell>
          <cell r="T769">
            <v>2</v>
          </cell>
          <cell r="U769" t="str">
            <v>SIEMACO SAO PAULO LIMP URBANA</v>
          </cell>
          <cell r="V769" t="str">
            <v>Brasileira</v>
          </cell>
          <cell r="W769" t="str">
            <v>São Paulo</v>
          </cell>
          <cell r="X769" t="str">
            <v>MARIA DA HORA DA SILVA</v>
          </cell>
          <cell r="Y769" t="str">
            <v>EGIDO JOSE DA SILVA</v>
          </cell>
          <cell r="Z769" t="str">
            <v>Solteiro</v>
          </cell>
          <cell r="AA769" t="str">
            <v>Ensino Médio Completo</v>
          </cell>
          <cell r="AB769" t="str">
            <v>M</v>
          </cell>
          <cell r="AC769" t="str">
            <v>Rua</v>
          </cell>
          <cell r="AD769" t="str">
            <v>RUA REINALDO MANOEL</v>
          </cell>
          <cell r="AE769" t="str">
            <v>26</v>
          </cell>
          <cell r="AG769" t="str">
            <v>04814-190</v>
          </cell>
          <cell r="AH769" t="str">
            <v>JARDIM ORION</v>
          </cell>
          <cell r="AI769" t="str">
            <v>São Paulo</v>
          </cell>
          <cell r="AJ769" t="str">
            <v>São Paulo</v>
          </cell>
          <cell r="AP769">
            <v>8341</v>
          </cell>
          <cell r="AQ769" t="str">
            <v>26993</v>
          </cell>
          <cell r="AR769" t="str">
            <v>7</v>
          </cell>
          <cell r="AS769" t="str">
            <v>309705824</v>
          </cell>
          <cell r="AW769" t="str">
            <v>34000926</v>
          </cell>
          <cell r="AX769" t="str">
            <v>810</v>
          </cell>
          <cell r="AY769">
            <v>2</v>
          </cell>
          <cell r="AZ769">
            <v>6</v>
          </cell>
          <cell r="BA769">
            <v>13</v>
          </cell>
        </row>
        <row r="770">
          <cell r="A770">
            <v>112624</v>
          </cell>
          <cell r="B770" t="str">
            <v>EVERTON SOARES DA SILVA</v>
          </cell>
          <cell r="C770" t="str">
            <v>AJUDANTE EQ SERVICOS DIVERSOS</v>
          </cell>
          <cell r="D770" t="str">
            <v>ECOSAMPA Parelheiros</v>
          </cell>
          <cell r="E770">
            <v>43617</v>
          </cell>
          <cell r="F770">
            <v>1231.95</v>
          </cell>
          <cell r="G770" t="str">
            <v>Demitido em Meses Anteriores</v>
          </cell>
          <cell r="H770">
            <v>43670</v>
          </cell>
          <cell r="I770">
            <v>32041</v>
          </cell>
          <cell r="J770" t="str">
            <v>377.943.068-17</v>
          </cell>
          <cell r="K770" t="str">
            <v>130.07763.24.9</v>
          </cell>
          <cell r="L770" t="str">
            <v>Salário Mensal</v>
          </cell>
          <cell r="M770" t="str">
            <v>Empregado (CLT)</v>
          </cell>
          <cell r="N770" t="str">
            <v>5142-25</v>
          </cell>
          <cell r="O770">
            <v>167</v>
          </cell>
          <cell r="P770" t="str">
            <v>SEGUNDA A SABADO - 13:40 AS 22:00 / INTERVALO DE 01 HORA</v>
          </cell>
          <cell r="Q770" t="str">
            <v>220 Horas</v>
          </cell>
          <cell r="R770" t="str">
            <v>75.01.022</v>
          </cell>
          <cell r="S770" t="str">
            <v>SCK - Limpeza Habitacional - Dificil Acesso</v>
          </cell>
          <cell r="T770">
            <v>2</v>
          </cell>
          <cell r="U770" t="str">
            <v>SIEMACO SAO PAULO LIMP URBANA</v>
          </cell>
          <cell r="V770" t="str">
            <v>Brasileira</v>
          </cell>
          <cell r="W770" t="str">
            <v>São Paulo</v>
          </cell>
          <cell r="X770" t="str">
            <v>MARIA GISLAINE LEITE DA SILVA</v>
          </cell>
          <cell r="Y770" t="str">
            <v>ROGERIO SOARES DA SILVA</v>
          </cell>
          <cell r="Z770" t="str">
            <v>Solteiro</v>
          </cell>
          <cell r="AA770" t="str">
            <v>Ensino Fundamental Incompleto</v>
          </cell>
          <cell r="AB770" t="str">
            <v>M</v>
          </cell>
          <cell r="AC770" t="str">
            <v>Alameda</v>
          </cell>
          <cell r="AD770" t="str">
            <v>MOGNOS</v>
          </cell>
          <cell r="AE770" t="str">
            <v>29</v>
          </cell>
          <cell r="AG770" t="str">
            <v>04880-285</v>
          </cell>
          <cell r="AH770" t="str">
            <v>RECANTO CAMPO BELO</v>
          </cell>
          <cell r="AI770" t="str">
            <v>São Paulo</v>
          </cell>
          <cell r="AJ770" t="str">
            <v>São Paulo</v>
          </cell>
          <cell r="AP770">
            <v>7486</v>
          </cell>
          <cell r="AQ770" t="str">
            <v>17743</v>
          </cell>
          <cell r="AR770" t="str">
            <v>4</v>
          </cell>
          <cell r="AS770" t="str">
            <v>450295187</v>
          </cell>
          <cell r="AT770" t="str">
            <v>381269770191</v>
          </cell>
          <cell r="AU770" t="str">
            <v>815</v>
          </cell>
          <cell r="AV770" t="str">
            <v>280</v>
          </cell>
          <cell r="AW770" t="str">
            <v>45158</v>
          </cell>
          <cell r="AX770" t="str">
            <v>328</v>
          </cell>
          <cell r="AY770">
            <v>0</v>
          </cell>
          <cell r="AZ770">
            <v>1</v>
          </cell>
          <cell r="BA770">
            <v>23</v>
          </cell>
        </row>
        <row r="771">
          <cell r="A771">
            <v>121525</v>
          </cell>
          <cell r="B771" t="str">
            <v>EVERTON SOUZA DA SILVA</v>
          </cell>
          <cell r="C771" t="str">
            <v>AJUDANTE EQ SERVICOS DIVERSOS</v>
          </cell>
          <cell r="D771" t="str">
            <v>ECOSAMPA M'Boi Mirim</v>
          </cell>
          <cell r="E771">
            <v>44972</v>
          </cell>
          <cell r="F771">
            <v>1603.99</v>
          </cell>
          <cell r="G771" t="str">
            <v>Em Atividade Normal</v>
          </cell>
          <cell r="H771">
            <v>44972</v>
          </cell>
          <cell r="I771">
            <v>36967</v>
          </cell>
          <cell r="J771" t="str">
            <v>497.098.378-00</v>
          </cell>
          <cell r="K771" t="str">
            <v>161.35073.54.1</v>
          </cell>
          <cell r="L771" t="str">
            <v>Salário Mensal</v>
          </cell>
          <cell r="M771" t="str">
            <v>Empregado (CLT)</v>
          </cell>
          <cell r="N771" t="str">
            <v>5142-25</v>
          </cell>
          <cell r="O771">
            <v>167</v>
          </cell>
          <cell r="P771" t="str">
            <v>SEGUNDA A SABADO - 13:40 AS 22:00 / INTERVALO DE 01 HORA</v>
          </cell>
          <cell r="Q771" t="str">
            <v>220 Horas</v>
          </cell>
          <cell r="R771" t="str">
            <v>75.01.011</v>
          </cell>
          <cell r="S771" t="str">
            <v>SCK - Lavagem - Feiras, Vias e Logradouros</v>
          </cell>
          <cell r="T771">
            <v>2</v>
          </cell>
          <cell r="U771" t="str">
            <v>SIEMACO SAO PAULO LIMP URBANA</v>
          </cell>
          <cell r="V771" t="str">
            <v>Brasileira</v>
          </cell>
          <cell r="W771" t="str">
            <v>São Paulo</v>
          </cell>
          <cell r="X771" t="str">
            <v>CLARANICE RAMOS SOUZA</v>
          </cell>
          <cell r="Y771" t="str">
            <v>EDNALDO CORREIA DA SILVA</v>
          </cell>
          <cell r="Z771" t="str">
            <v>Solteiro</v>
          </cell>
          <cell r="AA771" t="str">
            <v>Ensino Médio Completo</v>
          </cell>
          <cell r="AB771" t="str">
            <v>M</v>
          </cell>
          <cell r="AC771" t="str">
            <v>Rua</v>
          </cell>
          <cell r="AD771" t="str">
            <v>ALEXANDRE GIUSTI</v>
          </cell>
          <cell r="AE771" t="str">
            <v>18</v>
          </cell>
          <cell r="AG771" t="str">
            <v>04844-070</v>
          </cell>
          <cell r="AH771" t="str">
            <v>JARDIM DOS MANACAS</v>
          </cell>
          <cell r="AI771" t="str">
            <v>São Paulo</v>
          </cell>
          <cell r="AJ771" t="str">
            <v>São Paulo</v>
          </cell>
          <cell r="AK771" t="str">
            <v>11</v>
          </cell>
          <cell r="AL771" t="str">
            <v>5973.5010</v>
          </cell>
          <cell r="AM771" t="str">
            <v>11</v>
          </cell>
          <cell r="AN771" t="str">
            <v>93060-4052</v>
          </cell>
          <cell r="AP771">
            <v>6733</v>
          </cell>
          <cell r="AQ771" t="str">
            <v>55917</v>
          </cell>
          <cell r="AR771" t="str">
            <v>0</v>
          </cell>
          <cell r="AS771" t="str">
            <v>506954286</v>
          </cell>
          <cell r="AT771" t="str">
            <v>453827980159</v>
          </cell>
          <cell r="AU771" t="str">
            <v>0795</v>
          </cell>
          <cell r="AV771" t="str">
            <v>371</v>
          </cell>
          <cell r="AW771" t="str">
            <v>49709837</v>
          </cell>
          <cell r="AX771" t="str">
            <v>800</v>
          </cell>
          <cell r="AY771">
            <v>0</v>
          </cell>
          <cell r="AZ771">
            <v>6</v>
          </cell>
          <cell r="BA771">
            <v>16</v>
          </cell>
        </row>
        <row r="772">
          <cell r="A772">
            <v>112629</v>
          </cell>
          <cell r="B772" t="str">
            <v>EXPEDITO FERREIRA DA SILVA</v>
          </cell>
          <cell r="C772" t="str">
            <v>VARREDOR</v>
          </cell>
          <cell r="D772" t="str">
            <v>ECOSAMPA Santo Amaro</v>
          </cell>
          <cell r="E772">
            <v>43617</v>
          </cell>
          <cell r="F772">
            <v>1603.99</v>
          </cell>
          <cell r="G772" t="str">
            <v>Em Atividade Normal</v>
          </cell>
          <cell r="H772">
            <v>44806</v>
          </cell>
          <cell r="I772">
            <v>27765</v>
          </cell>
          <cell r="J772" t="str">
            <v>196.733.398-05</v>
          </cell>
          <cell r="K772" t="str">
            <v>126.18881.77.1</v>
          </cell>
          <cell r="L772" t="str">
            <v>Salário Mensal</v>
          </cell>
          <cell r="M772" t="str">
            <v>Empregado (CLT)</v>
          </cell>
          <cell r="N772" t="str">
            <v>5142-15</v>
          </cell>
          <cell r="O772">
            <v>66</v>
          </cell>
          <cell r="P772" t="str">
            <v>SEGUNDA A SABADO - 06:00 AS 14:20 / INTERVALO DE 01 HORA</v>
          </cell>
          <cell r="Q772" t="str">
            <v>220 Horas</v>
          </cell>
          <cell r="R772" t="str">
            <v>75.01.006</v>
          </cell>
          <cell r="S772" t="str">
            <v>SCK - Varrição de Vias e Logradouros</v>
          </cell>
          <cell r="T772">
            <v>2</v>
          </cell>
          <cell r="U772" t="str">
            <v>SIEMACO SAO PAULO LIMP URBANA</v>
          </cell>
          <cell r="V772" t="str">
            <v>Brasileira</v>
          </cell>
          <cell r="W772" t="str">
            <v>Mossoró</v>
          </cell>
          <cell r="X772" t="str">
            <v>CICERA FEREIRA DA SILVA</v>
          </cell>
          <cell r="Y772" t="str">
            <v>GERALDO FERREIRA DA SILVA</v>
          </cell>
          <cell r="Z772" t="str">
            <v>Casado</v>
          </cell>
          <cell r="AA772" t="str">
            <v>Ensino Fundamental Incompleto</v>
          </cell>
          <cell r="AB772" t="str">
            <v>M</v>
          </cell>
          <cell r="AC772" t="str">
            <v>Avenida</v>
          </cell>
          <cell r="AD772" t="str">
            <v>FIM DE SEMANA</v>
          </cell>
          <cell r="AE772" t="str">
            <v>34</v>
          </cell>
          <cell r="AG772" t="str">
            <v>05846-270</v>
          </cell>
          <cell r="AH772" t="str">
            <v>JD CASABLANCA</v>
          </cell>
          <cell r="AI772" t="str">
            <v>São Paulo</v>
          </cell>
          <cell r="AJ772" t="str">
            <v>São Paulo</v>
          </cell>
          <cell r="AP772">
            <v>3169</v>
          </cell>
          <cell r="AQ772" t="str">
            <v>5668</v>
          </cell>
          <cell r="AR772" t="str">
            <v>0</v>
          </cell>
          <cell r="AS772" t="str">
            <v>287303214</v>
          </cell>
          <cell r="AT772" t="str">
            <v>283866050159</v>
          </cell>
          <cell r="AU772" t="str">
            <v>150</v>
          </cell>
          <cell r="AV772" t="str">
            <v>408</v>
          </cell>
          <cell r="AW772" t="str">
            <v>37032</v>
          </cell>
          <cell r="AX772" t="str">
            <v>174</v>
          </cell>
          <cell r="AY772">
            <v>4</v>
          </cell>
          <cell r="AZ772">
            <v>3</v>
          </cell>
          <cell r="BA772">
            <v>0</v>
          </cell>
        </row>
        <row r="773">
          <cell r="A773">
            <v>113713</v>
          </cell>
          <cell r="B773" t="str">
            <v>FABIAN DA SILVA ALVAREZ</v>
          </cell>
          <cell r="C773" t="str">
            <v>ELETRICISTA ADM</v>
          </cell>
          <cell r="D773" t="str">
            <v>ECOSAMPA Operação Geral</v>
          </cell>
          <cell r="E773">
            <v>43619</v>
          </cell>
          <cell r="F773">
            <v>2503.6</v>
          </cell>
          <cell r="G773" t="str">
            <v>Demitido em Meses Anteriores</v>
          </cell>
          <cell r="H773">
            <v>44469</v>
          </cell>
          <cell r="I773">
            <v>31713</v>
          </cell>
          <cell r="J773" t="str">
            <v>338.402.988-73</v>
          </cell>
          <cell r="K773" t="str">
            <v>210.22338.73.2</v>
          </cell>
          <cell r="L773" t="str">
            <v>Salário Mensal</v>
          </cell>
          <cell r="M773" t="str">
            <v>Empregado (CLT)</v>
          </cell>
          <cell r="N773" t="str">
            <v>7156-15</v>
          </cell>
          <cell r="O773">
            <v>61</v>
          </cell>
          <cell r="P773" t="str">
            <v>SEGUNDA A SEXTA - 07:00 AS 16:48 / INTERVALO DE 01 HORA</v>
          </cell>
          <cell r="Q773" t="str">
            <v>220 Horas</v>
          </cell>
          <cell r="R773" t="str">
            <v>75.02.003</v>
          </cell>
          <cell r="S773" t="str">
            <v>Apoio Op C.Direto</v>
          </cell>
          <cell r="T773">
            <v>2</v>
          </cell>
          <cell r="U773" t="str">
            <v>SIEMACO SAO PAULO LIMP URBANA</v>
          </cell>
          <cell r="V773" t="str">
            <v>Brasileira</v>
          </cell>
          <cell r="W773" t="str">
            <v>São Paulo</v>
          </cell>
          <cell r="X773" t="str">
            <v>ERBENIA BERNARDO DA SILVA ALVAREZ</v>
          </cell>
          <cell r="Y773" t="str">
            <v>GUSTAVO FEDERICO ALVAREZ LIMA</v>
          </cell>
          <cell r="Z773" t="str">
            <v>Solteiro</v>
          </cell>
          <cell r="AA773" t="str">
            <v>Ensino Médio Completo</v>
          </cell>
          <cell r="AB773" t="str">
            <v>M</v>
          </cell>
          <cell r="AC773" t="str">
            <v>Rua</v>
          </cell>
          <cell r="AD773" t="str">
            <v>FRANCISCO CRUZ MELLAO</v>
          </cell>
          <cell r="AE773" t="str">
            <v>100</v>
          </cell>
          <cell r="AF773" t="str">
            <v>AP 502 BL1</v>
          </cell>
          <cell r="AG773" t="str">
            <v>05782-351</v>
          </cell>
          <cell r="AH773" t="str">
            <v>PARQUE MUNHOZ</v>
          </cell>
          <cell r="AI773" t="str">
            <v>São Paulo</v>
          </cell>
          <cell r="AJ773" t="str">
            <v>São Paulo</v>
          </cell>
          <cell r="AP773">
            <v>2921</v>
          </cell>
          <cell r="AQ773" t="str">
            <v>52630</v>
          </cell>
          <cell r="AR773" t="str">
            <v>3</v>
          </cell>
          <cell r="AS773" t="str">
            <v>308794989</v>
          </cell>
          <cell r="AT773" t="str">
            <v>348245160159</v>
          </cell>
          <cell r="AU773" t="str">
            <v>461</v>
          </cell>
          <cell r="AV773" t="str">
            <v>373</v>
          </cell>
          <cell r="AW773" t="str">
            <v>0000036150</v>
          </cell>
          <cell r="AX773" t="str">
            <v>00280</v>
          </cell>
          <cell r="AY773">
            <v>2</v>
          </cell>
          <cell r="AZ773">
            <v>3</v>
          </cell>
          <cell r="BA773">
            <v>27</v>
          </cell>
        </row>
        <row r="774">
          <cell r="A774">
            <v>115134</v>
          </cell>
          <cell r="B774" t="str">
            <v>FABIANA APARECIDA MENDES MELO</v>
          </cell>
          <cell r="C774" t="str">
            <v>TECNICA DE ENFERMAGEM DO TRABALHO</v>
          </cell>
          <cell r="D774" t="str">
            <v>ECOSAMPA Operação Geral</v>
          </cell>
          <cell r="E774">
            <v>43990</v>
          </cell>
          <cell r="F774">
            <v>2972.58</v>
          </cell>
          <cell r="G774" t="str">
            <v>Demitido em Meses Anteriores</v>
          </cell>
          <cell r="H774">
            <v>44674</v>
          </cell>
          <cell r="I774">
            <v>30380</v>
          </cell>
          <cell r="J774" t="str">
            <v>313.260.768-17</v>
          </cell>
          <cell r="K774" t="str">
            <v>131.89131.85.5</v>
          </cell>
          <cell r="L774" t="str">
            <v>Salário Mensal</v>
          </cell>
          <cell r="M774" t="str">
            <v>Empregado (CLT)</v>
          </cell>
          <cell r="N774" t="str">
            <v>2235-05</v>
          </cell>
          <cell r="O774">
            <v>61</v>
          </cell>
          <cell r="P774" t="str">
            <v>SEGUNDA A SEXTA - 07:00 AS 16:48 / INTERVALO DE 01 HORA</v>
          </cell>
          <cell r="Q774" t="str">
            <v>220 Horas</v>
          </cell>
          <cell r="R774" t="str">
            <v>75.02.001</v>
          </cell>
          <cell r="S774" t="str">
            <v>Apoio Op C.Indireto</v>
          </cell>
          <cell r="T774">
            <v>3</v>
          </cell>
          <cell r="U774" t="str">
            <v>SIEMACO SAO PAULO LIMP URBANA</v>
          </cell>
          <cell r="V774" t="str">
            <v>Brasileira</v>
          </cell>
          <cell r="W774" t="str">
            <v>São Paulo</v>
          </cell>
          <cell r="X774" t="str">
            <v>ELIANE MENDES DE LIMA MELO</v>
          </cell>
          <cell r="Y774" t="str">
            <v>JOAQUIM MARTINS DE MELO NETO</v>
          </cell>
          <cell r="Z774" t="str">
            <v>Solteiro</v>
          </cell>
          <cell r="AA774" t="str">
            <v>Ensino Superior Completo</v>
          </cell>
          <cell r="AB774" t="str">
            <v>F</v>
          </cell>
          <cell r="AC774" t="str">
            <v>Rua</v>
          </cell>
          <cell r="AD774" t="str">
            <v>RUA JOSE RODRIGUES MACIEL</v>
          </cell>
          <cell r="AE774" t="str">
            <v>206</v>
          </cell>
          <cell r="AG774" t="str">
            <v>05823-070</v>
          </cell>
          <cell r="AH774" t="str">
            <v>PARQUE DO OTERO</v>
          </cell>
          <cell r="AI774" t="str">
            <v>São Paulo</v>
          </cell>
          <cell r="AJ774" t="str">
            <v>São Paulo</v>
          </cell>
          <cell r="AK774" t="str">
            <v>11</v>
          </cell>
          <cell r="AL774" t="str">
            <v>93108.6666</v>
          </cell>
          <cell r="AP774">
            <v>8139</v>
          </cell>
          <cell r="AQ774" t="str">
            <v>13304</v>
          </cell>
          <cell r="AR774" t="str">
            <v>8</v>
          </cell>
          <cell r="AS774" t="str">
            <v>346955403</v>
          </cell>
          <cell r="AT774" t="str">
            <v>307295260159</v>
          </cell>
          <cell r="AU774" t="str">
            <v>250</v>
          </cell>
          <cell r="AV774" t="str">
            <v>372</v>
          </cell>
          <cell r="AW774" t="str">
            <v>31326076</v>
          </cell>
          <cell r="AX774" t="str">
            <v>817</v>
          </cell>
          <cell r="AY774">
            <v>1</v>
          </cell>
          <cell r="AZ774">
            <v>10</v>
          </cell>
          <cell r="BA774">
            <v>15</v>
          </cell>
          <cell r="BB774" t="str">
            <v>01.869.183.478</v>
          </cell>
          <cell r="BC774">
            <v>45027</v>
          </cell>
          <cell r="BD774">
            <v>43201</v>
          </cell>
          <cell r="BE774" t="str">
            <v>B</v>
          </cell>
        </row>
        <row r="775">
          <cell r="A775">
            <v>117398</v>
          </cell>
          <cell r="B775" t="str">
            <v>FABIANA ARIANE TEIXEIRA DOS REIS</v>
          </cell>
          <cell r="C775" t="str">
            <v>ANALISTA DE PLANEJAMENTO OPERACIONAL</v>
          </cell>
          <cell r="D775" t="str">
            <v>ECOSAMPA Operação Geral</v>
          </cell>
          <cell r="E775">
            <v>44522</v>
          </cell>
          <cell r="F775">
            <v>4551.87</v>
          </cell>
          <cell r="G775" t="str">
            <v>Em Atividade Normal</v>
          </cell>
          <cell r="H775">
            <v>44937</v>
          </cell>
          <cell r="I775">
            <v>29465</v>
          </cell>
          <cell r="J775" t="str">
            <v>312.971.988-16</v>
          </cell>
          <cell r="K775" t="str">
            <v>130.91215.81.3</v>
          </cell>
          <cell r="L775" t="str">
            <v>Salário Mensal</v>
          </cell>
          <cell r="M775" t="str">
            <v>Empregado (CLT)</v>
          </cell>
          <cell r="N775" t="str">
            <v>3423-10</v>
          </cell>
          <cell r="O775">
            <v>61</v>
          </cell>
          <cell r="P775" t="str">
            <v>SEGUNDA A SEXTA - 07:00 AS 16:48 / INTERVALO DE 01 HORA</v>
          </cell>
          <cell r="Q775" t="str">
            <v>220 Horas</v>
          </cell>
          <cell r="R775" t="str">
            <v>75.02.001</v>
          </cell>
          <cell r="S775" t="str">
            <v>Apoio Op C.Indireto</v>
          </cell>
          <cell r="T775">
            <v>3</v>
          </cell>
          <cell r="U775" t="str">
            <v>SIEMACO SAO PAULO LIMP URBANA</v>
          </cell>
          <cell r="V775" t="str">
            <v>Brasileira</v>
          </cell>
          <cell r="W775" t="str">
            <v>São Paulo</v>
          </cell>
          <cell r="X775" t="str">
            <v>MARIA APRECIDA TEIXEIRA DOS REIS</v>
          </cell>
          <cell r="Y775" t="str">
            <v>ORLANDO RODRIGUES DOS REIS</v>
          </cell>
          <cell r="Z775" t="str">
            <v>União Est/Marit</v>
          </cell>
          <cell r="AA775" t="str">
            <v>Pós-Graduação</v>
          </cell>
          <cell r="AB775" t="str">
            <v>F</v>
          </cell>
          <cell r="AC775" t="str">
            <v>Rua</v>
          </cell>
          <cell r="AD775" t="str">
            <v>AGRIMENSOR SUGAYA</v>
          </cell>
          <cell r="AE775" t="str">
            <v>930</v>
          </cell>
          <cell r="AF775" t="str">
            <v>BL 8 AP 44</v>
          </cell>
          <cell r="AG775" t="str">
            <v>08260-030</v>
          </cell>
          <cell r="AH775" t="str">
            <v>COLONIA (ZONA LESTE)</v>
          </cell>
          <cell r="AI775" t="str">
            <v>São Paulo</v>
          </cell>
          <cell r="AJ775" t="str">
            <v>São Paulo</v>
          </cell>
          <cell r="AK775" t="str">
            <v>11</v>
          </cell>
          <cell r="AL775" t="str">
            <v>98333.3778</v>
          </cell>
          <cell r="AP775">
            <v>7245</v>
          </cell>
          <cell r="AQ775" t="str">
            <v>08098</v>
          </cell>
          <cell r="AR775" t="str">
            <v>6</v>
          </cell>
          <cell r="AS775" t="str">
            <v>337670031</v>
          </cell>
          <cell r="AT775" t="str">
            <v>282767660159</v>
          </cell>
          <cell r="AU775" t="str">
            <v>0202</v>
          </cell>
          <cell r="AV775" t="str">
            <v>027</v>
          </cell>
          <cell r="AW775" t="str">
            <v>31297198</v>
          </cell>
          <cell r="AX775" t="str">
            <v>816</v>
          </cell>
          <cell r="AY775">
            <v>1</v>
          </cell>
          <cell r="AZ775">
            <v>9</v>
          </cell>
          <cell r="BA775">
            <v>9</v>
          </cell>
        </row>
        <row r="776">
          <cell r="A776">
            <v>114538</v>
          </cell>
          <cell r="B776" t="str">
            <v>FABIANO ANSALDI DOMINGOS</v>
          </cell>
          <cell r="C776" t="str">
            <v>ENCARREGADO DE TURMA</v>
          </cell>
          <cell r="D776" t="str">
            <v>ECOSAMPA Santo Amaro</v>
          </cell>
          <cell r="E776">
            <v>43817</v>
          </cell>
          <cell r="F776">
            <v>6154.04</v>
          </cell>
          <cell r="G776" t="str">
            <v>Em Atividade Normal</v>
          </cell>
          <cell r="H776">
            <v>44867</v>
          </cell>
          <cell r="I776">
            <v>28999</v>
          </cell>
          <cell r="J776" t="str">
            <v>275.493.188-08</v>
          </cell>
          <cell r="K776" t="str">
            <v>132.39266.77.5</v>
          </cell>
          <cell r="L776" t="str">
            <v>Salário Mensal</v>
          </cell>
          <cell r="M776" t="str">
            <v>Empregado (CLT)</v>
          </cell>
          <cell r="N776" t="str">
            <v>9922-05</v>
          </cell>
          <cell r="O776">
            <v>300</v>
          </cell>
          <cell r="P776" t="str">
            <v>SEGUNDA A SABADO - 21:00 AS 04:33 / INTERVALO DE 01 HORA</v>
          </cell>
          <cell r="Q776" t="str">
            <v>220 Horas</v>
          </cell>
          <cell r="R776" t="str">
            <v>75.02.003</v>
          </cell>
          <cell r="S776" t="str">
            <v>Apoio Op C.Direto</v>
          </cell>
          <cell r="T776">
            <v>2</v>
          </cell>
          <cell r="U776" t="str">
            <v>SIEMACO SAO PAULO LIMP URBANA</v>
          </cell>
          <cell r="V776" t="str">
            <v>Brasileira</v>
          </cell>
          <cell r="W776" t="str">
            <v>São Paulo</v>
          </cell>
          <cell r="X776" t="str">
            <v>SONIA MARIA ANSALDI DOMINGOS</v>
          </cell>
          <cell r="Y776" t="str">
            <v>ORLANDO DOMINGOS</v>
          </cell>
          <cell r="Z776" t="str">
            <v>Solteiro</v>
          </cell>
          <cell r="AA776" t="str">
            <v>Ensino Superior Completo</v>
          </cell>
          <cell r="AB776" t="str">
            <v>M</v>
          </cell>
          <cell r="AC776" t="str">
            <v>Rua</v>
          </cell>
          <cell r="AD776" t="str">
            <v>RUA SENADOR CARLOS TEIXEIRA DE CARVALHO</v>
          </cell>
          <cell r="AE776" t="str">
            <v>635</v>
          </cell>
          <cell r="AG776" t="str">
            <v>01535-010</v>
          </cell>
          <cell r="AH776" t="str">
            <v>CAMBUCI</v>
          </cell>
          <cell r="AI776" t="str">
            <v>São Paulo</v>
          </cell>
          <cell r="AJ776" t="str">
            <v>São Paulo</v>
          </cell>
          <cell r="AK776" t="str">
            <v>11</v>
          </cell>
          <cell r="AL776" t="str">
            <v>96462.8465</v>
          </cell>
          <cell r="AP776">
            <v>8121</v>
          </cell>
          <cell r="AQ776" t="str">
            <v>20236</v>
          </cell>
          <cell r="AR776" t="str">
            <v>3</v>
          </cell>
          <cell r="AS776" t="str">
            <v>40969894</v>
          </cell>
          <cell r="AT776" t="str">
            <v>282068910116</v>
          </cell>
          <cell r="AU776" t="str">
            <v>0162</v>
          </cell>
          <cell r="AV776" t="str">
            <v>006</v>
          </cell>
          <cell r="AW776" t="str">
            <v>27549318</v>
          </cell>
          <cell r="AX776" t="str">
            <v>808</v>
          </cell>
          <cell r="AY776">
            <v>3</v>
          </cell>
          <cell r="AZ776">
            <v>8</v>
          </cell>
          <cell r="BA776">
            <v>13</v>
          </cell>
          <cell r="BB776" t="str">
            <v>02.599.213.020</v>
          </cell>
          <cell r="BC776">
            <v>43964</v>
          </cell>
          <cell r="BD776">
            <v>42143</v>
          </cell>
          <cell r="BE776" t="str">
            <v>A</v>
          </cell>
          <cell r="BF776" t="str">
            <v>D</v>
          </cell>
        </row>
        <row r="777">
          <cell r="A777">
            <v>112633</v>
          </cell>
          <cell r="B777" t="str">
            <v>FABIANO ARAUJO DE MOURA</v>
          </cell>
          <cell r="C777" t="str">
            <v>AJUDANTE EQ SERVICOS DIVERSOS</v>
          </cell>
          <cell r="D777" t="str">
            <v>ECOSAMPA M'Boi Mirim</v>
          </cell>
          <cell r="E777">
            <v>43617</v>
          </cell>
          <cell r="F777">
            <v>1464.83</v>
          </cell>
          <cell r="G777" t="str">
            <v>Demitido em Meses Anteriores</v>
          </cell>
          <cell r="H777">
            <v>44694</v>
          </cell>
          <cell r="I777">
            <v>31706</v>
          </cell>
          <cell r="J777" t="str">
            <v>367.091.288-65</v>
          </cell>
          <cell r="K777" t="str">
            <v>203.66148.20.0</v>
          </cell>
          <cell r="L777" t="str">
            <v>Salário Mensal</v>
          </cell>
          <cell r="M777" t="str">
            <v>Empregado (CLT)</v>
          </cell>
          <cell r="N777" t="str">
            <v>5142-25</v>
          </cell>
          <cell r="O777">
            <v>167</v>
          </cell>
          <cell r="P777" t="str">
            <v>SEGUNDA A SABADO - 13:40 AS 22:00 / INTERVALO DE 01 HORA</v>
          </cell>
          <cell r="Q777" t="str">
            <v>220 Horas</v>
          </cell>
          <cell r="R777" t="str">
            <v>75.01.013</v>
          </cell>
          <cell r="S777" t="str">
            <v>SCK - Capinação e Roçada de Vias</v>
          </cell>
          <cell r="T777">
            <v>2</v>
          </cell>
          <cell r="U777" t="str">
            <v>SIEMACO SAO PAULO LIMP URBANA</v>
          </cell>
          <cell r="V777" t="str">
            <v>Brasileira</v>
          </cell>
          <cell r="W777" t="str">
            <v>São Paulo</v>
          </cell>
          <cell r="X777" t="str">
            <v>LUCIMAR FERREIRA DE ARAUJO</v>
          </cell>
          <cell r="Y777" t="str">
            <v>FRANCISCO JOAO DE MOURA</v>
          </cell>
          <cell r="Z777" t="str">
            <v>Solteiro</v>
          </cell>
          <cell r="AA777" t="str">
            <v>Ensino Fundamental Incompleto</v>
          </cell>
          <cell r="AB777" t="str">
            <v>M</v>
          </cell>
          <cell r="AC777" t="str">
            <v>Rua</v>
          </cell>
          <cell r="AD777" t="str">
            <v>BRUNO LAURO</v>
          </cell>
          <cell r="AE777" t="str">
            <v>70</v>
          </cell>
          <cell r="AG777" t="str">
            <v>05894-270</v>
          </cell>
          <cell r="AH777" t="str">
            <v>JD MACEDONIA</v>
          </cell>
          <cell r="AI777" t="str">
            <v>São Paulo</v>
          </cell>
          <cell r="AJ777" t="str">
            <v>São Paulo</v>
          </cell>
          <cell r="AP777">
            <v>9335</v>
          </cell>
          <cell r="AQ777" t="str">
            <v>03064</v>
          </cell>
          <cell r="AR777" t="str">
            <v>0</v>
          </cell>
          <cell r="AS777" t="str">
            <v>438936218</v>
          </cell>
          <cell r="AT777" t="str">
            <v>323587680124</v>
          </cell>
          <cell r="AU777" t="str">
            <v>715</v>
          </cell>
          <cell r="AV777" t="str">
            <v>328</v>
          </cell>
          <cell r="AW777" t="str">
            <v>73297</v>
          </cell>
          <cell r="AX777" t="str">
            <v>328</v>
          </cell>
          <cell r="AY777">
            <v>2</v>
          </cell>
          <cell r="AZ777">
            <v>11</v>
          </cell>
          <cell r="BA777">
            <v>12</v>
          </cell>
        </row>
        <row r="778">
          <cell r="A778">
            <v>112638</v>
          </cell>
          <cell r="B778" t="str">
            <v>FABIANO CHAGAS MACIEL</v>
          </cell>
          <cell r="C778" t="str">
            <v>AJUDANTE EQ SERVICOS DIVERSOS</v>
          </cell>
          <cell r="D778" t="str">
            <v>ECOSAMPA Capela do Socorro</v>
          </cell>
          <cell r="E778">
            <v>43617</v>
          </cell>
          <cell r="F778">
            <v>1603.99</v>
          </cell>
          <cell r="G778" t="str">
            <v>Em Atividade Normal</v>
          </cell>
          <cell r="H778">
            <v>44867</v>
          </cell>
          <cell r="I778">
            <v>30407</v>
          </cell>
          <cell r="J778" t="str">
            <v>224.534.378-60</v>
          </cell>
          <cell r="K778" t="str">
            <v>209.89935.13.7</v>
          </cell>
          <cell r="L778" t="str">
            <v>Salário Mensal</v>
          </cell>
          <cell r="M778" t="str">
            <v>Empregado (CLT)</v>
          </cell>
          <cell r="N778" t="str">
            <v>5142-25</v>
          </cell>
          <cell r="O778">
            <v>66</v>
          </cell>
          <cell r="P778" t="str">
            <v>SEGUNDA A SABADO - 06:00 AS 14:20 / INTERVALO DE 01 HORA</v>
          </cell>
          <cell r="Q778" t="str">
            <v>220 Horas</v>
          </cell>
          <cell r="R778" t="str">
            <v>75.01.013</v>
          </cell>
          <cell r="S778" t="str">
            <v>SCK - Capinação e Roçada de Vias</v>
          </cell>
          <cell r="T778">
            <v>2</v>
          </cell>
          <cell r="U778" t="str">
            <v>SIEMACO SAO PAULO LIMP URBANA</v>
          </cell>
          <cell r="V778" t="str">
            <v>Brasileira</v>
          </cell>
          <cell r="W778" t="str">
            <v>Itapecerica da Serra</v>
          </cell>
          <cell r="X778" t="str">
            <v>VERA LUCIA RIBEIRO CHAGAS</v>
          </cell>
          <cell r="Y778" t="str">
            <v>BENEDITO MACIEL FILHO</v>
          </cell>
          <cell r="Z778" t="str">
            <v>Solteiro</v>
          </cell>
          <cell r="AA778" t="str">
            <v>Ensino Fundamental Incompleto</v>
          </cell>
          <cell r="AB778" t="str">
            <v>M</v>
          </cell>
          <cell r="AC778" t="str">
            <v>Rua</v>
          </cell>
          <cell r="AD778" t="str">
            <v>MANOEL RODRIGUES</v>
          </cell>
          <cell r="AE778" t="str">
            <v>77</v>
          </cell>
          <cell r="AG778" t="str">
            <v>06900-000</v>
          </cell>
          <cell r="AH778" t="str">
            <v>PARQUE DO RECREIO</v>
          </cell>
          <cell r="AI778" t="str">
            <v>Embu Guaçu</v>
          </cell>
          <cell r="AJ778" t="str">
            <v>São Paulo</v>
          </cell>
          <cell r="AP778">
            <v>390</v>
          </cell>
          <cell r="AQ778" t="str">
            <v>13145</v>
          </cell>
          <cell r="AR778" t="str">
            <v>6</v>
          </cell>
          <cell r="AS778" t="str">
            <v>353737215</v>
          </cell>
          <cell r="AT778" t="str">
            <v>271481060141</v>
          </cell>
          <cell r="AU778" t="str">
            <v>129</v>
          </cell>
          <cell r="AV778" t="str">
            <v>370</v>
          </cell>
          <cell r="AW778" t="str">
            <v>29295</v>
          </cell>
          <cell r="AX778" t="str">
            <v>281</v>
          </cell>
          <cell r="AY778">
            <v>4</v>
          </cell>
          <cell r="AZ778">
            <v>3</v>
          </cell>
          <cell r="BA778">
            <v>0</v>
          </cell>
        </row>
        <row r="779">
          <cell r="A779">
            <v>119642</v>
          </cell>
          <cell r="B779" t="str">
            <v>FABIANO FRANCISCO LOPES</v>
          </cell>
          <cell r="C779" t="str">
            <v>AJUDANTE EQ SERVICOS DIVERSOS</v>
          </cell>
          <cell r="D779" t="str">
            <v>ECOSAMPA M'Boi Mirim</v>
          </cell>
          <cell r="E779">
            <v>44725</v>
          </cell>
          <cell r="F779">
            <v>1603.99</v>
          </cell>
          <cell r="G779" t="str">
            <v>Em Atividade Normal</v>
          </cell>
          <cell r="H779">
            <v>44725</v>
          </cell>
          <cell r="I779">
            <v>28951</v>
          </cell>
          <cell r="J779" t="str">
            <v>288.342.038-60</v>
          </cell>
          <cell r="K779" t="str">
            <v>127.74218.85.5</v>
          </cell>
          <cell r="L779" t="str">
            <v>Salário Mensal</v>
          </cell>
          <cell r="M779" t="str">
            <v>Empregado (CLT)</v>
          </cell>
          <cell r="N779" t="str">
            <v>5142-25</v>
          </cell>
          <cell r="O779">
            <v>167</v>
          </cell>
          <cell r="P779" t="str">
            <v>SEGUNDA A SABADO - 13:40 AS 22:00 / INTERVALO DE 01 HORA</v>
          </cell>
          <cell r="Q779" t="str">
            <v>220 Horas</v>
          </cell>
          <cell r="R779" t="str">
            <v>75.01.013</v>
          </cell>
          <cell r="S779" t="str">
            <v>SCK - Capinação e Roçada de Vias</v>
          </cell>
          <cell r="T779">
            <v>2</v>
          </cell>
          <cell r="U779" t="str">
            <v>SIEMACO SAO PAULO LIMP URBANA</v>
          </cell>
          <cell r="V779" t="str">
            <v>Brasileira</v>
          </cell>
          <cell r="W779" t="str">
            <v>São Paulo</v>
          </cell>
          <cell r="X779" t="str">
            <v>MARIZETE MOREIRA LOPES</v>
          </cell>
          <cell r="Y779" t="str">
            <v>VALDEMAR FRANCISCO LOPES</v>
          </cell>
          <cell r="Z779" t="str">
            <v>Casado</v>
          </cell>
          <cell r="AA779" t="str">
            <v>Ensino Fundamental Incompleto</v>
          </cell>
          <cell r="AB779" t="str">
            <v>M</v>
          </cell>
          <cell r="AC779" t="str">
            <v>Rua</v>
          </cell>
          <cell r="AD779" t="str">
            <v>ANTONIO DE PINA</v>
          </cell>
          <cell r="AE779" t="str">
            <v>286</v>
          </cell>
          <cell r="AF779" t="str">
            <v>CASA 4</v>
          </cell>
          <cell r="AG779" t="str">
            <v>04932-230</v>
          </cell>
          <cell r="AH779" t="str">
            <v>PARQUE MARIA ALICE</v>
          </cell>
          <cell r="AI779" t="str">
            <v>São Paulo</v>
          </cell>
          <cell r="AJ779" t="str">
            <v>São Paulo</v>
          </cell>
          <cell r="AK779" t="str">
            <v>11</v>
          </cell>
          <cell r="AL779" t="str">
            <v>5894.7118</v>
          </cell>
          <cell r="AM779" t="str">
            <v>11</v>
          </cell>
          <cell r="AN779" t="str">
            <v>95744-6260</v>
          </cell>
          <cell r="AP779">
            <v>7660</v>
          </cell>
          <cell r="AQ779" t="str">
            <v>39588</v>
          </cell>
          <cell r="AR779" t="str">
            <v>5</v>
          </cell>
          <cell r="AS779" t="str">
            <v>342136173</v>
          </cell>
          <cell r="AT779" t="str">
            <v>259213510191</v>
          </cell>
          <cell r="AU779" t="str">
            <v>0031</v>
          </cell>
          <cell r="AV779" t="str">
            <v>372</v>
          </cell>
          <cell r="AW779" t="str">
            <v>28834203</v>
          </cell>
          <cell r="AX779" t="str">
            <v>860</v>
          </cell>
          <cell r="AY779">
            <v>1</v>
          </cell>
          <cell r="AZ779">
            <v>2</v>
          </cell>
          <cell r="BA779">
            <v>18</v>
          </cell>
        </row>
        <row r="780">
          <cell r="A780">
            <v>114708</v>
          </cell>
          <cell r="B780" t="str">
            <v>FABIANO JOSE DA SILVA</v>
          </cell>
          <cell r="C780" t="str">
            <v>VARREDOR</v>
          </cell>
          <cell r="D780" t="str">
            <v>ECOSAMPA M'Boi Mirim</v>
          </cell>
          <cell r="E780">
            <v>43874</v>
          </cell>
          <cell r="F780">
            <v>1464.83</v>
          </cell>
          <cell r="G780" t="str">
            <v>Demitido em Meses Anteriores</v>
          </cell>
          <cell r="H780">
            <v>44599</v>
          </cell>
          <cell r="I780">
            <v>33808</v>
          </cell>
          <cell r="J780" t="str">
            <v>097.212.964-22</v>
          </cell>
          <cell r="K780" t="str">
            <v>161.60239.26.1</v>
          </cell>
          <cell r="L780" t="str">
            <v>Salário Mensal</v>
          </cell>
          <cell r="M780" t="str">
            <v>Empregado (CLT)</v>
          </cell>
          <cell r="N780" t="str">
            <v>5142-15</v>
          </cell>
          <cell r="O780">
            <v>66</v>
          </cell>
          <cell r="P780" t="str">
            <v>SEGUNDA A SABADO - 06:00 AS 14:20 / INTERVALO DE 01 HORA</v>
          </cell>
          <cell r="Q780" t="str">
            <v>220 Horas</v>
          </cell>
          <cell r="R780" t="str">
            <v>75.01.006</v>
          </cell>
          <cell r="S780" t="str">
            <v>SCK - Varrição de Vias e Logradouros</v>
          </cell>
          <cell r="T780">
            <v>2</v>
          </cell>
          <cell r="U780" t="str">
            <v>SIEMACO SAO PAULO LIMP URBANA</v>
          </cell>
          <cell r="V780" t="str">
            <v>Brasileira</v>
          </cell>
          <cell r="W780" t="str">
            <v>Palmares</v>
          </cell>
          <cell r="X780" t="str">
            <v>MARIA DE LOURDES DA SILVA</v>
          </cell>
          <cell r="Y780" t="str">
            <v>NAO DECLARADO</v>
          </cell>
          <cell r="Z780" t="str">
            <v>Solteiro</v>
          </cell>
          <cell r="AA780" t="str">
            <v>Ensino Fundamental Incompleto</v>
          </cell>
          <cell r="AB780" t="str">
            <v>M</v>
          </cell>
          <cell r="AC780" t="str">
            <v>Estrada</v>
          </cell>
          <cell r="AD780" t="str">
            <v>ESTRADA FIGUEIRAS</v>
          </cell>
          <cell r="AE780" t="str">
            <v>3</v>
          </cell>
          <cell r="AG780" t="str">
            <v>05856-880</v>
          </cell>
          <cell r="AH780" t="str">
            <v>CHACARA SANTA MARIA</v>
          </cell>
          <cell r="AI780" t="str">
            <v>São Paulo</v>
          </cell>
          <cell r="AJ780" t="str">
            <v>São Paulo</v>
          </cell>
          <cell r="AK780" t="str">
            <v>11</v>
          </cell>
          <cell r="AL780" t="str">
            <v>97960.4955</v>
          </cell>
          <cell r="AM780" t="str">
            <v>11</v>
          </cell>
          <cell r="AN780" t="str">
            <v>95348.4964</v>
          </cell>
          <cell r="AP780">
            <v>7867</v>
          </cell>
          <cell r="AQ780" t="str">
            <v>30516</v>
          </cell>
          <cell r="AR780" t="str">
            <v>6</v>
          </cell>
          <cell r="AS780" t="str">
            <v>556895678</v>
          </cell>
          <cell r="AT780" t="str">
            <v>001720187</v>
          </cell>
          <cell r="AU780" t="str">
            <v>153</v>
          </cell>
          <cell r="AV780" t="str">
            <v>38</v>
          </cell>
          <cell r="AW780" t="str">
            <v>09721296</v>
          </cell>
          <cell r="AX780" t="str">
            <v>422</v>
          </cell>
          <cell r="AY780">
            <v>1</v>
          </cell>
          <cell r="AZ780">
            <v>11</v>
          </cell>
          <cell r="BA780">
            <v>24</v>
          </cell>
        </row>
        <row r="781">
          <cell r="A781">
            <v>112643</v>
          </cell>
          <cell r="B781" t="str">
            <v>FABIANO LANDIM DA ROCHA</v>
          </cell>
          <cell r="C781" t="str">
            <v>FISCAL DE TURMA PLENO</v>
          </cell>
          <cell r="D781" t="str">
            <v>ECOSAMPA Parelheiros</v>
          </cell>
          <cell r="E781">
            <v>43617</v>
          </cell>
          <cell r="F781">
            <v>3222.08</v>
          </cell>
          <cell r="G781" t="str">
            <v>Em Atividade Normal</v>
          </cell>
          <cell r="H781">
            <v>45056</v>
          </cell>
          <cell r="I781">
            <v>30684</v>
          </cell>
          <cell r="J781" t="str">
            <v>308.233.258-73</v>
          </cell>
          <cell r="K781" t="str">
            <v>129.85594.93.8</v>
          </cell>
          <cell r="L781" t="str">
            <v>Salário Mensal</v>
          </cell>
          <cell r="M781" t="str">
            <v>Empregado (CLT)</v>
          </cell>
          <cell r="N781" t="str">
            <v>9922-05</v>
          </cell>
          <cell r="O781">
            <v>66</v>
          </cell>
          <cell r="P781" t="str">
            <v>SEGUNDA A SABADO - 06:00 AS 14:20 / INTERVALO DE 01 HORA</v>
          </cell>
          <cell r="Q781" t="str">
            <v>220 Horas</v>
          </cell>
          <cell r="R781" t="str">
            <v>75.02.003</v>
          </cell>
          <cell r="S781" t="str">
            <v>Apoio Op C.Direto</v>
          </cell>
          <cell r="T781">
            <v>2</v>
          </cell>
          <cell r="U781" t="str">
            <v>SIEMACO SAO PAULO LIMP URBANA</v>
          </cell>
          <cell r="V781" t="str">
            <v>Brasileira</v>
          </cell>
          <cell r="W781" t="str">
            <v>São Paulo</v>
          </cell>
          <cell r="X781" t="str">
            <v>MARIA HELENA LANDIM DA ROCHA</v>
          </cell>
          <cell r="Y781" t="str">
            <v>JOAO SALES DA ROCHA</v>
          </cell>
          <cell r="Z781" t="str">
            <v>Solteiro</v>
          </cell>
          <cell r="AA781" t="str">
            <v>Ensino Médio Completo</v>
          </cell>
          <cell r="AB781" t="str">
            <v>M</v>
          </cell>
          <cell r="AC781" t="str">
            <v>Rua</v>
          </cell>
          <cell r="AD781" t="str">
            <v>PIRAPORINHA</v>
          </cell>
          <cell r="AE781" t="str">
            <v>70</v>
          </cell>
          <cell r="AG781" t="str">
            <v>04932-150</v>
          </cell>
          <cell r="AH781" t="str">
            <v>PARQUE SANTO AMARO</v>
          </cell>
          <cell r="AI781" t="str">
            <v>São Paulo</v>
          </cell>
          <cell r="AJ781" t="str">
            <v>São Paulo</v>
          </cell>
          <cell r="AP781">
            <v>7486</v>
          </cell>
          <cell r="AQ781" t="str">
            <v>17697</v>
          </cell>
          <cell r="AR781" t="str">
            <v>2</v>
          </cell>
          <cell r="AS781" t="str">
            <v>354539498</v>
          </cell>
          <cell r="AT781" t="str">
            <v>298365990159</v>
          </cell>
          <cell r="AU781" t="str">
            <v>35</v>
          </cell>
          <cell r="AV781" t="str">
            <v>372</v>
          </cell>
          <cell r="AW781" t="str">
            <v>40127</v>
          </cell>
          <cell r="AX781" t="str">
            <v>265</v>
          </cell>
          <cell r="AY781">
            <v>4</v>
          </cell>
          <cell r="AZ781">
            <v>3</v>
          </cell>
          <cell r="BA781">
            <v>0</v>
          </cell>
        </row>
        <row r="782">
          <cell r="A782">
            <v>112647</v>
          </cell>
          <cell r="B782" t="str">
            <v>FABIANO LIMA DE SOUSA</v>
          </cell>
          <cell r="C782" t="str">
            <v>AJUDANTE EQ SERVICOS DIVERSOS</v>
          </cell>
          <cell r="D782" t="str">
            <v>ECOSAMPA Campo Limpo</v>
          </cell>
          <cell r="E782">
            <v>43617</v>
          </cell>
          <cell r="F782">
            <v>1464.83</v>
          </cell>
          <cell r="G782" t="str">
            <v>Demitido em Meses Anteriores</v>
          </cell>
          <cell r="H782">
            <v>44645</v>
          </cell>
          <cell r="I782">
            <v>30658</v>
          </cell>
          <cell r="J782" t="str">
            <v>316.346.338-06</v>
          </cell>
          <cell r="K782" t="str">
            <v>131.84892.77.7</v>
          </cell>
          <cell r="L782" t="str">
            <v>Salário Mensal</v>
          </cell>
          <cell r="M782" t="str">
            <v>Empregado (CLT)</v>
          </cell>
          <cell r="N782" t="str">
            <v>5142-25</v>
          </cell>
          <cell r="O782">
            <v>66</v>
          </cell>
          <cell r="P782" t="str">
            <v>SEGUNDA A SABADO - 06:00 AS 14:20 / INTERVALO DE 01 HORA</v>
          </cell>
          <cell r="Q782" t="str">
            <v>220 Horas</v>
          </cell>
          <cell r="R782" t="str">
            <v>75.01.022</v>
          </cell>
          <cell r="S782" t="str">
            <v>SCK - Limpeza Habitacional - Dificil Acesso</v>
          </cell>
          <cell r="T782">
            <v>2</v>
          </cell>
          <cell r="U782" t="str">
            <v>SIEMACO SAO PAULO LIMP URBANA</v>
          </cell>
          <cell r="V782" t="str">
            <v>Brasileira</v>
          </cell>
          <cell r="W782" t="str">
            <v>São Paulo</v>
          </cell>
          <cell r="X782" t="str">
            <v>MARIA DE FATIMA SOUSA LIMA</v>
          </cell>
          <cell r="Y782" t="str">
            <v>FRANCISCO RODRIGUES DE SOUSA</v>
          </cell>
          <cell r="Z782" t="str">
            <v>Solteiro</v>
          </cell>
          <cell r="AA782" t="str">
            <v>Ensino Fundamental Incompleto</v>
          </cell>
          <cell r="AB782" t="str">
            <v>M</v>
          </cell>
          <cell r="AC782" t="str">
            <v>Rua</v>
          </cell>
          <cell r="AD782" t="str">
            <v>FRANCISCO REGO</v>
          </cell>
          <cell r="AE782" t="str">
            <v>69</v>
          </cell>
          <cell r="AG782" t="str">
            <v>05856-070</v>
          </cell>
          <cell r="AH782" t="str">
            <v>PARQUE SONIA</v>
          </cell>
          <cell r="AI782" t="str">
            <v>São Paulo</v>
          </cell>
          <cell r="AJ782" t="str">
            <v>São Paulo</v>
          </cell>
          <cell r="AP782">
            <v>9106</v>
          </cell>
          <cell r="AQ782" t="str">
            <v>33733</v>
          </cell>
          <cell r="AR782" t="str">
            <v>1</v>
          </cell>
          <cell r="AS782" t="str">
            <v>300588318</v>
          </cell>
          <cell r="AT782" t="str">
            <v>297313690108</v>
          </cell>
          <cell r="AU782" t="str">
            <v>608</v>
          </cell>
          <cell r="AV782" t="str">
            <v>328</v>
          </cell>
          <cell r="AW782" t="str">
            <v>95175</v>
          </cell>
          <cell r="AX782" t="str">
            <v>262</v>
          </cell>
          <cell r="AY782">
            <v>2</v>
          </cell>
          <cell r="AZ782">
            <v>9</v>
          </cell>
          <cell r="BA782">
            <v>24</v>
          </cell>
        </row>
        <row r="783">
          <cell r="A783">
            <v>112650</v>
          </cell>
          <cell r="B783" t="str">
            <v>FABIANO PEREIRA DE OLIVEIRA SANTOS</v>
          </cell>
          <cell r="C783" t="str">
            <v>VARREDOR</v>
          </cell>
          <cell r="D783" t="str">
            <v>ECOSAMPA Capela do Socorro</v>
          </cell>
          <cell r="E783">
            <v>43617</v>
          </cell>
          <cell r="F783">
            <v>1603.99</v>
          </cell>
          <cell r="G783" t="str">
            <v>Em Atividade Normal</v>
          </cell>
          <cell r="H783">
            <v>44835</v>
          </cell>
          <cell r="I783">
            <v>28230</v>
          </cell>
          <cell r="J783" t="str">
            <v>248.559.598-47</v>
          </cell>
          <cell r="K783" t="str">
            <v>125.06037.28.6</v>
          </cell>
          <cell r="L783" t="str">
            <v>Salário Mensal</v>
          </cell>
          <cell r="M783" t="str">
            <v>Empregado (CLT)</v>
          </cell>
          <cell r="N783" t="str">
            <v>5142-15</v>
          </cell>
          <cell r="O783">
            <v>233</v>
          </cell>
          <cell r="P783" t="str">
            <v>SEGUNDA A SABADO - 09:00 AS 17:20 / INTERVALO DE 01 HORA</v>
          </cell>
          <cell r="Q783" t="str">
            <v>220 Horas</v>
          </cell>
          <cell r="R783" t="str">
            <v>75.01.006</v>
          </cell>
          <cell r="S783" t="str">
            <v>SCK - Varrição de Vias e Logradouros</v>
          </cell>
          <cell r="T783">
            <v>2</v>
          </cell>
          <cell r="U783" t="str">
            <v>SIEMACO SAO PAULO LIMP URBANA</v>
          </cell>
          <cell r="V783" t="str">
            <v>Brasileira</v>
          </cell>
          <cell r="W783" t="str">
            <v>Jundiaí</v>
          </cell>
          <cell r="X783" t="str">
            <v>JOSEFINA PEREIRA DE OLIVEIRA DOS SANTOS</v>
          </cell>
          <cell r="Y783" t="str">
            <v>ALVINO GOMES DOS SANTOS</v>
          </cell>
          <cell r="Z783" t="str">
            <v>Casado</v>
          </cell>
          <cell r="AA783" t="str">
            <v>Ensino Fundamental Completo</v>
          </cell>
          <cell r="AB783" t="str">
            <v>M</v>
          </cell>
          <cell r="AC783" t="str">
            <v>Avenida</v>
          </cell>
          <cell r="AD783" t="str">
            <v>CARLOS ALBERTO BASTOS MACHADO</v>
          </cell>
          <cell r="AE783" t="str">
            <v>74</v>
          </cell>
          <cell r="AG783" t="str">
            <v>04856-080</v>
          </cell>
          <cell r="AH783" t="str">
            <v>JARDIM MYRNA</v>
          </cell>
          <cell r="AI783" t="str">
            <v>São Paulo</v>
          </cell>
          <cell r="AJ783" t="str">
            <v>São Paulo</v>
          </cell>
          <cell r="AP783">
            <v>6677</v>
          </cell>
          <cell r="AQ783" t="str">
            <v>41594</v>
          </cell>
          <cell r="AR783" t="str">
            <v>2</v>
          </cell>
          <cell r="AS783" t="str">
            <v>303419192</v>
          </cell>
          <cell r="AT783" t="str">
            <v>285857190132</v>
          </cell>
          <cell r="AU783" t="str">
            <v>221</v>
          </cell>
          <cell r="AV783" t="str">
            <v>381</v>
          </cell>
          <cell r="AW783" t="str">
            <v>90491</v>
          </cell>
          <cell r="AX783" t="str">
            <v>126</v>
          </cell>
          <cell r="AY783">
            <v>4</v>
          </cell>
          <cell r="AZ783">
            <v>3</v>
          </cell>
          <cell r="BA783">
            <v>0</v>
          </cell>
        </row>
        <row r="784">
          <cell r="A784">
            <v>115377</v>
          </cell>
          <cell r="B784" t="str">
            <v>FABIANO RODRIGUES JOAQUIM</v>
          </cell>
          <cell r="C784" t="str">
            <v>AJUDANTE EQ SERVICOS DIVERSOS</v>
          </cell>
          <cell r="D784" t="str">
            <v>ECOSAMPA Campo Limpo</v>
          </cell>
          <cell r="E784">
            <v>44046</v>
          </cell>
          <cell r="F784">
            <v>1603.99</v>
          </cell>
          <cell r="G784" t="str">
            <v>Demitido em Meses Anteriores</v>
          </cell>
          <cell r="H784">
            <v>44851</v>
          </cell>
          <cell r="I784">
            <v>30965</v>
          </cell>
          <cell r="J784" t="str">
            <v>340.894.398-25</v>
          </cell>
          <cell r="K784" t="str">
            <v>136.18283.81.3</v>
          </cell>
          <cell r="L784" t="str">
            <v>Salário Mensal</v>
          </cell>
          <cell r="M784" t="str">
            <v>Empregado (CLT)</v>
          </cell>
          <cell r="N784" t="str">
            <v>5142-25</v>
          </cell>
          <cell r="O784">
            <v>66</v>
          </cell>
          <cell r="P784" t="str">
            <v>SEGUNDA A SABADO - 06:00 AS 14:20 / INTERVALO DE 01 HORA</v>
          </cell>
          <cell r="Q784" t="str">
            <v>220 Horas</v>
          </cell>
          <cell r="R784" t="str">
            <v>75.01.014</v>
          </cell>
          <cell r="S784" t="str">
            <v>SCK - Pintura de Meio-Fio e Remoção Faixas e Propagandas</v>
          </cell>
          <cell r="T784">
            <v>2</v>
          </cell>
          <cell r="U784" t="str">
            <v>SIEMACO SAO PAULO LIMP URBANA</v>
          </cell>
          <cell r="V784" t="str">
            <v>Brasileira</v>
          </cell>
          <cell r="W784" t="str">
            <v>Bela Vista do Paraiso</v>
          </cell>
          <cell r="X784" t="str">
            <v>ANGELA MARIA JOAQUIM</v>
          </cell>
          <cell r="Y784" t="str">
            <v>NAO DECLARADO</v>
          </cell>
          <cell r="Z784" t="str">
            <v>Solteiro</v>
          </cell>
          <cell r="AA784" t="str">
            <v>Ensino Médio Completo</v>
          </cell>
          <cell r="AB784" t="str">
            <v>M</v>
          </cell>
          <cell r="AC784" t="str">
            <v>Rua</v>
          </cell>
          <cell r="AD784" t="str">
            <v>PROJETADA QUATRO</v>
          </cell>
          <cell r="AE784" t="str">
            <v>23</v>
          </cell>
          <cell r="AG784" t="str">
            <v>04872-070</v>
          </cell>
          <cell r="AH784" t="str">
            <v>JARDIM SANTA TEREZINHA</v>
          </cell>
          <cell r="AI784" t="str">
            <v>São Paulo</v>
          </cell>
          <cell r="AJ784" t="str">
            <v>São Paulo</v>
          </cell>
          <cell r="AK784" t="str">
            <v>11</v>
          </cell>
          <cell r="AL784" t="str">
            <v>94252.0182</v>
          </cell>
          <cell r="AP784">
            <v>6677</v>
          </cell>
          <cell r="AQ784" t="str">
            <v>48317</v>
          </cell>
          <cell r="AR784" t="str">
            <v>1</v>
          </cell>
          <cell r="AS784" t="str">
            <v>403834302</v>
          </cell>
          <cell r="AT784" t="str">
            <v>329875940191</v>
          </cell>
          <cell r="AU784" t="str">
            <v>775</v>
          </cell>
          <cell r="AV784" t="str">
            <v>371</v>
          </cell>
          <cell r="AW784" t="str">
            <v>34089439</v>
          </cell>
          <cell r="AX784" t="str">
            <v>825</v>
          </cell>
          <cell r="AY784">
            <v>2</v>
          </cell>
          <cell r="AZ784">
            <v>2</v>
          </cell>
          <cell r="BA784">
            <v>14</v>
          </cell>
        </row>
        <row r="785">
          <cell r="A785">
            <v>114702</v>
          </cell>
          <cell r="B785" t="str">
            <v>FABIANO SILVA LEITAO</v>
          </cell>
          <cell r="C785" t="str">
            <v>VARREDOR</v>
          </cell>
          <cell r="D785" t="str">
            <v>ECOSAMPA Campo Limpo</v>
          </cell>
          <cell r="E785">
            <v>43874</v>
          </cell>
          <cell r="F785">
            <v>1603.99</v>
          </cell>
          <cell r="G785" t="str">
            <v>Em Atividade Normal</v>
          </cell>
          <cell r="H785">
            <v>45149</v>
          </cell>
          <cell r="I785">
            <v>30188</v>
          </cell>
          <cell r="J785" t="str">
            <v>298.061.028-35</v>
          </cell>
          <cell r="K785" t="str">
            <v>128.80408.89.1</v>
          </cell>
          <cell r="L785" t="str">
            <v>Salário Mensal</v>
          </cell>
          <cell r="M785" t="str">
            <v>Empregado (CLT)</v>
          </cell>
          <cell r="N785" t="str">
            <v>5142-15</v>
          </cell>
          <cell r="O785">
            <v>66</v>
          </cell>
          <cell r="P785" t="str">
            <v>SEGUNDA A SABADO - 06:00 AS 14:20 / INTERVALO DE 01 HORA</v>
          </cell>
          <cell r="Q785" t="str">
            <v>220 Horas</v>
          </cell>
          <cell r="R785" t="str">
            <v>75.01.006</v>
          </cell>
          <cell r="S785" t="str">
            <v>SCK - Varrição de Vias e Logradouros</v>
          </cell>
          <cell r="T785">
            <v>2</v>
          </cell>
          <cell r="U785" t="str">
            <v>SIEMACO SAO PAULO LIMP URBANA</v>
          </cell>
          <cell r="V785" t="str">
            <v>Brasileira</v>
          </cell>
          <cell r="W785" t="str">
            <v>São Paulo</v>
          </cell>
          <cell r="X785" t="str">
            <v>GONCALA GOMES DA SILVA</v>
          </cell>
          <cell r="Y785" t="str">
            <v>ANTONIO VALMI VIEIRA LEITAO</v>
          </cell>
          <cell r="Z785" t="str">
            <v>Solteiro</v>
          </cell>
          <cell r="AA785" t="str">
            <v>Ensino Fundamental Incompleto</v>
          </cell>
          <cell r="AB785" t="str">
            <v>M</v>
          </cell>
          <cell r="AC785" t="str">
            <v>Rua</v>
          </cell>
          <cell r="AD785" t="str">
            <v>RUA TIJUAPE 608 A</v>
          </cell>
          <cell r="AE785" t="str">
            <v>RUA TJUAPE</v>
          </cell>
          <cell r="AF785" t="str">
            <v>RUA TIJUAPE 608</v>
          </cell>
          <cell r="AG785" t="str">
            <v>05873-380</v>
          </cell>
          <cell r="AH785" t="str">
            <v>MORRO DO INDIO</v>
          </cell>
          <cell r="AI785" t="str">
            <v>São Paulo</v>
          </cell>
          <cell r="AJ785" t="str">
            <v>São Paulo</v>
          </cell>
          <cell r="AK785" t="str">
            <v>11</v>
          </cell>
          <cell r="AL785" t="str">
            <v>5833.0709</v>
          </cell>
          <cell r="AM785" t="str">
            <v>11</v>
          </cell>
          <cell r="AN785" t="str">
            <v>96719.5942</v>
          </cell>
          <cell r="AP785">
            <v>7245</v>
          </cell>
          <cell r="AQ785" t="str">
            <v>03920</v>
          </cell>
          <cell r="AR785" t="str">
            <v>6</v>
          </cell>
          <cell r="AS785" t="str">
            <v>34045538X</v>
          </cell>
          <cell r="AT785" t="str">
            <v>305986870124</v>
          </cell>
          <cell r="AU785" t="str">
            <v>0040</v>
          </cell>
          <cell r="AV785" t="str">
            <v>020</v>
          </cell>
          <cell r="AW785" t="str">
            <v>29806102</v>
          </cell>
          <cell r="AX785" t="str">
            <v>835</v>
          </cell>
          <cell r="AY785">
            <v>3</v>
          </cell>
          <cell r="AZ785">
            <v>6</v>
          </cell>
          <cell r="BA785">
            <v>18</v>
          </cell>
        </row>
        <row r="786">
          <cell r="A786">
            <v>114260</v>
          </cell>
          <cell r="B786" t="str">
            <v>FABIO ALVES DE LIMA</v>
          </cell>
          <cell r="C786" t="str">
            <v>AJUDANTE EQ SERVICOS DIVERSOS</v>
          </cell>
          <cell r="D786" t="str">
            <v>ECOSAMPA Santo Amaro</v>
          </cell>
          <cell r="E786">
            <v>43804</v>
          </cell>
          <cell r="F786">
            <v>1603.99</v>
          </cell>
          <cell r="G786" t="str">
            <v>Em Atividade Normal</v>
          </cell>
          <cell r="H786">
            <v>45119</v>
          </cell>
          <cell r="I786">
            <v>29715</v>
          </cell>
          <cell r="J786" t="str">
            <v>006.783.225-38</v>
          </cell>
          <cell r="K786" t="str">
            <v>209.84877.43.0</v>
          </cell>
          <cell r="L786" t="str">
            <v>Salário Mensal</v>
          </cell>
          <cell r="M786" t="str">
            <v>Empregado (CLT)</v>
          </cell>
          <cell r="N786" t="str">
            <v>5142-25</v>
          </cell>
          <cell r="O786">
            <v>300</v>
          </cell>
          <cell r="P786" t="str">
            <v>SEGUNDA A SABADO - 21:00 AS 04:33 / INTERVALO DE 01 HORA</v>
          </cell>
          <cell r="Q786" t="str">
            <v>220 Horas</v>
          </cell>
          <cell r="R786" t="str">
            <v>75.01.022</v>
          </cell>
          <cell r="S786" t="str">
            <v>SCK - Limpeza Habitacional - Dificil Acesso</v>
          </cell>
          <cell r="T786">
            <v>2</v>
          </cell>
          <cell r="U786" t="str">
            <v>SIEMACO SAO PAULO LIMP URBANA</v>
          </cell>
          <cell r="V786" t="str">
            <v>Brasileira</v>
          </cell>
          <cell r="W786" t="str">
            <v>Saúde</v>
          </cell>
          <cell r="X786" t="str">
            <v>OSVALDINA ALVES DA SILVA</v>
          </cell>
          <cell r="Y786" t="str">
            <v>JOSE SOARES DE LIMA</v>
          </cell>
          <cell r="Z786" t="str">
            <v>União Est/Marit</v>
          </cell>
          <cell r="AA786" t="str">
            <v>Ensino Médio Completo</v>
          </cell>
          <cell r="AB786" t="str">
            <v>M</v>
          </cell>
          <cell r="AC786" t="str">
            <v>Rua</v>
          </cell>
          <cell r="AD786" t="str">
            <v>RUA CORNELIO DOPPER</v>
          </cell>
          <cell r="AE786" t="str">
            <v>00811</v>
          </cell>
          <cell r="AG786" t="str">
            <v>04847-000</v>
          </cell>
          <cell r="AH786" t="str">
            <v>PARQUE NOVO GRAJAU</v>
          </cell>
          <cell r="AI786" t="str">
            <v>São Paulo</v>
          </cell>
          <cell r="AJ786" t="str">
            <v>São Paulo</v>
          </cell>
          <cell r="AK786" t="str">
            <v>11</v>
          </cell>
          <cell r="AL786" t="str">
            <v>96713.4877</v>
          </cell>
          <cell r="AM786" t="str">
            <v>11</v>
          </cell>
          <cell r="AN786" t="str">
            <v>59396.9051</v>
          </cell>
          <cell r="AP786">
            <v>9106</v>
          </cell>
          <cell r="AQ786" t="str">
            <v>36946</v>
          </cell>
          <cell r="AR786" t="str">
            <v>6</v>
          </cell>
          <cell r="AS786" t="str">
            <v>383759158</v>
          </cell>
          <cell r="AT786" t="str">
            <v>082593270523</v>
          </cell>
          <cell r="AU786" t="str">
            <v>0583</v>
          </cell>
          <cell r="AV786" t="str">
            <v>371</v>
          </cell>
          <cell r="AW786" t="str">
            <v>00678322</v>
          </cell>
          <cell r="AX786" t="str">
            <v>538</v>
          </cell>
          <cell r="AY786">
            <v>3</v>
          </cell>
          <cell r="AZ786">
            <v>8</v>
          </cell>
          <cell r="BA786">
            <v>26</v>
          </cell>
          <cell r="BG786">
            <v>43797</v>
          </cell>
        </row>
        <row r="787">
          <cell r="A787">
            <v>114875</v>
          </cell>
          <cell r="B787" t="str">
            <v>FABIO ALVES GONCALVES</v>
          </cell>
          <cell r="C787" t="str">
            <v>AGENTE AMBIENTAL</v>
          </cell>
          <cell r="D787" t="str">
            <v>ECOSAMPA Capela do Socorro</v>
          </cell>
          <cell r="E787">
            <v>43906</v>
          </cell>
          <cell r="F787">
            <v>1704.78</v>
          </cell>
          <cell r="G787" t="str">
            <v>Demitido em Meses Anteriores</v>
          </cell>
          <cell r="H787">
            <v>44109</v>
          </cell>
          <cell r="I787">
            <v>26799</v>
          </cell>
          <cell r="J787" t="str">
            <v>165.972.018-41</v>
          </cell>
          <cell r="K787" t="str">
            <v>124.59609.85.1</v>
          </cell>
          <cell r="L787" t="str">
            <v>Salário Mensal</v>
          </cell>
          <cell r="M787" t="str">
            <v>Empregado (CLT)</v>
          </cell>
          <cell r="N787" t="str">
            <v>3522-05</v>
          </cell>
          <cell r="O787">
            <v>242</v>
          </cell>
          <cell r="P787" t="str">
            <v>SEGUNDA A SABADO - 13:00 AS 21:20 / INTERVALO DE 01 HORA</v>
          </cell>
          <cell r="Q787" t="str">
            <v>220 Horas</v>
          </cell>
          <cell r="R787" t="str">
            <v>75.02.003</v>
          </cell>
          <cell r="S787" t="str">
            <v>Apoio Op C.Direto</v>
          </cell>
          <cell r="T787">
            <v>2</v>
          </cell>
          <cell r="U787" t="str">
            <v>SIEMACO SAO PAULO LIMP URBANA</v>
          </cell>
          <cell r="V787" t="str">
            <v>Brasileira</v>
          </cell>
          <cell r="W787" t="str">
            <v>São Paulo</v>
          </cell>
          <cell r="X787" t="str">
            <v>BERNANDINA PEREIRA GONCALVES</v>
          </cell>
          <cell r="Y787" t="str">
            <v>ANTONIO ALVES GONCALVES</v>
          </cell>
          <cell r="Z787" t="str">
            <v>Casado</v>
          </cell>
          <cell r="AA787" t="str">
            <v>Ensino Superior Completo</v>
          </cell>
          <cell r="AB787" t="str">
            <v>M</v>
          </cell>
          <cell r="AC787" t="str">
            <v>Rua</v>
          </cell>
          <cell r="AD787" t="str">
            <v>RUA PALMEIRA DE VINHO</v>
          </cell>
          <cell r="AE787" t="str">
            <v>191</v>
          </cell>
          <cell r="AG787" t="str">
            <v>03980-060</v>
          </cell>
          <cell r="AH787" t="str">
            <v>JARDIM ELBA</v>
          </cell>
          <cell r="AI787" t="str">
            <v>São Paulo</v>
          </cell>
          <cell r="AJ787" t="str">
            <v>São Paulo</v>
          </cell>
          <cell r="AK787" t="str">
            <v>11</v>
          </cell>
          <cell r="AL787" t="str">
            <v>99307.7454</v>
          </cell>
          <cell r="AP787">
            <v>2395</v>
          </cell>
          <cell r="AQ787" t="str">
            <v>03535</v>
          </cell>
          <cell r="AR787" t="str">
            <v>1</v>
          </cell>
          <cell r="AS787" t="str">
            <v>235171839</v>
          </cell>
          <cell r="AT787" t="str">
            <v>269869120132</v>
          </cell>
          <cell r="AU787" t="str">
            <v>011</v>
          </cell>
          <cell r="AV787" t="str">
            <v>421</v>
          </cell>
          <cell r="AW787" t="str">
            <v>16597201</v>
          </cell>
          <cell r="AX787" t="str">
            <v>841</v>
          </cell>
          <cell r="AY787">
            <v>0</v>
          </cell>
          <cell r="AZ787">
            <v>6</v>
          </cell>
          <cell r="BA787">
            <v>19</v>
          </cell>
        </row>
        <row r="788">
          <cell r="A788">
            <v>112654</v>
          </cell>
          <cell r="B788" t="str">
            <v>FABIO CESAR DE OLIVEIRA SOUZA</v>
          </cell>
          <cell r="C788" t="str">
            <v>MOTORISTA CAMINHAO</v>
          </cell>
          <cell r="D788" t="str">
            <v>ECOSAMPA Operação Geral</v>
          </cell>
          <cell r="E788">
            <v>43620</v>
          </cell>
          <cell r="F788">
            <v>3050.22</v>
          </cell>
          <cell r="G788" t="str">
            <v>Em Atividade Normal</v>
          </cell>
          <cell r="H788">
            <v>45177</v>
          </cell>
          <cell r="I788">
            <v>27745</v>
          </cell>
          <cell r="J788" t="str">
            <v>971.128.874-53</v>
          </cell>
          <cell r="K788" t="str">
            <v>127.36948.77.9</v>
          </cell>
          <cell r="L788" t="str">
            <v>Salário Mensal</v>
          </cell>
          <cell r="M788" t="str">
            <v>Empregado (CLT)</v>
          </cell>
          <cell r="N788" t="str">
            <v>7825-10</v>
          </cell>
          <cell r="O788">
            <v>301</v>
          </cell>
          <cell r="P788" t="str">
            <v>SEGUNDA A SABADO - 22:00 AS 05:25 / INTERVALO DE 01 HORA</v>
          </cell>
          <cell r="Q788" t="str">
            <v>220 Horas</v>
          </cell>
          <cell r="R788" t="str">
            <v>75.01.013</v>
          </cell>
          <cell r="S788" t="str">
            <v>SCK - Capinação e Roçada de Vias</v>
          </cell>
          <cell r="T788">
            <v>2</v>
          </cell>
          <cell r="U788" t="str">
            <v>SIND TRAB EMP DE ONIBUS RODOV INTEREST INTERM SET DIF SAO PAULO</v>
          </cell>
          <cell r="V788" t="str">
            <v>Brasileira</v>
          </cell>
          <cell r="W788" t="str">
            <v>Açu</v>
          </cell>
          <cell r="X788" t="str">
            <v>EXPEDITA DE OLIVEIRA SOUZA</v>
          </cell>
          <cell r="Y788" t="str">
            <v>ARISTOTELES DE OLIVEIRA SOUSA</v>
          </cell>
          <cell r="Z788" t="str">
            <v>Casado</v>
          </cell>
          <cell r="AA788" t="str">
            <v>Ensino Médio Completo</v>
          </cell>
          <cell r="AB788" t="str">
            <v>M</v>
          </cell>
          <cell r="AC788" t="str">
            <v>Rua</v>
          </cell>
          <cell r="AD788" t="str">
            <v>DORIVAL SANTOS SANTANA</v>
          </cell>
          <cell r="AE788" t="str">
            <v>56</v>
          </cell>
          <cell r="AG788" t="str">
            <v>04966-030</v>
          </cell>
          <cell r="AH788" t="str">
            <v>PARQUE DAS CEREJEIRA</v>
          </cell>
          <cell r="AI788" t="str">
            <v>São Paulo</v>
          </cell>
          <cell r="AJ788" t="str">
            <v>São Paulo</v>
          </cell>
          <cell r="AP788">
            <v>8756</v>
          </cell>
          <cell r="AQ788" t="str">
            <v>13125</v>
          </cell>
          <cell r="AR788" t="str">
            <v>9</v>
          </cell>
          <cell r="AS788" t="str">
            <v>1483158</v>
          </cell>
          <cell r="AW788" t="str">
            <v>11226</v>
          </cell>
          <cell r="AX788" t="str">
            <v>11</v>
          </cell>
          <cell r="AY788">
            <v>4</v>
          </cell>
          <cell r="AZ788">
            <v>2</v>
          </cell>
          <cell r="BA788">
            <v>27</v>
          </cell>
          <cell r="BB788" t="str">
            <v>14.149.555.906</v>
          </cell>
          <cell r="BC788">
            <v>45567</v>
          </cell>
          <cell r="BE788" t="str">
            <v>A</v>
          </cell>
          <cell r="BF788" t="str">
            <v>D</v>
          </cell>
          <cell r="BG788">
            <v>43608</v>
          </cell>
        </row>
        <row r="789">
          <cell r="A789">
            <v>113735</v>
          </cell>
          <cell r="B789" t="str">
            <v>FABIO DA COSTA FERNANDES</v>
          </cell>
          <cell r="C789" t="str">
            <v>ENCARREGADO DE PLANEJAMENTO</v>
          </cell>
          <cell r="D789" t="str">
            <v>ECOSAMPA Operação Geral</v>
          </cell>
          <cell r="E789">
            <v>43619</v>
          </cell>
          <cell r="F789">
            <v>6541.55</v>
          </cell>
          <cell r="G789" t="str">
            <v>Em Atividade Normal</v>
          </cell>
          <cell r="H789">
            <v>44901</v>
          </cell>
          <cell r="I789">
            <v>29266</v>
          </cell>
          <cell r="J789" t="str">
            <v>285.615.888-96</v>
          </cell>
          <cell r="K789" t="str">
            <v>130.49413.93.9</v>
          </cell>
          <cell r="L789" t="str">
            <v>Salário Mensal</v>
          </cell>
          <cell r="M789" t="str">
            <v>Empregado (CLT)</v>
          </cell>
          <cell r="N789" t="str">
            <v>4101-05</v>
          </cell>
          <cell r="O789">
            <v>10</v>
          </cell>
          <cell r="P789" t="str">
            <v>SEGUNDA A SEXTA - 08:00 AS 17:48 / INTERVALO DE 01 HORA</v>
          </cell>
          <cell r="Q789" t="str">
            <v>220 Horas</v>
          </cell>
          <cell r="R789" t="str">
            <v>75.02.001</v>
          </cell>
          <cell r="S789" t="str">
            <v>Apoio Op C.Indireto</v>
          </cell>
          <cell r="T789">
            <v>3</v>
          </cell>
          <cell r="U789" t="str">
            <v>SIEMACO SAO PAULO LIMP URBANA</v>
          </cell>
          <cell r="V789" t="str">
            <v>Brasileira</v>
          </cell>
          <cell r="W789" t="str">
            <v>São Paulo</v>
          </cell>
          <cell r="X789" t="str">
            <v>ADELAIDE DA COSTA FERNANDES</v>
          </cell>
          <cell r="Y789" t="str">
            <v>FRANCISCO BARRETO FERNANDES</v>
          </cell>
          <cell r="Z789" t="str">
            <v>Casado</v>
          </cell>
          <cell r="AA789" t="str">
            <v>Ensino Médio Completo</v>
          </cell>
          <cell r="AB789" t="str">
            <v>M</v>
          </cell>
          <cell r="AC789" t="str">
            <v>Rua</v>
          </cell>
          <cell r="AD789" t="str">
            <v>PEDRO BARBOSA</v>
          </cell>
          <cell r="AE789" t="str">
            <v>57</v>
          </cell>
          <cell r="AF789" t="str">
            <v>CASA 03</v>
          </cell>
          <cell r="AG789" t="str">
            <v>03579-130</v>
          </cell>
          <cell r="AH789" t="str">
            <v>JARDIM MARILIA</v>
          </cell>
          <cell r="AI789" t="str">
            <v>São Paulo</v>
          </cell>
          <cell r="AJ789" t="str">
            <v>São Paulo</v>
          </cell>
          <cell r="AP789">
            <v>6429</v>
          </cell>
          <cell r="AQ789" t="str">
            <v>21311</v>
          </cell>
          <cell r="AR789" t="str">
            <v>6</v>
          </cell>
          <cell r="AS789" t="str">
            <v>25.067.618-7</v>
          </cell>
          <cell r="AT789" t="str">
            <v>283913320116</v>
          </cell>
          <cell r="AU789" t="str">
            <v>0324</v>
          </cell>
          <cell r="AV789" t="str">
            <v>347</v>
          </cell>
          <cell r="AW789" t="str">
            <v>80465</v>
          </cell>
          <cell r="AX789" t="str">
            <v>00200</v>
          </cell>
          <cell r="AY789">
            <v>4</v>
          </cell>
          <cell r="AZ789">
            <v>2</v>
          </cell>
          <cell r="BA789">
            <v>28</v>
          </cell>
        </row>
        <row r="790">
          <cell r="A790">
            <v>112657</v>
          </cell>
          <cell r="B790" t="str">
            <v>FABIO DA COSTA FERREIRA</v>
          </cell>
          <cell r="C790" t="str">
            <v>VARREDOR</v>
          </cell>
          <cell r="D790" t="str">
            <v>ECOSAMPA M'Boi Mirim</v>
          </cell>
          <cell r="E790">
            <v>43617</v>
          </cell>
          <cell r="F790">
            <v>1464.83</v>
          </cell>
          <cell r="G790" t="str">
            <v>Demitido em Meses Anteriores</v>
          </cell>
          <cell r="H790">
            <v>44725</v>
          </cell>
          <cell r="I790">
            <v>33127</v>
          </cell>
          <cell r="J790" t="str">
            <v>380.939.808-06</v>
          </cell>
          <cell r="K790" t="str">
            <v>206.86906.97.1</v>
          </cell>
          <cell r="L790" t="str">
            <v>Salário Mensal</v>
          </cell>
          <cell r="M790" t="str">
            <v>Empregado (CLT)</v>
          </cell>
          <cell r="N790" t="str">
            <v>5142-15</v>
          </cell>
          <cell r="O790">
            <v>66</v>
          </cell>
          <cell r="P790" t="str">
            <v>SEGUNDA A SABADO - 06:00 AS 14:20 / INTERVALO DE 01 HORA</v>
          </cell>
          <cell r="Q790" t="str">
            <v>220 Horas</v>
          </cell>
          <cell r="R790" t="str">
            <v>75.01.006</v>
          </cell>
          <cell r="S790" t="str">
            <v>SCK - Varrição de Vias e Logradouros</v>
          </cell>
          <cell r="T790">
            <v>2</v>
          </cell>
          <cell r="U790" t="str">
            <v>SIEMACO SAO PAULO LIMP URBANA</v>
          </cell>
          <cell r="V790" t="str">
            <v>Brasileira</v>
          </cell>
          <cell r="W790" t="str">
            <v>São Paulo</v>
          </cell>
          <cell r="X790" t="str">
            <v>MARINALVA DA COSTA SANTOS</v>
          </cell>
          <cell r="Y790" t="str">
            <v>JOAO DOMINGUES FERREIRA</v>
          </cell>
          <cell r="Z790" t="str">
            <v>Casado</v>
          </cell>
          <cell r="AA790" t="str">
            <v>Ensino Fundamental Incompleto</v>
          </cell>
          <cell r="AB790" t="str">
            <v>M</v>
          </cell>
          <cell r="AC790" t="str">
            <v>Rua</v>
          </cell>
          <cell r="AD790" t="str">
            <v>COSTA DO VALADO</v>
          </cell>
          <cell r="AE790" t="str">
            <v>100</v>
          </cell>
          <cell r="AG790" t="str">
            <v>04943-040</v>
          </cell>
          <cell r="AH790" t="str">
            <v>JD TURQUESA</v>
          </cell>
          <cell r="AI790" t="str">
            <v>São Paulo</v>
          </cell>
          <cell r="AJ790" t="str">
            <v>São Paulo</v>
          </cell>
          <cell r="AK790" t="str">
            <v>11</v>
          </cell>
          <cell r="AL790" t="str">
            <v>95831.0185</v>
          </cell>
          <cell r="AM790" t="str">
            <v>11</v>
          </cell>
          <cell r="AN790" t="str">
            <v>95759.6585</v>
          </cell>
          <cell r="AP790">
            <v>9106</v>
          </cell>
          <cell r="AQ790" t="str">
            <v>33729</v>
          </cell>
          <cell r="AR790" t="str">
            <v>9</v>
          </cell>
          <cell r="AS790" t="str">
            <v>345226914</v>
          </cell>
          <cell r="AT790" t="str">
            <v>377394630175</v>
          </cell>
          <cell r="AU790" t="str">
            <v>482</v>
          </cell>
          <cell r="AV790" t="str">
            <v>372</v>
          </cell>
          <cell r="AW790" t="str">
            <v>2242</v>
          </cell>
          <cell r="AX790" t="str">
            <v>334</v>
          </cell>
          <cell r="AY790">
            <v>3</v>
          </cell>
          <cell r="AZ790">
            <v>0</v>
          </cell>
          <cell r="BA790">
            <v>12</v>
          </cell>
        </row>
        <row r="791">
          <cell r="A791">
            <v>112661</v>
          </cell>
          <cell r="B791" t="str">
            <v>FABIO DA SILVA ALVES ROLIM</v>
          </cell>
          <cell r="C791" t="str">
            <v>MOTORISTA CAMINHAO</v>
          </cell>
          <cell r="D791" t="str">
            <v>ECOSAMPA Operação Geral</v>
          </cell>
          <cell r="E791">
            <v>43617</v>
          </cell>
          <cell r="F791">
            <v>3050.22</v>
          </cell>
          <cell r="G791" t="str">
            <v>Gozando Férias</v>
          </cell>
          <cell r="H791">
            <v>45180</v>
          </cell>
          <cell r="I791">
            <v>33090</v>
          </cell>
          <cell r="J791" t="str">
            <v>230.817.898-18</v>
          </cell>
          <cell r="K791" t="str">
            <v>204.30146.02.1</v>
          </cell>
          <cell r="L791" t="str">
            <v>Salário Mensal</v>
          </cell>
          <cell r="M791" t="str">
            <v>Empregado (CLT)</v>
          </cell>
          <cell r="N791" t="str">
            <v>7825-10</v>
          </cell>
          <cell r="O791">
            <v>301</v>
          </cell>
          <cell r="P791" t="str">
            <v>SEGUNDA A SABADO - 22:00 AS 05:25 / INTERVALO DE 01 HORA</v>
          </cell>
          <cell r="Q791" t="str">
            <v>220 Horas</v>
          </cell>
          <cell r="R791" t="str">
            <v>75.01.013</v>
          </cell>
          <cell r="S791" t="str">
            <v>SCK - Capinação e Roçada de Vias</v>
          </cell>
          <cell r="T791">
            <v>2</v>
          </cell>
          <cell r="U791" t="str">
            <v>SIND TRAB EMP DE ONIBUS RODOV INTEREST INTERM SET DIF SAO PAULO</v>
          </cell>
          <cell r="V791" t="str">
            <v>Brasileira</v>
          </cell>
          <cell r="W791" t="str">
            <v>São Paulo</v>
          </cell>
          <cell r="X791" t="str">
            <v>RUTE BERNARDO DA SILVA</v>
          </cell>
          <cell r="Y791" t="str">
            <v>ELIVALDO ALVES ROLIM</v>
          </cell>
          <cell r="Z791" t="str">
            <v>Casado</v>
          </cell>
          <cell r="AA791" t="str">
            <v>Ensino Fundamental Incompleto</v>
          </cell>
          <cell r="AB791" t="str">
            <v>M</v>
          </cell>
          <cell r="AC791" t="str">
            <v>Rua</v>
          </cell>
          <cell r="AD791" t="str">
            <v>MANGUALE</v>
          </cell>
          <cell r="AE791" t="str">
            <v>301</v>
          </cell>
          <cell r="AF791" t="str">
            <v>BL 2 AP 23</v>
          </cell>
          <cell r="AG791" t="str">
            <v>05851-260</v>
          </cell>
          <cell r="AH791" t="str">
            <v>PARQUE SANTO ANTONIO</v>
          </cell>
          <cell r="AI791" t="str">
            <v>São Paulo</v>
          </cell>
          <cell r="AJ791" t="str">
            <v>São Paulo</v>
          </cell>
          <cell r="AK791" t="str">
            <v>11</v>
          </cell>
          <cell r="AL791" t="str">
            <v>95814.2625</v>
          </cell>
          <cell r="AM791" t="str">
            <v>11</v>
          </cell>
          <cell r="AN791" t="str">
            <v>98118.4211</v>
          </cell>
          <cell r="AP791">
            <v>8485</v>
          </cell>
          <cell r="AQ791" t="str">
            <v>35282</v>
          </cell>
          <cell r="AR791" t="str">
            <v>0</v>
          </cell>
          <cell r="AS791" t="str">
            <v>47263141X</v>
          </cell>
          <cell r="AT791" t="str">
            <v>388015240116</v>
          </cell>
          <cell r="AU791" t="str">
            <v>136</v>
          </cell>
          <cell r="AV791" t="str">
            <v>373</v>
          </cell>
          <cell r="AW791" t="str">
            <v>6693</v>
          </cell>
          <cell r="AX791" t="str">
            <v>328</v>
          </cell>
          <cell r="AY791">
            <v>4</v>
          </cell>
          <cell r="AZ791">
            <v>3</v>
          </cell>
          <cell r="BA791">
            <v>0</v>
          </cell>
          <cell r="BB791" t="str">
            <v>06.458.912.578</v>
          </cell>
          <cell r="BC791">
            <v>45347</v>
          </cell>
          <cell r="BD791">
            <v>43577</v>
          </cell>
          <cell r="BE791" t="str">
            <v>A</v>
          </cell>
          <cell r="BF791" t="str">
            <v>D</v>
          </cell>
          <cell r="BG791">
            <v>43843</v>
          </cell>
        </row>
        <row r="792">
          <cell r="A792">
            <v>112665</v>
          </cell>
          <cell r="B792" t="str">
            <v>FABIO DA SILVA BEZERRA</v>
          </cell>
          <cell r="C792" t="str">
            <v>VARREDOR</v>
          </cell>
          <cell r="D792" t="str">
            <v>ECOSAMPA Capela do Socorro</v>
          </cell>
          <cell r="E792">
            <v>43617</v>
          </cell>
          <cell r="F792">
            <v>1603.99</v>
          </cell>
          <cell r="G792" t="str">
            <v>Demitido em Meses Anteriores</v>
          </cell>
          <cell r="H792">
            <v>45084</v>
          </cell>
          <cell r="I792">
            <v>29795</v>
          </cell>
          <cell r="J792" t="str">
            <v>222.645.108-03</v>
          </cell>
          <cell r="K792" t="str">
            <v>130.48457.89.4</v>
          </cell>
          <cell r="L792" t="str">
            <v>Salário Mensal</v>
          </cell>
          <cell r="M792" t="str">
            <v>Empregado (CLT)</v>
          </cell>
          <cell r="N792" t="str">
            <v>5142-15</v>
          </cell>
          <cell r="O792">
            <v>233</v>
          </cell>
          <cell r="P792" t="str">
            <v>SEGUNDA A SABADO - 09:00 AS 17:20 / INTERVALO DE 01 HORA</v>
          </cell>
          <cell r="Q792" t="str">
            <v>220 Horas</v>
          </cell>
          <cell r="R792" t="str">
            <v>75.01.006</v>
          </cell>
          <cell r="S792" t="str">
            <v>SCK - Varrição de Vias e Logradouros</v>
          </cell>
          <cell r="T792">
            <v>2</v>
          </cell>
          <cell r="U792" t="str">
            <v>SIEMACO SAO PAULO LIMP URBANA</v>
          </cell>
          <cell r="V792" t="str">
            <v>Brasileira</v>
          </cell>
          <cell r="W792" t="str">
            <v>São Paulo</v>
          </cell>
          <cell r="X792" t="str">
            <v>IZALTINA ALVES DA SILVA</v>
          </cell>
          <cell r="Y792" t="str">
            <v>JOSE BEZERRA FILHO</v>
          </cell>
          <cell r="Z792" t="str">
            <v>Solteiro</v>
          </cell>
          <cell r="AA792" t="str">
            <v>Ensino Fundamental Completo</v>
          </cell>
          <cell r="AB792" t="str">
            <v>M</v>
          </cell>
          <cell r="AC792" t="str">
            <v>Rua</v>
          </cell>
          <cell r="AD792" t="str">
            <v>PADRE SILVERIO PARAOPEBA</v>
          </cell>
          <cell r="AE792" t="str">
            <v>256</v>
          </cell>
          <cell r="AG792" t="str">
            <v>05857-420</v>
          </cell>
          <cell r="AH792" t="str">
            <v>JARDIM AURELIO</v>
          </cell>
          <cell r="AI792" t="str">
            <v>São Paulo</v>
          </cell>
          <cell r="AJ792" t="str">
            <v>São Paulo</v>
          </cell>
          <cell r="AP792">
            <v>390</v>
          </cell>
          <cell r="AQ792" t="str">
            <v>10804</v>
          </cell>
          <cell r="AR792" t="str">
            <v>1</v>
          </cell>
          <cell r="AS792" t="str">
            <v>350014735</v>
          </cell>
          <cell r="AT792" t="str">
            <v>297296500175</v>
          </cell>
          <cell r="AU792" t="str">
            <v>192</v>
          </cell>
          <cell r="AV792" t="str">
            <v>328</v>
          </cell>
          <cell r="AW792" t="str">
            <v>30189</v>
          </cell>
          <cell r="AX792" t="str">
            <v>267</v>
          </cell>
          <cell r="AY792">
            <v>4</v>
          </cell>
          <cell r="AZ792">
            <v>0</v>
          </cell>
          <cell r="BA792">
            <v>6</v>
          </cell>
        </row>
        <row r="793">
          <cell r="A793">
            <v>112668</v>
          </cell>
          <cell r="B793" t="str">
            <v>FABIO DA SILVA DUARTE</v>
          </cell>
          <cell r="C793" t="str">
            <v>VARREDOR</v>
          </cell>
          <cell r="D793" t="str">
            <v>ECOSAMPA M'Boi Mirim</v>
          </cell>
          <cell r="E793">
            <v>43617</v>
          </cell>
          <cell r="F793">
            <v>1603.99</v>
          </cell>
          <cell r="G793" t="str">
            <v>Gozando Férias</v>
          </cell>
          <cell r="H793">
            <v>45180</v>
          </cell>
          <cell r="I793">
            <v>29200</v>
          </cell>
          <cell r="J793" t="str">
            <v>289.329.558-40</v>
          </cell>
          <cell r="K793" t="str">
            <v>130.35793.81.5</v>
          </cell>
          <cell r="L793" t="str">
            <v>Salário Mensal</v>
          </cell>
          <cell r="M793" t="str">
            <v>Empregado (CLT)</v>
          </cell>
          <cell r="N793" t="str">
            <v>5142-15</v>
          </cell>
          <cell r="O793">
            <v>66</v>
          </cell>
          <cell r="P793" t="str">
            <v>SEGUNDA A SABADO - 06:00 AS 14:20 / INTERVALO DE 01 HORA</v>
          </cell>
          <cell r="Q793" t="str">
            <v>220 Horas</v>
          </cell>
          <cell r="R793" t="str">
            <v>75.01.006</v>
          </cell>
          <cell r="S793" t="str">
            <v>SCK - Varrição de Vias e Logradouros</v>
          </cell>
          <cell r="T793">
            <v>2</v>
          </cell>
          <cell r="U793" t="str">
            <v>SIEMACO SAO PAULO LIMP URBANA</v>
          </cell>
          <cell r="V793" t="str">
            <v>Brasileira</v>
          </cell>
          <cell r="W793" t="str">
            <v>São Paulo</v>
          </cell>
          <cell r="X793" t="str">
            <v>MARIA ANAIDE DUARTE BARROS</v>
          </cell>
          <cell r="Z793" t="str">
            <v>Casado</v>
          </cell>
          <cell r="AA793" t="str">
            <v>Ensino Médio Incompleto</v>
          </cell>
          <cell r="AB793" t="str">
            <v>M</v>
          </cell>
          <cell r="AC793" t="str">
            <v>Rua</v>
          </cell>
          <cell r="AD793" t="str">
            <v>BATALHA REIS</v>
          </cell>
          <cell r="AE793" t="str">
            <v>63</v>
          </cell>
          <cell r="AG793" t="str">
            <v>05882-360</v>
          </cell>
          <cell r="AH793" t="str">
            <v>JD SAO BENTO</v>
          </cell>
          <cell r="AI793" t="str">
            <v>São Paulo</v>
          </cell>
          <cell r="AJ793" t="str">
            <v>São Paulo</v>
          </cell>
          <cell r="AK793" t="str">
            <v>11</v>
          </cell>
          <cell r="AL793" t="str">
            <v>5872.4934</v>
          </cell>
          <cell r="AP793">
            <v>7867</v>
          </cell>
          <cell r="AQ793" t="str">
            <v>06863</v>
          </cell>
          <cell r="AR793" t="str">
            <v>2</v>
          </cell>
          <cell r="AS793" t="str">
            <v>309190939</v>
          </cell>
          <cell r="AT793" t="str">
            <v>228697000108</v>
          </cell>
          <cell r="AU793" t="str">
            <v>138</v>
          </cell>
          <cell r="AV793" t="str">
            <v>20</v>
          </cell>
          <cell r="AW793" t="str">
            <v>75300</v>
          </cell>
          <cell r="AX793" t="str">
            <v>280</v>
          </cell>
          <cell r="AY793">
            <v>4</v>
          </cell>
          <cell r="AZ793">
            <v>3</v>
          </cell>
          <cell r="BA793">
            <v>0</v>
          </cell>
        </row>
        <row r="794">
          <cell r="A794">
            <v>112673</v>
          </cell>
          <cell r="B794" t="str">
            <v>FABIO DE FREITAS FONSECA</v>
          </cell>
          <cell r="C794" t="str">
            <v>AJUDANTE EQ SERVICOS DIVERSOS</v>
          </cell>
          <cell r="D794" t="str">
            <v>ECOSAMPA Capela do Socorro</v>
          </cell>
          <cell r="E794">
            <v>43617</v>
          </cell>
          <cell r="F794">
            <v>1319.67</v>
          </cell>
          <cell r="G794" t="str">
            <v>Demitido em Meses Anteriores</v>
          </cell>
          <cell r="H794">
            <v>44237</v>
          </cell>
          <cell r="I794">
            <v>29503</v>
          </cell>
          <cell r="J794" t="str">
            <v>303.114.998-05</v>
          </cell>
          <cell r="K794" t="str">
            <v>130.92985.81.7</v>
          </cell>
          <cell r="L794" t="str">
            <v>Salário Mensal</v>
          </cell>
          <cell r="M794" t="str">
            <v>Empregado (CLT)</v>
          </cell>
          <cell r="N794" t="str">
            <v>5142-25</v>
          </cell>
          <cell r="O794">
            <v>66</v>
          </cell>
          <cell r="P794" t="str">
            <v>SEGUNDA A SABADO - 06:00 AS 14:20 / INTERVALO DE 01 HORA</v>
          </cell>
          <cell r="Q794" t="str">
            <v>220 Horas</v>
          </cell>
          <cell r="R794" t="str">
            <v>75.01.013</v>
          </cell>
          <cell r="S794" t="str">
            <v>SCK - Capinação e Roçada de Vias</v>
          </cell>
          <cell r="T794">
            <v>2</v>
          </cell>
          <cell r="U794" t="str">
            <v>SIEMACO SAO PAULO LIMP URBANA</v>
          </cell>
          <cell r="V794" t="str">
            <v>Brasileira</v>
          </cell>
          <cell r="W794" t="str">
            <v>Taubaté</v>
          </cell>
          <cell r="X794" t="str">
            <v>CATARINA MARIA FREITAS FONSECA</v>
          </cell>
          <cell r="Y794" t="str">
            <v>ANTONIO CARLOS DA SILVA FONSECA</v>
          </cell>
          <cell r="Z794" t="str">
            <v>Casado</v>
          </cell>
          <cell r="AA794" t="str">
            <v>Ensino Médio Completo</v>
          </cell>
          <cell r="AB794" t="str">
            <v>M</v>
          </cell>
          <cell r="AC794" t="str">
            <v>Rua</v>
          </cell>
          <cell r="AD794" t="str">
            <v>EDUARDO COLIER FILHO</v>
          </cell>
          <cell r="AE794" t="str">
            <v>10</v>
          </cell>
          <cell r="AG794" t="str">
            <v>04897-360</v>
          </cell>
          <cell r="AH794" t="str">
            <v>CIDADE NOVA AMERICA</v>
          </cell>
          <cell r="AI794" t="str">
            <v>São Paulo</v>
          </cell>
          <cell r="AJ794" t="str">
            <v>São Paulo</v>
          </cell>
          <cell r="AK794" t="str">
            <v>11</v>
          </cell>
          <cell r="AL794" t="str">
            <v>5977.9922</v>
          </cell>
          <cell r="AM794" t="str">
            <v>11</v>
          </cell>
          <cell r="AN794" t="str">
            <v>94268.9345</v>
          </cell>
          <cell r="AP794">
            <v>6733</v>
          </cell>
          <cell r="AQ794" t="str">
            <v>27280</v>
          </cell>
          <cell r="AR794" t="str">
            <v>8</v>
          </cell>
          <cell r="AS794" t="str">
            <v>427184265</v>
          </cell>
          <cell r="AT794" t="str">
            <v>297343940175</v>
          </cell>
          <cell r="AU794" t="str">
            <v>27</v>
          </cell>
          <cell r="AV794" t="str">
            <v>127</v>
          </cell>
          <cell r="AW794" t="str">
            <v>77894</v>
          </cell>
          <cell r="AX794" t="str">
            <v>267</v>
          </cell>
          <cell r="AY794">
            <v>1</v>
          </cell>
          <cell r="AZ794">
            <v>8</v>
          </cell>
          <cell r="BA794">
            <v>9</v>
          </cell>
        </row>
        <row r="795">
          <cell r="A795">
            <v>116233</v>
          </cell>
          <cell r="B795" t="str">
            <v>FABIO DE SOUZA</v>
          </cell>
          <cell r="C795" t="str">
            <v>AJUDANTE EQ SERVICOS DIVERSOS</v>
          </cell>
          <cell r="D795" t="str">
            <v>ECOSAMPA Santo Amaro</v>
          </cell>
          <cell r="E795">
            <v>44273</v>
          </cell>
          <cell r="F795">
            <v>1319.67</v>
          </cell>
          <cell r="G795" t="str">
            <v>Demitido em Meses Anteriores</v>
          </cell>
          <cell r="H795">
            <v>44361</v>
          </cell>
          <cell r="I795">
            <v>25655</v>
          </cell>
          <cell r="J795" t="str">
            <v>142.727.468-12</v>
          </cell>
          <cell r="K795" t="str">
            <v>123.44557.81.6</v>
          </cell>
          <cell r="L795" t="str">
            <v>Salário Mensal</v>
          </cell>
          <cell r="M795" t="str">
            <v>Empregado (CLT)</v>
          </cell>
          <cell r="N795" t="str">
            <v>5142-25</v>
          </cell>
          <cell r="O795">
            <v>300</v>
          </cell>
          <cell r="P795" t="str">
            <v>SEGUNDA A SABADO - 21:00 AS 04:33 / INTERVALO DE 01 HORA</v>
          </cell>
          <cell r="Q795" t="str">
            <v>220 Horas</v>
          </cell>
          <cell r="R795" t="str">
            <v>75.01.017</v>
          </cell>
          <cell r="S795" t="str">
            <v>SCK - Coleta Manual - Entulho e Materiais Diversos</v>
          </cell>
          <cell r="T795">
            <v>2</v>
          </cell>
          <cell r="U795" t="str">
            <v>SIEMACO SAO PAULO LIMP URBANA</v>
          </cell>
          <cell r="V795" t="str">
            <v>Brasileira</v>
          </cell>
          <cell r="W795" t="str">
            <v>São Paulo</v>
          </cell>
          <cell r="X795" t="str">
            <v>VANILDA DA CONCEICAO SOUZA</v>
          </cell>
          <cell r="Y795" t="str">
            <v>JOSE DE SOUZA</v>
          </cell>
          <cell r="Z795" t="str">
            <v>Solteiro</v>
          </cell>
          <cell r="AA795" t="str">
            <v>Ensino Médio Incompleto</v>
          </cell>
          <cell r="AB795" t="str">
            <v>M</v>
          </cell>
          <cell r="AC795" t="str">
            <v>Rua</v>
          </cell>
          <cell r="AD795" t="str">
            <v>RUA AREIAS ALVAS</v>
          </cell>
          <cell r="AE795" t="str">
            <v>48</v>
          </cell>
          <cell r="AF795" t="str">
            <v>CASA 2</v>
          </cell>
          <cell r="AG795" t="str">
            <v>04904-230</v>
          </cell>
          <cell r="AH795" t="str">
            <v>JARDIM DAS FLORES</v>
          </cell>
          <cell r="AI795" t="str">
            <v>São Paulo</v>
          </cell>
          <cell r="AJ795" t="str">
            <v>São Paulo</v>
          </cell>
          <cell r="AK795" t="str">
            <v>11</v>
          </cell>
          <cell r="AL795" t="str">
            <v>5514.0922</v>
          </cell>
          <cell r="AM795" t="str">
            <v>11</v>
          </cell>
          <cell r="AN795" t="str">
            <v>97770.5381</v>
          </cell>
          <cell r="AP795">
            <v>8461</v>
          </cell>
          <cell r="AQ795" t="str">
            <v>39069</v>
          </cell>
          <cell r="AR795" t="str">
            <v>5</v>
          </cell>
          <cell r="AS795" t="str">
            <v>179032549</v>
          </cell>
          <cell r="AT795" t="str">
            <v>198039960141</v>
          </cell>
          <cell r="AU795" t="str">
            <v>157</v>
          </cell>
          <cell r="AV795" t="str">
            <v>372</v>
          </cell>
          <cell r="AW795" t="str">
            <v>14272746</v>
          </cell>
          <cell r="AX795" t="str">
            <v>812</v>
          </cell>
          <cell r="AY795">
            <v>0</v>
          </cell>
          <cell r="AZ795">
            <v>2</v>
          </cell>
          <cell r="BA795">
            <v>26</v>
          </cell>
        </row>
        <row r="796">
          <cell r="A796">
            <v>114700</v>
          </cell>
          <cell r="B796" t="str">
            <v>FABIO DOS SANTOS SOUZA</v>
          </cell>
          <cell r="C796" t="str">
            <v>VARREDOR</v>
          </cell>
          <cell r="D796" t="str">
            <v>ECOSAMPA Santo Amaro</v>
          </cell>
          <cell r="E796">
            <v>43874</v>
          </cell>
          <cell r="F796">
            <v>1603.99</v>
          </cell>
          <cell r="G796" t="str">
            <v>Em Atividade Normal</v>
          </cell>
          <cell r="H796">
            <v>45198</v>
          </cell>
          <cell r="I796">
            <v>28012</v>
          </cell>
          <cell r="J796" t="str">
            <v>054.955.699-03</v>
          </cell>
          <cell r="K796" t="str">
            <v>203.82083.52.5</v>
          </cell>
          <cell r="L796" t="str">
            <v>Salário Mensal</v>
          </cell>
          <cell r="M796" t="str">
            <v>Empregado (CLT)</v>
          </cell>
          <cell r="N796" t="str">
            <v>5142-15</v>
          </cell>
          <cell r="O796">
            <v>167</v>
          </cell>
          <cell r="P796" t="str">
            <v>SEGUNDA A SABADO - 13:40 AS 22:00 / INTERVALO DE 01 HORA</v>
          </cell>
          <cell r="Q796" t="str">
            <v>220 Horas</v>
          </cell>
          <cell r="R796" t="str">
            <v>75.01.006</v>
          </cell>
          <cell r="S796" t="str">
            <v>SCK - Varrição de Vias e Logradouros</v>
          </cell>
          <cell r="T796">
            <v>2</v>
          </cell>
          <cell r="U796" t="str">
            <v>SIEMACO SAO PAULO LIMP URBANA</v>
          </cell>
          <cell r="V796" t="str">
            <v>Brasileira</v>
          </cell>
          <cell r="W796" t="str">
            <v>Taboão da Serra</v>
          </cell>
          <cell r="X796" t="str">
            <v>TEREZINHA DOS SANTOS SOUZA</v>
          </cell>
          <cell r="Y796" t="str">
            <v>JOAO BATISTA DE SOUZA</v>
          </cell>
          <cell r="Z796" t="str">
            <v>Solteiro</v>
          </cell>
          <cell r="AA796" t="str">
            <v>Ensino Fundamental Incompleto</v>
          </cell>
          <cell r="AB796" t="str">
            <v>M</v>
          </cell>
          <cell r="AC796" t="str">
            <v>Rua</v>
          </cell>
          <cell r="AD796" t="str">
            <v>LUIZ ANTONIO DE ANDRADE VIEIRA</v>
          </cell>
          <cell r="AE796" t="str">
            <v>56</v>
          </cell>
          <cell r="AF796" t="str">
            <v>CASA 1</v>
          </cell>
          <cell r="AG796" t="str">
            <v>06783-280</v>
          </cell>
          <cell r="AH796" t="str">
            <v>JARDIM TRIANON</v>
          </cell>
          <cell r="AI796" t="str">
            <v>Taboão da Serra</v>
          </cell>
          <cell r="AJ796" t="str">
            <v>São Paulo</v>
          </cell>
          <cell r="AK796" t="str">
            <v>11</v>
          </cell>
          <cell r="AL796" t="str">
            <v>5972.4446</v>
          </cell>
          <cell r="AM796" t="str">
            <v>11</v>
          </cell>
          <cell r="AN796" t="str">
            <v>96818.4208</v>
          </cell>
          <cell r="AP796">
            <v>9106</v>
          </cell>
          <cell r="AQ796" t="str">
            <v>36331</v>
          </cell>
          <cell r="AR796" t="str">
            <v>1</v>
          </cell>
          <cell r="AS796" t="str">
            <v>340887060</v>
          </cell>
          <cell r="AT796" t="str">
            <v>303201270141</v>
          </cell>
          <cell r="AU796" t="str">
            <v>22</v>
          </cell>
          <cell r="AV796" t="str">
            <v>416</v>
          </cell>
          <cell r="AW796" t="str">
            <v>05495569</v>
          </cell>
          <cell r="AX796" t="str">
            <v>903</v>
          </cell>
          <cell r="AY796">
            <v>3</v>
          </cell>
          <cell r="AZ796">
            <v>6</v>
          </cell>
          <cell r="BA796">
            <v>18</v>
          </cell>
        </row>
        <row r="797">
          <cell r="A797">
            <v>112680</v>
          </cell>
          <cell r="B797" t="str">
            <v>FABIO FERREIRA DO NASCIMENTO</v>
          </cell>
          <cell r="C797" t="str">
            <v>FISCAL DE TURMA PLENO</v>
          </cell>
          <cell r="D797" t="str">
            <v>ECOSAMPA Santo Amaro</v>
          </cell>
          <cell r="E797">
            <v>43617</v>
          </cell>
          <cell r="F797">
            <v>3222.08</v>
          </cell>
          <cell r="G797" t="str">
            <v>Em Atividade Normal</v>
          </cell>
          <cell r="H797">
            <v>45119</v>
          </cell>
          <cell r="I797">
            <v>30672</v>
          </cell>
          <cell r="J797" t="str">
            <v>324.991.238-77</v>
          </cell>
          <cell r="K797" t="str">
            <v>131.94305.93.9</v>
          </cell>
          <cell r="L797" t="str">
            <v>Salário Mensal</v>
          </cell>
          <cell r="M797" t="str">
            <v>Empregado (CLT)</v>
          </cell>
          <cell r="N797" t="str">
            <v>9922-05</v>
          </cell>
          <cell r="O797">
            <v>66</v>
          </cell>
          <cell r="P797" t="str">
            <v>SEGUNDA A SABADO - 06:00 AS 14:20 / INTERVALO DE 01 HORA</v>
          </cell>
          <cell r="Q797" t="str">
            <v>220 Horas</v>
          </cell>
          <cell r="R797" t="str">
            <v>75.02.003</v>
          </cell>
          <cell r="S797" t="str">
            <v>Apoio Op C.Direto</v>
          </cell>
          <cell r="T797">
            <v>2</v>
          </cell>
          <cell r="U797" t="str">
            <v>SIEMACO SAO PAULO LIMP URBANA</v>
          </cell>
          <cell r="V797" t="str">
            <v>Brasileira</v>
          </cell>
          <cell r="W797" t="str">
            <v>São Paulo</v>
          </cell>
          <cell r="X797" t="str">
            <v>JOAQUINA RIBEIRO DO NASCIMENTO</v>
          </cell>
          <cell r="Y797" t="str">
            <v>VICENTE FERREIRA DO NASCIMENTO</v>
          </cell>
          <cell r="Z797" t="str">
            <v>Casado</v>
          </cell>
          <cell r="AA797" t="str">
            <v>Ensino Médio Completo</v>
          </cell>
          <cell r="AB797" t="str">
            <v>M</v>
          </cell>
          <cell r="AC797" t="str">
            <v>Rua</v>
          </cell>
          <cell r="AD797" t="str">
            <v xml:space="preserve">DAVID FABRICIUS </v>
          </cell>
          <cell r="AE797" t="str">
            <v>608</v>
          </cell>
          <cell r="AG797" t="str">
            <v>04860-160</v>
          </cell>
          <cell r="AH797" t="str">
            <v>JD GUANABARA</v>
          </cell>
          <cell r="AI797" t="str">
            <v>São Paulo</v>
          </cell>
          <cell r="AJ797" t="str">
            <v>São Paulo</v>
          </cell>
          <cell r="AP797">
            <v>390</v>
          </cell>
          <cell r="AQ797" t="str">
            <v>11582</v>
          </cell>
          <cell r="AR797" t="str">
            <v>2</v>
          </cell>
          <cell r="AS797" t="str">
            <v>305733345</v>
          </cell>
          <cell r="AT797" t="str">
            <v>315235380116</v>
          </cell>
          <cell r="AU797" t="str">
            <v>542</v>
          </cell>
          <cell r="AV797" t="str">
            <v>381</v>
          </cell>
          <cell r="AW797" t="str">
            <v>16210</v>
          </cell>
          <cell r="AX797" t="str">
            <v>245</v>
          </cell>
          <cell r="AY797">
            <v>4</v>
          </cell>
          <cell r="AZ797">
            <v>3</v>
          </cell>
          <cell r="BA797">
            <v>0</v>
          </cell>
        </row>
        <row r="798">
          <cell r="A798">
            <v>112695</v>
          </cell>
          <cell r="B798" t="str">
            <v>FABIO HENRIQUE VIGNOLI</v>
          </cell>
          <cell r="C798" t="str">
            <v>AJUDANTE EQ SERVICOS DIVERSOS</v>
          </cell>
          <cell r="D798" t="str">
            <v>ECOSAMPA Santo Amaro</v>
          </cell>
          <cell r="E798">
            <v>43617</v>
          </cell>
          <cell r="F798">
            <v>1231.95</v>
          </cell>
          <cell r="G798" t="str">
            <v>Demitido em Meses Anteriores</v>
          </cell>
          <cell r="H798">
            <v>43703</v>
          </cell>
          <cell r="I798">
            <v>35202</v>
          </cell>
          <cell r="J798" t="str">
            <v>474.519.538-90</v>
          </cell>
          <cell r="K798" t="str">
            <v>140.18567.39.8</v>
          </cell>
          <cell r="L798" t="str">
            <v>Salário Mensal</v>
          </cell>
          <cell r="M798" t="str">
            <v>Empregado (CLT)</v>
          </cell>
          <cell r="N798" t="str">
            <v>5142-25</v>
          </cell>
          <cell r="O798">
            <v>66</v>
          </cell>
          <cell r="P798" t="str">
            <v>SEGUNDA A SABADO - 06:00 AS 14:20 / INTERVALO DE 01 HORA</v>
          </cell>
          <cell r="Q798" t="str">
            <v>220 Horas</v>
          </cell>
          <cell r="R798" t="str">
            <v>75.01.014</v>
          </cell>
          <cell r="S798" t="str">
            <v>SCK - Pintura de Meio-Fio e Remoção Faixas e Propagandas</v>
          </cell>
          <cell r="T798">
            <v>2</v>
          </cell>
          <cell r="U798" t="str">
            <v>SIEMACO SAO PAULO LIMP URBANA</v>
          </cell>
          <cell r="V798" t="str">
            <v>Brasileira</v>
          </cell>
          <cell r="W798" t="str">
            <v>São Paulo</v>
          </cell>
          <cell r="X798" t="str">
            <v>ANDREA CRISTINA VIGNOLI</v>
          </cell>
          <cell r="Z798" t="str">
            <v>Solteiro</v>
          </cell>
          <cell r="AA798" t="str">
            <v>Ensino Fundamental Incompleto</v>
          </cell>
          <cell r="AB798" t="str">
            <v>M</v>
          </cell>
          <cell r="AC798" t="str">
            <v>Rua</v>
          </cell>
          <cell r="AD798" t="str">
            <v>ERVAL</v>
          </cell>
          <cell r="AE798" t="str">
            <v>396</v>
          </cell>
          <cell r="AG798" t="str">
            <v>06855-680</v>
          </cell>
          <cell r="AH798" t="str">
            <v>JARDIM BRANCA FLOR</v>
          </cell>
          <cell r="AI798" t="str">
            <v>Itapecerica da Serra</v>
          </cell>
          <cell r="AJ798" t="str">
            <v>São Paulo</v>
          </cell>
          <cell r="AP798">
            <v>9106</v>
          </cell>
          <cell r="AQ798" t="str">
            <v>33925</v>
          </cell>
          <cell r="AR798" t="str">
            <v>3</v>
          </cell>
          <cell r="AS798" t="str">
            <v>53783297X</v>
          </cell>
          <cell r="AT798" t="str">
            <v>410659560183</v>
          </cell>
          <cell r="AU798" t="str">
            <v>438</v>
          </cell>
          <cell r="AV798" t="str">
            <v>201</v>
          </cell>
          <cell r="AW798" t="str">
            <v>87990</v>
          </cell>
          <cell r="AX798" t="str">
            <v>444</v>
          </cell>
          <cell r="AY798">
            <v>0</v>
          </cell>
          <cell r="AZ798">
            <v>2</v>
          </cell>
          <cell r="BA798">
            <v>25</v>
          </cell>
        </row>
        <row r="799">
          <cell r="A799">
            <v>114506</v>
          </cell>
          <cell r="B799" t="str">
            <v>FABIO JOSE DOS SANTOS</v>
          </cell>
          <cell r="C799" t="str">
            <v>PEDREIRO</v>
          </cell>
          <cell r="D799" t="str">
            <v>ECOSAMPA Operação Geral</v>
          </cell>
          <cell r="E799">
            <v>43811</v>
          </cell>
          <cell r="F799">
            <v>2282.9499999999998</v>
          </cell>
          <cell r="G799" t="str">
            <v>Em Atividade Normal</v>
          </cell>
          <cell r="H799">
            <v>45086</v>
          </cell>
          <cell r="I799">
            <v>32155</v>
          </cell>
          <cell r="J799" t="str">
            <v>031.231.645-35</v>
          </cell>
          <cell r="K799" t="str">
            <v>160.12595.29.9</v>
          </cell>
          <cell r="L799" t="str">
            <v>Salário Mensal</v>
          </cell>
          <cell r="M799" t="str">
            <v>Empregado (CLT)</v>
          </cell>
          <cell r="N799" t="str">
            <v>7152-10</v>
          </cell>
          <cell r="O799">
            <v>61</v>
          </cell>
          <cell r="P799" t="str">
            <v>SEGUNDA A SEXTA - 07:00 AS 16:48 / INTERVALO DE 01 HORA</v>
          </cell>
          <cell r="Q799" t="str">
            <v>220 Horas</v>
          </cell>
          <cell r="R799" t="str">
            <v>75.02.003</v>
          </cell>
          <cell r="S799" t="str">
            <v>Apoio Op C.Direto</v>
          </cell>
          <cell r="T799">
            <v>2</v>
          </cell>
          <cell r="U799" t="str">
            <v>SIEMACO SAO PAULO LIMP URBANA</v>
          </cell>
          <cell r="V799" t="str">
            <v>Brasileira</v>
          </cell>
          <cell r="W799" t="str">
            <v>Jeremoabo</v>
          </cell>
          <cell r="X799" t="str">
            <v>MARIA DE LOURDES DOS SANTOS</v>
          </cell>
          <cell r="Y799" t="str">
            <v>JOSE ANTONIO DOS SANTOS</v>
          </cell>
          <cell r="Z799" t="str">
            <v>Casado</v>
          </cell>
          <cell r="AA799" t="str">
            <v>Ensino Médio Completo</v>
          </cell>
          <cell r="AB799" t="str">
            <v>M</v>
          </cell>
          <cell r="AC799" t="str">
            <v>Viela</v>
          </cell>
          <cell r="AD799" t="str">
            <v>VIELA DA PAZ</v>
          </cell>
          <cell r="AE799" t="str">
            <v>13</v>
          </cell>
          <cell r="AG799" t="str">
            <v>04866-023</v>
          </cell>
          <cell r="AH799" t="str">
            <v>VILA MARCELO</v>
          </cell>
          <cell r="AI799" t="str">
            <v>São Paulo</v>
          </cell>
          <cell r="AJ799" t="str">
            <v>São Paulo</v>
          </cell>
          <cell r="AK799" t="str">
            <v>11</v>
          </cell>
          <cell r="AL799" t="str">
            <v>94380.3435</v>
          </cell>
          <cell r="AP799">
            <v>9106</v>
          </cell>
          <cell r="AQ799" t="str">
            <v>34852</v>
          </cell>
          <cell r="AR799" t="str">
            <v>8</v>
          </cell>
          <cell r="AS799" t="str">
            <v>593881400</v>
          </cell>
          <cell r="AT799" t="str">
            <v>119795730566</v>
          </cell>
          <cell r="AU799" t="str">
            <v>0083</v>
          </cell>
          <cell r="AV799" t="str">
            <v>051</v>
          </cell>
          <cell r="AW799" t="str">
            <v>03123164</v>
          </cell>
          <cell r="AX799" t="str">
            <v>535</v>
          </cell>
          <cell r="AY799">
            <v>3</v>
          </cell>
          <cell r="AZ799">
            <v>8</v>
          </cell>
          <cell r="BA799">
            <v>19</v>
          </cell>
        </row>
        <row r="800">
          <cell r="A800">
            <v>112709</v>
          </cell>
          <cell r="B800" t="str">
            <v>FABIO JULIO FRANCISCO LUZ DA SILVA</v>
          </cell>
          <cell r="C800" t="str">
            <v>MOTORISTA CAMINHAO</v>
          </cell>
          <cell r="D800" t="str">
            <v>ECOSAMPA Operação Geral</v>
          </cell>
          <cell r="E800">
            <v>43617</v>
          </cell>
          <cell r="F800">
            <v>3050.22</v>
          </cell>
          <cell r="G800" t="str">
            <v>Em Atividade Normal</v>
          </cell>
          <cell r="H800">
            <v>44930</v>
          </cell>
          <cell r="I800">
            <v>29740</v>
          </cell>
          <cell r="J800" t="str">
            <v>296.084.358-46</v>
          </cell>
          <cell r="K800" t="str">
            <v>128.82023.81.4</v>
          </cell>
          <cell r="L800" t="str">
            <v>Salário Mensal</v>
          </cell>
          <cell r="M800" t="str">
            <v>Empregado (CLT)</v>
          </cell>
          <cell r="N800" t="str">
            <v>7825-10</v>
          </cell>
          <cell r="O800">
            <v>297</v>
          </cell>
          <cell r="P800" t="str">
            <v>SEGUNDA A SABADO - 05:40 AS 14:00 / INTERVALO DE 01 HORA</v>
          </cell>
          <cell r="Q800" t="str">
            <v>220 Horas</v>
          </cell>
          <cell r="R800" t="str">
            <v>75.01.013</v>
          </cell>
          <cell r="S800" t="str">
            <v>SCK - Capinação e Roçada de Vias</v>
          </cell>
          <cell r="T800">
            <v>2</v>
          </cell>
          <cell r="U800" t="str">
            <v>SIND TRAB EMP DE ONIBUS RODOV INTEREST INTERM SET DIF SAO PAULO</v>
          </cell>
          <cell r="V800" t="str">
            <v>Brasileira</v>
          </cell>
          <cell r="W800" t="str">
            <v>São Paulo</v>
          </cell>
          <cell r="X800" t="str">
            <v>CICERA ANA DA SILVA</v>
          </cell>
          <cell r="Y800" t="str">
            <v>MAGNO FRANCISCO DA SILVA</v>
          </cell>
          <cell r="Z800" t="str">
            <v>Casado</v>
          </cell>
          <cell r="AA800" t="str">
            <v>Ensino Médio Completo</v>
          </cell>
          <cell r="AB800" t="str">
            <v>M</v>
          </cell>
          <cell r="AC800" t="str">
            <v>Rua</v>
          </cell>
          <cell r="AD800" t="str">
            <v xml:space="preserve">ROMULO LIVERANI </v>
          </cell>
          <cell r="AE800" t="str">
            <v>10</v>
          </cell>
          <cell r="AG800" t="str">
            <v>05819-090</v>
          </cell>
          <cell r="AH800" t="str">
            <v>JARDIM SANTA JOSEFINA</v>
          </cell>
          <cell r="AI800" t="str">
            <v>São Paulo</v>
          </cell>
          <cell r="AJ800" t="str">
            <v>São Paulo</v>
          </cell>
          <cell r="AP800">
            <v>360</v>
          </cell>
          <cell r="AQ800" t="str">
            <v>61010</v>
          </cell>
          <cell r="AR800" t="str">
            <v>9</v>
          </cell>
          <cell r="AS800" t="str">
            <v>339971174</v>
          </cell>
          <cell r="AT800" t="str">
            <v>309044690132</v>
          </cell>
          <cell r="AU800" t="str">
            <v>276</v>
          </cell>
          <cell r="AV800" t="str">
            <v>372</v>
          </cell>
          <cell r="AW800" t="str">
            <v>68878</v>
          </cell>
          <cell r="AX800" t="str">
            <v>225</v>
          </cell>
          <cell r="AY800">
            <v>4</v>
          </cell>
          <cell r="AZ800">
            <v>3</v>
          </cell>
          <cell r="BA800">
            <v>0</v>
          </cell>
          <cell r="BB800" t="str">
            <v>03.190.715.936</v>
          </cell>
          <cell r="BC800">
            <v>45949</v>
          </cell>
          <cell r="BE800" t="str">
            <v>A</v>
          </cell>
          <cell r="BF800" t="str">
            <v>D</v>
          </cell>
          <cell r="BG800">
            <v>43608</v>
          </cell>
        </row>
        <row r="801">
          <cell r="A801">
            <v>122821</v>
          </cell>
          <cell r="B801" t="str">
            <v>FABIO JUNIO MUNIZ DE ARRUDA</v>
          </cell>
          <cell r="C801" t="str">
            <v>AJUDANTE EQ SERVICOS DIVERSOS</v>
          </cell>
          <cell r="D801" t="str">
            <v>ECOSAMPA Parelheiros</v>
          </cell>
          <cell r="E801">
            <v>45180</v>
          </cell>
          <cell r="F801">
            <v>1603.99</v>
          </cell>
          <cell r="G801" t="str">
            <v>Em Atividade Normal</v>
          </cell>
          <cell r="H801">
            <v>45180</v>
          </cell>
          <cell r="I801">
            <v>31744</v>
          </cell>
          <cell r="J801" t="str">
            <v>368.178.988-62</v>
          </cell>
          <cell r="K801" t="str">
            <v>137.45013.77.7</v>
          </cell>
          <cell r="L801" t="str">
            <v>Salário Mensal</v>
          </cell>
          <cell r="M801" t="str">
            <v>Empregado (CLT)</v>
          </cell>
          <cell r="N801" t="str">
            <v>5142-25</v>
          </cell>
          <cell r="O801">
            <v>66</v>
          </cell>
          <cell r="P801" t="str">
            <v>SEGUNDA A SABADO - 06:00 AS 14:20 / INTERVALO DE 01 HORA</v>
          </cell>
          <cell r="Q801" t="str">
            <v>220 Horas</v>
          </cell>
          <cell r="R801" t="str">
            <v>75.01.013</v>
          </cell>
          <cell r="S801" t="str">
            <v>SCK - Capinação e Roçada de Vias</v>
          </cell>
          <cell r="T801">
            <v>2</v>
          </cell>
          <cell r="U801" t="str">
            <v>SIEMACO SAO PAULO LIMP URBANA</v>
          </cell>
          <cell r="V801" t="str">
            <v>Brasileira</v>
          </cell>
          <cell r="W801" t="str">
            <v>Jaboatão dos Guararapes</v>
          </cell>
          <cell r="X801" t="str">
            <v>CLEONICE MUNIZ DO NASCIMENTO</v>
          </cell>
          <cell r="Y801" t="str">
            <v>PAULO AQUINO TAVARES DE ARRUDA</v>
          </cell>
          <cell r="Z801" t="str">
            <v>Solteiro</v>
          </cell>
          <cell r="AA801" t="str">
            <v>Ensino Fundamental Completo</v>
          </cell>
          <cell r="AB801" t="str">
            <v>M</v>
          </cell>
          <cell r="AC801" t="str">
            <v>Rua</v>
          </cell>
          <cell r="AD801" t="str">
            <v>das Garças</v>
          </cell>
          <cell r="AE801" t="str">
            <v>32 A</v>
          </cell>
          <cell r="AG801" t="str">
            <v>04895-490</v>
          </cell>
          <cell r="AH801" t="str">
            <v>Colônia Zona Sul</v>
          </cell>
          <cell r="AI801" t="str">
            <v>São Paulo</v>
          </cell>
          <cell r="AJ801" t="str">
            <v>São Paulo</v>
          </cell>
          <cell r="AM801" t="str">
            <v>11</v>
          </cell>
          <cell r="AN801" t="str">
            <v>96304-7171</v>
          </cell>
          <cell r="AP801">
            <v>188</v>
          </cell>
          <cell r="AQ801" t="str">
            <v>29010</v>
          </cell>
          <cell r="AR801" t="str">
            <v>0</v>
          </cell>
          <cell r="AS801" t="str">
            <v>427180302</v>
          </cell>
          <cell r="AT801" t="str">
            <v>366268000175</v>
          </cell>
          <cell r="AU801" t="str">
            <v>0337</v>
          </cell>
          <cell r="AV801" t="str">
            <v>381</v>
          </cell>
          <cell r="AW801" t="str">
            <v>36817898</v>
          </cell>
          <cell r="AX801" t="str">
            <v>862</v>
          </cell>
          <cell r="AY801">
            <v>0</v>
          </cell>
          <cell r="AZ801">
            <v>0</v>
          </cell>
          <cell r="BA801">
            <v>0</v>
          </cell>
        </row>
        <row r="802">
          <cell r="A802">
            <v>112713</v>
          </cell>
          <cell r="B802" t="str">
            <v>FABIO JUNIOR DOS SANTOS COSTA</v>
          </cell>
          <cell r="C802" t="str">
            <v>MOTORISTA CAMINHAO</v>
          </cell>
          <cell r="D802" t="str">
            <v>ECOSAMPA Operação Geral</v>
          </cell>
          <cell r="E802">
            <v>43617</v>
          </cell>
          <cell r="F802">
            <v>3050.22</v>
          </cell>
          <cell r="G802" t="str">
            <v>Em Atividade Normal</v>
          </cell>
          <cell r="H802">
            <v>44806</v>
          </cell>
          <cell r="I802">
            <v>32544</v>
          </cell>
          <cell r="J802" t="str">
            <v>087.390.524-51</v>
          </cell>
          <cell r="K802" t="str">
            <v>137.87785.89.1</v>
          </cell>
          <cell r="L802" t="str">
            <v>Salário Mensal</v>
          </cell>
          <cell r="M802" t="str">
            <v>Empregado (CLT)</v>
          </cell>
          <cell r="N802" t="str">
            <v>7825-10</v>
          </cell>
          <cell r="O802">
            <v>300</v>
          </cell>
          <cell r="P802" t="str">
            <v>SEGUNDA A SABADO - 21:00 AS 04:33 / INTERVALO DE 01 HORA</v>
          </cell>
          <cell r="Q802" t="str">
            <v>220 Horas</v>
          </cell>
          <cell r="R802" t="str">
            <v>75.01.013</v>
          </cell>
          <cell r="S802" t="str">
            <v>SCK - Capinação e Roçada de Vias</v>
          </cell>
          <cell r="T802">
            <v>2</v>
          </cell>
          <cell r="U802" t="str">
            <v>SIND TRAB EMP DE ONIBUS RODOV INTEREST INTERM SET DIF SAO PAULO</v>
          </cell>
          <cell r="V802" t="str">
            <v>Brasileira</v>
          </cell>
          <cell r="W802" t="str">
            <v>Santa Maria da Boa Vista</v>
          </cell>
          <cell r="X802" t="str">
            <v>DOMINGAS DOS SANTOS COSTA</v>
          </cell>
          <cell r="Y802" t="str">
            <v>FLAVIANO NOBERTO DA COSTA</v>
          </cell>
          <cell r="Z802" t="str">
            <v>Solteiro</v>
          </cell>
          <cell r="AA802" t="str">
            <v>Ensino Fundamental Completo</v>
          </cell>
          <cell r="AB802" t="str">
            <v>M</v>
          </cell>
          <cell r="AC802" t="str">
            <v>Rua</v>
          </cell>
          <cell r="AD802" t="str">
            <v>MARIA TERESA</v>
          </cell>
          <cell r="AE802" t="str">
            <v>166</v>
          </cell>
          <cell r="AG802" t="str">
            <v>04421-220</v>
          </cell>
          <cell r="AH802" t="str">
            <v>CIDADE JULIA</v>
          </cell>
          <cell r="AI802" t="str">
            <v>São Paulo</v>
          </cell>
          <cell r="AJ802" t="str">
            <v>São Paulo</v>
          </cell>
          <cell r="AP802">
            <v>390</v>
          </cell>
          <cell r="AQ802" t="str">
            <v>12570</v>
          </cell>
          <cell r="AR802" t="str">
            <v>6</v>
          </cell>
          <cell r="AS802" t="str">
            <v>581446227</v>
          </cell>
          <cell r="AT802" t="str">
            <v>78324430825</v>
          </cell>
          <cell r="AU802" t="str">
            <v>104</v>
          </cell>
          <cell r="AV802" t="str">
            <v>81</v>
          </cell>
          <cell r="AW802" t="str">
            <v>33764</v>
          </cell>
          <cell r="AX802" t="str">
            <v>56</v>
          </cell>
          <cell r="AY802">
            <v>4</v>
          </cell>
          <cell r="AZ802">
            <v>3</v>
          </cell>
          <cell r="BA802">
            <v>0</v>
          </cell>
          <cell r="BB802" t="str">
            <v>04.461.379.867</v>
          </cell>
          <cell r="BC802">
            <v>45475</v>
          </cell>
          <cell r="BD802">
            <v>43650</v>
          </cell>
          <cell r="BE802" t="str">
            <v>AD</v>
          </cell>
          <cell r="BG802">
            <v>43811</v>
          </cell>
        </row>
        <row r="803">
          <cell r="A803">
            <v>114989</v>
          </cell>
          <cell r="B803" t="str">
            <v>FABIO LIMA RODRIGUES DE LUCENA</v>
          </cell>
          <cell r="C803" t="str">
            <v>AJUDANTE EQ SERVICOS DIVERSOS</v>
          </cell>
          <cell r="D803" t="str">
            <v>ECOSAMPA Santo Amaro</v>
          </cell>
          <cell r="E803">
            <v>43918</v>
          </cell>
          <cell r="F803">
            <v>1319.67</v>
          </cell>
          <cell r="G803" t="str">
            <v>Demitido em Meses Anteriores</v>
          </cell>
          <cell r="H803">
            <v>44141</v>
          </cell>
          <cell r="I803">
            <v>33024</v>
          </cell>
          <cell r="J803" t="str">
            <v>394.337.718-00</v>
          </cell>
          <cell r="K803" t="str">
            <v>201.57577.43.5</v>
          </cell>
          <cell r="L803" t="str">
            <v>Salário Mensal</v>
          </cell>
          <cell r="M803" t="str">
            <v>Empregado (CLT)</v>
          </cell>
          <cell r="N803" t="str">
            <v>5142-25</v>
          </cell>
          <cell r="O803">
            <v>66</v>
          </cell>
          <cell r="P803" t="str">
            <v>SEGUNDA A SABADO - 06:00 AS 14:20 / INTERVALO DE 01 HORA</v>
          </cell>
          <cell r="Q803" t="str">
            <v>220 Horas</v>
          </cell>
          <cell r="R803" t="str">
            <v>75.01.014</v>
          </cell>
          <cell r="S803" t="str">
            <v>SCK - Pintura de Meio-Fio e Remoção Faixas e Propagandas</v>
          </cell>
          <cell r="T803">
            <v>2</v>
          </cell>
          <cell r="U803" t="str">
            <v>SIEMACO SAO PAULO LIMP URBANA</v>
          </cell>
          <cell r="V803" t="str">
            <v>Brasileira</v>
          </cell>
          <cell r="W803" t="str">
            <v>São Paulo</v>
          </cell>
          <cell r="X803" t="str">
            <v>FRANCISCA LIMA DE SOUSA LUCENA</v>
          </cell>
          <cell r="Y803" t="str">
            <v>OSVALDO RODRIGUES BARBOSA DE LUCENA</v>
          </cell>
          <cell r="Z803" t="str">
            <v>Solteiro</v>
          </cell>
          <cell r="AA803" t="str">
            <v>Ensino Médio Incompleto</v>
          </cell>
          <cell r="AB803" t="str">
            <v>M</v>
          </cell>
          <cell r="AC803" t="str">
            <v>Rua</v>
          </cell>
          <cell r="AD803" t="str">
            <v>FRANCISCO DUTRA</v>
          </cell>
          <cell r="AE803" t="str">
            <v>112</v>
          </cell>
          <cell r="AG803" t="str">
            <v>05820-000</v>
          </cell>
          <cell r="AH803" t="str">
            <v>NOVO JARDIM</v>
          </cell>
          <cell r="AI803" t="str">
            <v>São Paulo</v>
          </cell>
          <cell r="AJ803" t="str">
            <v>São Paulo</v>
          </cell>
          <cell r="AK803" t="str">
            <v>11</v>
          </cell>
          <cell r="AL803" t="str">
            <v>99292.6942</v>
          </cell>
          <cell r="AP803">
            <v>1667</v>
          </cell>
          <cell r="AQ803" t="str">
            <v>74383</v>
          </cell>
          <cell r="AR803" t="str">
            <v>3</v>
          </cell>
          <cell r="AS803" t="str">
            <v>467024212</v>
          </cell>
          <cell r="AW803" t="str">
            <v>39422777</v>
          </cell>
          <cell r="AX803" t="str">
            <v>180</v>
          </cell>
          <cell r="AY803">
            <v>0</v>
          </cell>
          <cell r="AZ803">
            <v>7</v>
          </cell>
          <cell r="BA803">
            <v>8</v>
          </cell>
        </row>
        <row r="804">
          <cell r="A804">
            <v>112716</v>
          </cell>
          <cell r="B804" t="str">
            <v>FABIO MIRANDA SILVA</v>
          </cell>
          <cell r="C804" t="str">
            <v>VARREDOR</v>
          </cell>
          <cell r="D804" t="str">
            <v>ECOSAMPA Campo Limpo</v>
          </cell>
          <cell r="E804">
            <v>43617</v>
          </cell>
          <cell r="F804">
            <v>1603.99</v>
          </cell>
          <cell r="G804" t="str">
            <v>Em Atividade Normal</v>
          </cell>
          <cell r="H804">
            <v>45023</v>
          </cell>
          <cell r="I804">
            <v>26269</v>
          </cell>
          <cell r="J804" t="str">
            <v>114.495.288-30</v>
          </cell>
          <cell r="K804" t="str">
            <v>124.08984.86.8</v>
          </cell>
          <cell r="L804" t="str">
            <v>Salário Mensal</v>
          </cell>
          <cell r="M804" t="str">
            <v>Empregado (CLT)</v>
          </cell>
          <cell r="N804" t="str">
            <v>5142-15</v>
          </cell>
          <cell r="O804">
            <v>167</v>
          </cell>
          <cell r="P804" t="str">
            <v>SEGUNDA A SABADO - 13:40 AS 22:00 / INTERVALO DE 01 HORA</v>
          </cell>
          <cell r="Q804" t="str">
            <v>220 Horas</v>
          </cell>
          <cell r="R804" t="str">
            <v>75.01.007</v>
          </cell>
          <cell r="S804" t="str">
            <v>SCK - Varrição de Sarjetas e Calçadas</v>
          </cell>
          <cell r="T804">
            <v>2</v>
          </cell>
          <cell r="U804" t="str">
            <v>SIEMACO SAO PAULO LIMP URBANA</v>
          </cell>
          <cell r="V804" t="str">
            <v>Brasileira</v>
          </cell>
          <cell r="W804" t="str">
            <v>São Paulo</v>
          </cell>
          <cell r="X804" t="str">
            <v>MARIA MIRANDA SANTOS SILVA</v>
          </cell>
          <cell r="Y804" t="str">
            <v>ANTONIO BEZERRA DA SILVA</v>
          </cell>
          <cell r="Z804" t="str">
            <v>Solteiro</v>
          </cell>
          <cell r="AA804" t="str">
            <v>Ensino Fundamental Completo</v>
          </cell>
          <cell r="AB804" t="str">
            <v>M</v>
          </cell>
          <cell r="AC804" t="str">
            <v>Rua</v>
          </cell>
          <cell r="AD804" t="str">
            <v>BENTO RODRIGUES</v>
          </cell>
          <cell r="AE804" t="str">
            <v>35</v>
          </cell>
          <cell r="AG804" t="str">
            <v>04939-120</v>
          </cell>
          <cell r="AH804" t="str">
            <v>TUPI</v>
          </cell>
          <cell r="AI804" t="str">
            <v>São Paulo</v>
          </cell>
          <cell r="AJ804" t="str">
            <v>São Paulo</v>
          </cell>
          <cell r="AP804">
            <v>6429</v>
          </cell>
          <cell r="AQ804" t="str">
            <v>20585</v>
          </cell>
          <cell r="AR804" t="str">
            <v>6</v>
          </cell>
          <cell r="AS804" t="str">
            <v>203788965</v>
          </cell>
          <cell r="AT804" t="str">
            <v>219630860116</v>
          </cell>
          <cell r="AU804" t="str">
            <v>641</v>
          </cell>
          <cell r="AV804" t="str">
            <v>280</v>
          </cell>
          <cell r="AW804" t="str">
            <v>91537</v>
          </cell>
          <cell r="AX804" t="str">
            <v>167</v>
          </cell>
          <cell r="AY804">
            <v>4</v>
          </cell>
          <cell r="AZ804">
            <v>3</v>
          </cell>
          <cell r="BA804">
            <v>0</v>
          </cell>
        </row>
        <row r="805">
          <cell r="A805">
            <v>112720</v>
          </cell>
          <cell r="B805" t="str">
            <v>FABIO OLIVEIRA DOS ANJOS</v>
          </cell>
          <cell r="C805" t="str">
            <v>VARREDOR</v>
          </cell>
          <cell r="D805" t="str">
            <v>ECOSAMPA Santo Amaro</v>
          </cell>
          <cell r="E805">
            <v>43617</v>
          </cell>
          <cell r="F805">
            <v>1603.99</v>
          </cell>
          <cell r="G805" t="str">
            <v>Em Atividade Normal</v>
          </cell>
          <cell r="H805">
            <v>44993</v>
          </cell>
          <cell r="I805">
            <v>29866</v>
          </cell>
          <cell r="J805" t="str">
            <v>227.050.458-56</v>
          </cell>
          <cell r="K805" t="str">
            <v>130.36448.85.2</v>
          </cell>
          <cell r="L805" t="str">
            <v>Salário Mensal</v>
          </cell>
          <cell r="M805" t="str">
            <v>Empregado (CLT)</v>
          </cell>
          <cell r="N805" t="str">
            <v>5142-15</v>
          </cell>
          <cell r="O805">
            <v>66</v>
          </cell>
          <cell r="P805" t="str">
            <v>SEGUNDA A SABADO - 06:00 AS 14:20 / INTERVALO DE 01 HORA</v>
          </cell>
          <cell r="Q805" t="str">
            <v>220 Horas</v>
          </cell>
          <cell r="R805" t="str">
            <v>75.01.007</v>
          </cell>
          <cell r="S805" t="str">
            <v>SCK - Varrição de Sarjetas e Calçadas</v>
          </cell>
          <cell r="T805">
            <v>2</v>
          </cell>
          <cell r="U805" t="str">
            <v>SIEMACO SAO PAULO LIMP URBANA</v>
          </cell>
          <cell r="V805" t="str">
            <v>Brasileira</v>
          </cell>
          <cell r="W805" t="str">
            <v>Itapecerica da Serra</v>
          </cell>
          <cell r="X805" t="str">
            <v>MARIA NILZA OLIVEIRA DOS SANJOS</v>
          </cell>
          <cell r="Y805" t="str">
            <v>PEDRO BISPO DOS ANJOS</v>
          </cell>
          <cell r="Z805" t="str">
            <v>Solteiro</v>
          </cell>
          <cell r="AA805" t="str">
            <v>Ensino Fundamental Incompleto</v>
          </cell>
          <cell r="AB805" t="str">
            <v>M</v>
          </cell>
          <cell r="AC805" t="str">
            <v>Rua</v>
          </cell>
          <cell r="AD805" t="str">
            <v>GARCAS</v>
          </cell>
          <cell r="AE805" t="str">
            <v>40</v>
          </cell>
          <cell r="AG805" t="str">
            <v>06866-410</v>
          </cell>
          <cell r="AH805" t="str">
            <v>CIDADE STA JULIA</v>
          </cell>
          <cell r="AI805" t="str">
            <v>Itapecerica da Serra</v>
          </cell>
          <cell r="AJ805" t="str">
            <v>São Paulo</v>
          </cell>
          <cell r="AP805">
            <v>9104</v>
          </cell>
          <cell r="AQ805" t="str">
            <v>20337</v>
          </cell>
          <cell r="AR805" t="str">
            <v>8</v>
          </cell>
          <cell r="AS805" t="str">
            <v>350623776</v>
          </cell>
          <cell r="AT805" t="str">
            <v>191390250191</v>
          </cell>
          <cell r="AU805" t="str">
            <v>80</v>
          </cell>
          <cell r="AV805" t="str">
            <v>201</v>
          </cell>
          <cell r="AW805" t="str">
            <v>30611</v>
          </cell>
          <cell r="AX805" t="str">
            <v>267</v>
          </cell>
          <cell r="AY805">
            <v>4</v>
          </cell>
          <cell r="AZ805">
            <v>3</v>
          </cell>
          <cell r="BA805">
            <v>0</v>
          </cell>
        </row>
        <row r="806">
          <cell r="A806">
            <v>112724</v>
          </cell>
          <cell r="B806" t="str">
            <v>FABIO PEREIRA BARROS</v>
          </cell>
          <cell r="C806" t="str">
            <v>AJUDANTE EQ SERVICOS DIVERSOS</v>
          </cell>
          <cell r="D806" t="str">
            <v>ECOSAMPA Parelheiros</v>
          </cell>
          <cell r="E806">
            <v>43617</v>
          </cell>
          <cell r="F806">
            <v>1603.99</v>
          </cell>
          <cell r="G806" t="str">
            <v>Em Atividade Normal</v>
          </cell>
          <cell r="H806">
            <v>45023</v>
          </cell>
          <cell r="I806">
            <v>26886</v>
          </cell>
          <cell r="J806" t="str">
            <v>115.020.008-14</v>
          </cell>
          <cell r="K806" t="str">
            <v>123.08612.05.5</v>
          </cell>
          <cell r="L806" t="str">
            <v>Salário Mensal</v>
          </cell>
          <cell r="M806" t="str">
            <v>Empregado (CLT)</v>
          </cell>
          <cell r="N806" t="str">
            <v>5142-25</v>
          </cell>
          <cell r="O806">
            <v>66</v>
          </cell>
          <cell r="P806" t="str">
            <v>SEGUNDA A SABADO - 06:00 AS 14:20 / INTERVALO DE 01 HORA</v>
          </cell>
          <cell r="Q806" t="str">
            <v>220 Horas</v>
          </cell>
          <cell r="R806" t="str">
            <v>75.01.022</v>
          </cell>
          <cell r="S806" t="str">
            <v>SCK - Limpeza Habitacional - Dificil Acesso</v>
          </cell>
          <cell r="T806">
            <v>2</v>
          </cell>
          <cell r="U806" t="str">
            <v>SIEMACO SAO PAULO LIMP URBANA</v>
          </cell>
          <cell r="V806" t="str">
            <v>Brasileira</v>
          </cell>
          <cell r="W806" t="str">
            <v>São Paulo</v>
          </cell>
          <cell r="X806" t="str">
            <v>MARIA LETISCE PEREIRA BARROS</v>
          </cell>
          <cell r="Y806" t="str">
            <v>JOAO VIEIRA DE BARROS</v>
          </cell>
          <cell r="Z806" t="str">
            <v>Solteiro</v>
          </cell>
          <cell r="AA806" t="str">
            <v>Ensino Fundamental Completo</v>
          </cell>
          <cell r="AB806" t="str">
            <v>M</v>
          </cell>
          <cell r="AC806" t="str">
            <v>Rua</v>
          </cell>
          <cell r="AD806" t="str">
            <v>MIGUEL DE FARIAS</v>
          </cell>
          <cell r="AE806" t="str">
            <v>204</v>
          </cell>
          <cell r="AG806" t="str">
            <v>04405-260</v>
          </cell>
          <cell r="AH806" t="str">
            <v>JARDIM ZAIRA</v>
          </cell>
          <cell r="AI806" t="str">
            <v>São Paulo</v>
          </cell>
          <cell r="AJ806" t="str">
            <v>São Paulo</v>
          </cell>
          <cell r="AK806" t="str">
            <v>11</v>
          </cell>
          <cell r="AL806" t="str">
            <v>5621.4296</v>
          </cell>
          <cell r="AM806" t="str">
            <v>11</v>
          </cell>
          <cell r="AN806" t="str">
            <v>97724.1665</v>
          </cell>
          <cell r="AP806">
            <v>9106</v>
          </cell>
          <cell r="AQ806" t="str">
            <v>34138</v>
          </cell>
          <cell r="AR806" t="str">
            <v>2</v>
          </cell>
          <cell r="AS806" t="str">
            <v>22088884</v>
          </cell>
          <cell r="AT806" t="str">
            <v>270475950183</v>
          </cell>
          <cell r="AU806" t="str">
            <v>280</v>
          </cell>
          <cell r="AV806" t="str">
            <v>351</v>
          </cell>
          <cell r="AW806" t="str">
            <v>4920</v>
          </cell>
          <cell r="AX806" t="str">
            <v>102</v>
          </cell>
          <cell r="AY806">
            <v>4</v>
          </cell>
          <cell r="AZ806">
            <v>3</v>
          </cell>
          <cell r="BA806">
            <v>0</v>
          </cell>
        </row>
        <row r="807">
          <cell r="A807">
            <v>112734</v>
          </cell>
          <cell r="B807" t="str">
            <v>FABIO ROBERTO DE LIMA MEDEIROS</v>
          </cell>
          <cell r="C807" t="str">
            <v>MOTORISTA CAMINHAO</v>
          </cell>
          <cell r="D807" t="str">
            <v>ECOSAMPA Operação Geral</v>
          </cell>
          <cell r="E807">
            <v>43617</v>
          </cell>
          <cell r="F807">
            <v>2342.7399999999998</v>
          </cell>
          <cell r="G807" t="str">
            <v>Demitido em Meses Anteriores</v>
          </cell>
          <cell r="H807">
            <v>43721</v>
          </cell>
          <cell r="I807">
            <v>30698</v>
          </cell>
          <cell r="J807" t="str">
            <v>326.148.048-35</v>
          </cell>
          <cell r="K807" t="str">
            <v>128.69600.14.5</v>
          </cell>
          <cell r="L807" t="str">
            <v>Salário Mensal</v>
          </cell>
          <cell r="M807" t="str">
            <v>Empregado (CLT)</v>
          </cell>
          <cell r="N807" t="str">
            <v>7825-10</v>
          </cell>
          <cell r="O807">
            <v>167</v>
          </cell>
          <cell r="P807" t="str">
            <v>SEGUNDA A SABADO - 13:40 AS 22:00 / INTERVALO DE 01 HORA</v>
          </cell>
          <cell r="Q807" t="str">
            <v>220 Horas</v>
          </cell>
          <cell r="R807" t="str">
            <v>75.01.013</v>
          </cell>
          <cell r="S807" t="str">
            <v>SCK - Capinação e Roçada de Vias</v>
          </cell>
          <cell r="T807">
            <v>2</v>
          </cell>
          <cell r="U807" t="str">
            <v>SIND TRAB EMP DE ONIBUS RODOV INTEREST INTERM SET DIF SAO PAULO</v>
          </cell>
          <cell r="V807" t="str">
            <v>Brasileira</v>
          </cell>
          <cell r="W807" t="str">
            <v>São Paulo</v>
          </cell>
          <cell r="X807" t="str">
            <v>LEILAMAR DE LIMA</v>
          </cell>
          <cell r="Y807" t="str">
            <v>INACIO BRAZ DE MEDEIROS</v>
          </cell>
          <cell r="Z807" t="str">
            <v>Casado</v>
          </cell>
          <cell r="AA807" t="str">
            <v>Ensino Fundamental Completo</v>
          </cell>
          <cell r="AB807" t="str">
            <v>M</v>
          </cell>
          <cell r="AC807" t="str">
            <v>Rua</v>
          </cell>
          <cell r="AD807" t="str">
            <v>MARCOS ANTONIO SCHUNCK</v>
          </cell>
          <cell r="AE807" t="str">
            <v>612</v>
          </cell>
          <cell r="AG807" t="str">
            <v>04890-160</v>
          </cell>
          <cell r="AH807" t="str">
            <v>JD NOVO PARELHEIROS</v>
          </cell>
          <cell r="AI807" t="str">
            <v>São Paulo</v>
          </cell>
          <cell r="AJ807" t="str">
            <v>São Paulo</v>
          </cell>
          <cell r="AP807">
            <v>390</v>
          </cell>
          <cell r="AQ807" t="str">
            <v>10767</v>
          </cell>
          <cell r="AR807" t="str">
            <v>0</v>
          </cell>
          <cell r="AS807" t="str">
            <v>303411909</v>
          </cell>
          <cell r="AT807" t="str">
            <v>310028780175</v>
          </cell>
          <cell r="AU807" t="str">
            <v>604</v>
          </cell>
          <cell r="AV807" t="str">
            <v>381</v>
          </cell>
          <cell r="AW807" t="str">
            <v>79835</v>
          </cell>
          <cell r="AX807" t="str">
            <v>245</v>
          </cell>
          <cell r="AY807">
            <v>0</v>
          </cell>
          <cell r="AZ807">
            <v>3</v>
          </cell>
          <cell r="BA807">
            <v>12</v>
          </cell>
          <cell r="BB807" t="str">
            <v>02.654.119.781</v>
          </cell>
          <cell r="BC807">
            <v>44923</v>
          </cell>
          <cell r="BE807" t="str">
            <v>A</v>
          </cell>
          <cell r="BF807" t="str">
            <v>E</v>
          </cell>
          <cell r="BG807">
            <v>43720</v>
          </cell>
        </row>
        <row r="808">
          <cell r="A808">
            <v>114120</v>
          </cell>
          <cell r="B808" t="str">
            <v>FABIO ROBERTO DOS SANTOS</v>
          </cell>
          <cell r="C808" t="str">
            <v>OPERADOR DE MAQUINA SENIOR</v>
          </cell>
          <cell r="D808" t="str">
            <v>ECOSAMPA Operação Geral</v>
          </cell>
          <cell r="E808">
            <v>43739</v>
          </cell>
          <cell r="F808">
            <v>3999.84</v>
          </cell>
          <cell r="G808" t="str">
            <v>Em Atividade Normal</v>
          </cell>
          <cell r="H808">
            <v>45023</v>
          </cell>
          <cell r="I808">
            <v>28184</v>
          </cell>
          <cell r="J808" t="str">
            <v>260.099.478-55</v>
          </cell>
          <cell r="K808" t="str">
            <v>125.43872.81.9</v>
          </cell>
          <cell r="L808" t="str">
            <v>Salário Mensal</v>
          </cell>
          <cell r="M808" t="str">
            <v>Empregado (CLT)</v>
          </cell>
          <cell r="N808" t="str">
            <v>7151-25</v>
          </cell>
          <cell r="O808">
            <v>339</v>
          </cell>
          <cell r="P808" t="str">
            <v>SEGUNDA A SABADO - 13:20 AS 21:40 / INTERVALO DE 01 HORA</v>
          </cell>
          <cell r="Q808" t="str">
            <v>220 Horas</v>
          </cell>
          <cell r="R808" t="str">
            <v>75.01.018</v>
          </cell>
          <cell r="S808" t="str">
            <v>SCK - Coleta Mecânica de Entulho</v>
          </cell>
          <cell r="T808">
            <v>2</v>
          </cell>
          <cell r="U808" t="str">
            <v>SIND TRAB EMP DE ONIBUS RODOV INTEREST INTERM SET DIF SAO PAULO</v>
          </cell>
          <cell r="V808" t="str">
            <v>Brasileira</v>
          </cell>
          <cell r="W808" t="str">
            <v>São Paulo</v>
          </cell>
          <cell r="X808" t="str">
            <v>ZILDA MENDES BRAZ DOS SANTOS</v>
          </cell>
          <cell r="Y808" t="str">
            <v>MANOEL FERREIRA DOS SANTOS</v>
          </cell>
          <cell r="Z808" t="str">
            <v>Solteiro</v>
          </cell>
          <cell r="AA808" t="str">
            <v>Ensino Médio Incompleto</v>
          </cell>
          <cell r="AB808" t="str">
            <v>M</v>
          </cell>
          <cell r="AC808" t="str">
            <v>Rua</v>
          </cell>
          <cell r="AD808" t="str">
            <v>ELOY BERONI</v>
          </cell>
          <cell r="AE808" t="str">
            <v>19</v>
          </cell>
          <cell r="AG808" t="str">
            <v>04472-010</v>
          </cell>
          <cell r="AH808" t="str">
            <v>JARDIM NOVO PANTANAL</v>
          </cell>
          <cell r="AI808" t="str">
            <v>São Paulo</v>
          </cell>
          <cell r="AJ808" t="str">
            <v>São Paulo</v>
          </cell>
          <cell r="AK808" t="str">
            <v>11</v>
          </cell>
          <cell r="AL808" t="str">
            <v>92003.5773</v>
          </cell>
          <cell r="AM808" t="str">
            <v>11</v>
          </cell>
          <cell r="AN808" t="str">
            <v>94787.8789</v>
          </cell>
          <cell r="AP808">
            <v>264</v>
          </cell>
          <cell r="AQ808" t="str">
            <v>47499</v>
          </cell>
          <cell r="AR808" t="str">
            <v>0</v>
          </cell>
          <cell r="AS808" t="str">
            <v>30.732.480-1</v>
          </cell>
          <cell r="AT808" t="str">
            <v>270446550191</v>
          </cell>
          <cell r="AU808" t="str">
            <v>170</v>
          </cell>
          <cell r="AV808" t="str">
            <v>418</v>
          </cell>
          <cell r="AW808" t="str">
            <v>61552</v>
          </cell>
          <cell r="AX808" t="str">
            <v>01955</v>
          </cell>
          <cell r="AY808">
            <v>3</v>
          </cell>
          <cell r="AZ808">
            <v>11</v>
          </cell>
          <cell r="BA808">
            <v>0</v>
          </cell>
          <cell r="BB808" t="str">
            <v>02.289.986.208</v>
          </cell>
          <cell r="BC808">
            <v>45432</v>
          </cell>
          <cell r="BD808">
            <v>43606</v>
          </cell>
          <cell r="BE808" t="str">
            <v>A</v>
          </cell>
          <cell r="BF808" t="str">
            <v>D</v>
          </cell>
          <cell r="BG808">
            <v>43724</v>
          </cell>
        </row>
        <row r="809">
          <cell r="A809">
            <v>112737</v>
          </cell>
          <cell r="B809" t="str">
            <v>FABIO ROBERTO SILVA</v>
          </cell>
          <cell r="C809" t="str">
            <v>VARREDOR</v>
          </cell>
          <cell r="D809" t="str">
            <v>ECOSAMPA Santo Amaro</v>
          </cell>
          <cell r="E809">
            <v>43617</v>
          </cell>
          <cell r="F809">
            <v>1603.99</v>
          </cell>
          <cell r="G809" t="str">
            <v>Gozando Férias</v>
          </cell>
          <cell r="H809">
            <v>45180</v>
          </cell>
          <cell r="I809">
            <v>26720</v>
          </cell>
          <cell r="J809" t="str">
            <v>136.171.368-26</v>
          </cell>
          <cell r="K809" t="str">
            <v>123.75322.29.2</v>
          </cell>
          <cell r="L809" t="str">
            <v>Salário Mensal</v>
          </cell>
          <cell r="M809" t="str">
            <v>Empregado (CLT)</v>
          </cell>
          <cell r="N809" t="str">
            <v>5142-15</v>
          </cell>
          <cell r="O809">
            <v>167</v>
          </cell>
          <cell r="P809" t="str">
            <v>SEGUNDA A SABADO - 13:40 AS 22:00 / INTERVALO DE 01 HORA</v>
          </cell>
          <cell r="Q809" t="str">
            <v>220 Horas</v>
          </cell>
          <cell r="R809" t="str">
            <v>75.01.006</v>
          </cell>
          <cell r="S809" t="str">
            <v>SCK - Varrição de Vias e Logradouros</v>
          </cell>
          <cell r="T809">
            <v>2</v>
          </cell>
          <cell r="U809" t="str">
            <v>SIEMACO SAO PAULO LIMP URBANA</v>
          </cell>
          <cell r="V809" t="str">
            <v>Brasileira</v>
          </cell>
          <cell r="W809" t="str">
            <v>São Paulo</v>
          </cell>
          <cell r="X809" t="str">
            <v>MARIA FERREIRA DUARTE</v>
          </cell>
          <cell r="Y809" t="str">
            <v>SEBASTIAO FERREIRA DA SILVA</v>
          </cell>
          <cell r="Z809" t="str">
            <v>Casado</v>
          </cell>
          <cell r="AA809" t="str">
            <v>Ensino Fundamental Incompleto</v>
          </cell>
          <cell r="AB809" t="str">
            <v>M</v>
          </cell>
          <cell r="AC809" t="str">
            <v>Rua</v>
          </cell>
          <cell r="AD809" t="str">
            <v>AGATINO DE ESPARTA</v>
          </cell>
          <cell r="AE809" t="str">
            <v>617</v>
          </cell>
          <cell r="AG809" t="str">
            <v>04963-130</v>
          </cell>
          <cell r="AH809" t="str">
            <v>CHACARA DA ENSEADA</v>
          </cell>
          <cell r="AI809" t="str">
            <v>São Paulo</v>
          </cell>
          <cell r="AJ809" t="str">
            <v>São Paulo</v>
          </cell>
          <cell r="AP809">
            <v>3169</v>
          </cell>
          <cell r="AQ809" t="str">
            <v>5655</v>
          </cell>
          <cell r="AR809" t="str">
            <v>7</v>
          </cell>
          <cell r="AS809" t="str">
            <v>227057703</v>
          </cell>
          <cell r="AT809" t="str">
            <v>210968770108</v>
          </cell>
          <cell r="AU809" t="str">
            <v>692</v>
          </cell>
          <cell r="AV809" t="str">
            <v>351</v>
          </cell>
          <cell r="AW809" t="str">
            <v>82687</v>
          </cell>
          <cell r="AX809" t="str">
            <v>179</v>
          </cell>
          <cell r="AY809">
            <v>4</v>
          </cell>
          <cell r="AZ809">
            <v>3</v>
          </cell>
          <cell r="BA809">
            <v>0</v>
          </cell>
        </row>
        <row r="810">
          <cell r="A810">
            <v>112742</v>
          </cell>
          <cell r="B810" t="str">
            <v>FABIO SANTOS SALES</v>
          </cell>
          <cell r="C810" t="str">
            <v>FISCAL DE TURMA PLENO</v>
          </cell>
          <cell r="D810" t="str">
            <v>ECOSAMPA Operação Geral</v>
          </cell>
          <cell r="E810">
            <v>43617</v>
          </cell>
          <cell r="F810">
            <v>3222.08</v>
          </cell>
          <cell r="G810" t="str">
            <v>Em Atividade Normal</v>
          </cell>
          <cell r="H810">
            <v>44960</v>
          </cell>
          <cell r="I810">
            <v>33818</v>
          </cell>
          <cell r="J810" t="str">
            <v>418.010.748-10</v>
          </cell>
          <cell r="K810" t="str">
            <v>160.10859.33.7</v>
          </cell>
          <cell r="L810" t="str">
            <v>Salário Mensal</v>
          </cell>
          <cell r="M810" t="str">
            <v>Empregado (CLT)</v>
          </cell>
          <cell r="N810" t="str">
            <v>9922-05</v>
          </cell>
          <cell r="O810">
            <v>306</v>
          </cell>
          <cell r="P810" t="str">
            <v>SEGUNDA A SABADO - 05:20 AS 13:40/ INTERVALO DE 01 HORA</v>
          </cell>
          <cell r="Q810" t="str">
            <v>220 Horas</v>
          </cell>
          <cell r="R810" t="str">
            <v>75.02.003</v>
          </cell>
          <cell r="S810" t="str">
            <v>Apoio Op C.Direto</v>
          </cell>
          <cell r="T810">
            <v>2</v>
          </cell>
          <cell r="U810" t="str">
            <v>SIEMACO SAO PAULO LIMP URBANA</v>
          </cell>
          <cell r="V810" t="str">
            <v>Brasileira</v>
          </cell>
          <cell r="W810" t="str">
            <v>Pojuca</v>
          </cell>
          <cell r="X810" t="str">
            <v>MARIA CRISTINA BATISTA SANTOS</v>
          </cell>
          <cell r="Y810" t="str">
            <v>JOSELITO DE ABREU SALES</v>
          </cell>
          <cell r="Z810" t="str">
            <v>Solteiro</v>
          </cell>
          <cell r="AA810" t="str">
            <v>Ensino Médio Incompleto</v>
          </cell>
          <cell r="AB810" t="str">
            <v>M</v>
          </cell>
          <cell r="AC810" t="str">
            <v>Rua</v>
          </cell>
          <cell r="AD810" t="str">
            <v>AUGUSTO FRANCO</v>
          </cell>
          <cell r="AE810" t="str">
            <v>24</v>
          </cell>
          <cell r="AG810" t="str">
            <v>05880-250</v>
          </cell>
          <cell r="AH810" t="str">
            <v>PARQUE INDEPENDENCIA</v>
          </cell>
          <cell r="AI810" t="str">
            <v>São Paulo</v>
          </cell>
          <cell r="AJ810" t="str">
            <v>São Paulo</v>
          </cell>
          <cell r="AP810">
            <v>2921</v>
          </cell>
          <cell r="AQ810" t="str">
            <v>52679</v>
          </cell>
          <cell r="AR810" t="str">
            <v>0</v>
          </cell>
          <cell r="AS810" t="str">
            <v>388395424</v>
          </cell>
          <cell r="AT810" t="str">
            <v>383449450167</v>
          </cell>
          <cell r="AU810" t="str">
            <v>317</v>
          </cell>
          <cell r="AV810" t="str">
            <v>20</v>
          </cell>
          <cell r="AW810" t="str">
            <v>36969</v>
          </cell>
          <cell r="AX810" t="str">
            <v>367</v>
          </cell>
          <cell r="AY810">
            <v>4</v>
          </cell>
          <cell r="AZ810">
            <v>3</v>
          </cell>
          <cell r="BA810">
            <v>0</v>
          </cell>
        </row>
        <row r="811">
          <cell r="A811">
            <v>114542</v>
          </cell>
          <cell r="B811" t="str">
            <v>FABIO SANTOS SILVA</v>
          </cell>
          <cell r="C811" t="str">
            <v>AJUDANTE EQ SERVICOS DIVERSOS</v>
          </cell>
          <cell r="D811" t="str">
            <v>ECOSAMPA Capela do Socorro</v>
          </cell>
          <cell r="E811">
            <v>43817</v>
          </cell>
          <cell r="F811">
            <v>1603.99</v>
          </cell>
          <cell r="G811" t="str">
            <v>Demitido em Meses Anteriores</v>
          </cell>
          <cell r="H811">
            <v>45091</v>
          </cell>
          <cell r="I811">
            <v>32376</v>
          </cell>
          <cell r="J811" t="str">
            <v>396.216.128-70</v>
          </cell>
          <cell r="K811" t="str">
            <v>162.50812.59.9</v>
          </cell>
          <cell r="L811" t="str">
            <v>Salário Mensal</v>
          </cell>
          <cell r="M811" t="str">
            <v>Empregado (CLT)</v>
          </cell>
          <cell r="N811" t="str">
            <v>5142-25</v>
          </cell>
          <cell r="O811">
            <v>66</v>
          </cell>
          <cell r="P811" t="str">
            <v>SEGUNDA A SABADO - 06:00 AS 14:20 / INTERVALO DE 01 HORA</v>
          </cell>
          <cell r="Q811" t="str">
            <v>220 Horas</v>
          </cell>
          <cell r="R811" t="str">
            <v>75.01.013</v>
          </cell>
          <cell r="S811" t="str">
            <v>SCK - Capinação e Roçada de Vias</v>
          </cell>
          <cell r="T811">
            <v>2</v>
          </cell>
          <cell r="U811" t="str">
            <v>SIEMACO SAO PAULO LIMP URBANA</v>
          </cell>
          <cell r="V811" t="str">
            <v>Brasileira</v>
          </cell>
          <cell r="W811" t="str">
            <v>Canavieiras</v>
          </cell>
          <cell r="X811" t="str">
            <v>LUCINEIDE BISPO DOS SANTOS</v>
          </cell>
          <cell r="Y811" t="str">
            <v>JOAO LOPES DA SILVA</v>
          </cell>
          <cell r="Z811" t="str">
            <v>Solteiro</v>
          </cell>
          <cell r="AA811" t="str">
            <v>Ensino Fundamental Completo</v>
          </cell>
          <cell r="AB811" t="str">
            <v>M</v>
          </cell>
          <cell r="AC811" t="str">
            <v>Rua</v>
          </cell>
          <cell r="AD811" t="str">
            <v>BEIJA FLOR</v>
          </cell>
          <cell r="AE811" t="str">
            <v>134</v>
          </cell>
          <cell r="AF811" t="str">
            <v>A</v>
          </cell>
          <cell r="AG811" t="str">
            <v>04895-280</v>
          </cell>
          <cell r="AH811" t="str">
            <v>VARGEM GRANDE</v>
          </cell>
          <cell r="AI811" t="str">
            <v>São Paulo</v>
          </cell>
          <cell r="AJ811" t="str">
            <v>São Paulo</v>
          </cell>
          <cell r="AK811" t="str">
            <v>11</v>
          </cell>
          <cell r="AL811" t="str">
            <v>5921.4815</v>
          </cell>
          <cell r="AM811" t="str">
            <v>11</v>
          </cell>
          <cell r="AN811" t="str">
            <v>94844.1911</v>
          </cell>
          <cell r="AP811">
            <v>2921</v>
          </cell>
          <cell r="AQ811" t="str">
            <v>54194</v>
          </cell>
          <cell r="AR811" t="str">
            <v>8</v>
          </cell>
          <cell r="AS811" t="str">
            <v>493417321</v>
          </cell>
          <cell r="AT811" t="str">
            <v>371468850108</v>
          </cell>
          <cell r="AU811" t="str">
            <v>0374</v>
          </cell>
          <cell r="AV811" t="str">
            <v>381</v>
          </cell>
          <cell r="AW811" t="str">
            <v>39621612</v>
          </cell>
          <cell r="AX811" t="str">
            <v>870</v>
          </cell>
          <cell r="AY811">
            <v>3</v>
          </cell>
          <cell r="AZ811">
            <v>5</v>
          </cell>
          <cell r="BA811">
            <v>26</v>
          </cell>
        </row>
        <row r="812">
          <cell r="A812">
            <v>114701</v>
          </cell>
          <cell r="B812" t="str">
            <v>FABIO SOARES DE ASSIS</v>
          </cell>
          <cell r="C812" t="str">
            <v>VARREDOR</v>
          </cell>
          <cell r="D812" t="str">
            <v>ECOSAMPA M'Boi Mirim</v>
          </cell>
          <cell r="E812">
            <v>43874</v>
          </cell>
          <cell r="F812">
            <v>1464.83</v>
          </cell>
          <cell r="G812" t="str">
            <v>Demitido em Meses Anteriores</v>
          </cell>
          <cell r="H812">
            <v>44623</v>
          </cell>
          <cell r="I812">
            <v>30454</v>
          </cell>
          <cell r="J812" t="str">
            <v>220.472.018-61</v>
          </cell>
          <cell r="K812" t="str">
            <v>131.65235.81.2</v>
          </cell>
          <cell r="L812" t="str">
            <v>Salário Mensal</v>
          </cell>
          <cell r="M812" t="str">
            <v>Empregado (CLT)</v>
          </cell>
          <cell r="N812" t="str">
            <v>5142-15</v>
          </cell>
          <cell r="O812">
            <v>242</v>
          </cell>
          <cell r="P812" t="str">
            <v>SEGUNDA A SABADO - 13:00 AS 21:20 / INTERVALO DE 01 HORA</v>
          </cell>
          <cell r="Q812" t="str">
            <v>220 Horas</v>
          </cell>
          <cell r="R812" t="str">
            <v>75.01.006</v>
          </cell>
          <cell r="S812" t="str">
            <v>SCK - Varrição de Vias e Logradouros</v>
          </cell>
          <cell r="T812">
            <v>2</v>
          </cell>
          <cell r="U812" t="str">
            <v>SIEMACO SAO PAULO LIMP URBANA</v>
          </cell>
          <cell r="V812" t="str">
            <v>Brasileira</v>
          </cell>
          <cell r="W812" t="str">
            <v>Salvador</v>
          </cell>
          <cell r="X812" t="str">
            <v>MARIA GENILDA SOARES CARDOSO</v>
          </cell>
          <cell r="Y812" t="str">
            <v>ANTONIO MARIO SOUZA DE ASSIS</v>
          </cell>
          <cell r="Z812" t="str">
            <v>Casado</v>
          </cell>
          <cell r="AA812" t="str">
            <v>Ensino Fundamental Incompleto</v>
          </cell>
          <cell r="AB812" t="str">
            <v>M</v>
          </cell>
          <cell r="AC812" t="str">
            <v>Rua</v>
          </cell>
          <cell r="AD812" t="str">
            <v>RUA: VISCONDE DE RIBAMAR</v>
          </cell>
          <cell r="AE812" t="str">
            <v>501</v>
          </cell>
          <cell r="AF812" t="str">
            <v>A</v>
          </cell>
          <cell r="AG812" t="str">
            <v>04960-100</v>
          </cell>
          <cell r="AH812" t="str">
            <v>JARDIM CAPELA</v>
          </cell>
          <cell r="AI812" t="str">
            <v>São Paulo</v>
          </cell>
          <cell r="AJ812" t="str">
            <v>São Paulo</v>
          </cell>
          <cell r="AK812" t="str">
            <v>11</v>
          </cell>
          <cell r="AL812" t="str">
            <v>5899.8342</v>
          </cell>
          <cell r="AM812" t="str">
            <v>11</v>
          </cell>
          <cell r="AN812" t="str">
            <v>95722.4519</v>
          </cell>
          <cell r="AP812">
            <v>1571</v>
          </cell>
          <cell r="AQ812" t="str">
            <v>41221</v>
          </cell>
          <cell r="AR812" t="str">
            <v>0</v>
          </cell>
          <cell r="AS812" t="str">
            <v>411619809</v>
          </cell>
          <cell r="AT812" t="str">
            <v>288635110167</v>
          </cell>
          <cell r="AU812" t="str">
            <v>0241</v>
          </cell>
          <cell r="AV812" t="str">
            <v>372</v>
          </cell>
          <cell r="AW812" t="str">
            <v>22047201</v>
          </cell>
          <cell r="AX812" t="str">
            <v>861</v>
          </cell>
          <cell r="AY812">
            <v>2</v>
          </cell>
          <cell r="AZ812">
            <v>0</v>
          </cell>
          <cell r="BA812">
            <v>20</v>
          </cell>
          <cell r="BB812" t="str">
            <v>04.964.744.890</v>
          </cell>
          <cell r="BC812">
            <v>44717</v>
          </cell>
          <cell r="BD812">
            <v>42952</v>
          </cell>
          <cell r="BE812" t="str">
            <v>D</v>
          </cell>
        </row>
        <row r="813">
          <cell r="A813">
            <v>121956</v>
          </cell>
          <cell r="B813" t="str">
            <v>FABRIANO SOUSA LIMA</v>
          </cell>
          <cell r="C813" t="str">
            <v>AJUDANTE EQ SERVICOS DIVERSOS</v>
          </cell>
          <cell r="D813" t="str">
            <v>ECOSAMPA Capela do Socorro</v>
          </cell>
          <cell r="E813">
            <v>45040</v>
          </cell>
          <cell r="F813">
            <v>1603.99</v>
          </cell>
          <cell r="G813" t="str">
            <v>Em Atividade Normal</v>
          </cell>
          <cell r="H813">
            <v>45040</v>
          </cell>
          <cell r="I813">
            <v>28179</v>
          </cell>
          <cell r="J813" t="str">
            <v>261.136.528-82</v>
          </cell>
          <cell r="K813" t="str">
            <v>126.28575.77.0</v>
          </cell>
          <cell r="L813" t="str">
            <v>Salário Mensal</v>
          </cell>
          <cell r="M813" t="str">
            <v>Empregado (CLT)</v>
          </cell>
          <cell r="N813" t="str">
            <v>5142-25</v>
          </cell>
          <cell r="O813">
            <v>66</v>
          </cell>
          <cell r="P813" t="str">
            <v>SEGUNDA A SABADO - 06:00 AS 14:20 / INTERVALO DE 01 HORA</v>
          </cell>
          <cell r="Q813" t="str">
            <v>220 Horas</v>
          </cell>
          <cell r="R813" t="str">
            <v>75.01.014</v>
          </cell>
          <cell r="S813" t="str">
            <v>SCK - Pintura de Meio-Fio e Remoção Faixas e Propagandas</v>
          </cell>
          <cell r="T813">
            <v>2</v>
          </cell>
          <cell r="U813" t="str">
            <v>SIEMACO SAO PAULO LIMP URBANA</v>
          </cell>
          <cell r="V813" t="str">
            <v>Brasileira</v>
          </cell>
          <cell r="W813" t="str">
            <v>Juazeiro do Norte</v>
          </cell>
          <cell r="X813" t="str">
            <v>NEUSA SOUSA LIMA PIRES</v>
          </cell>
          <cell r="Y813" t="str">
            <v>FRANCISCO FERNANDES PIRES</v>
          </cell>
          <cell r="Z813" t="str">
            <v>Solteiro</v>
          </cell>
          <cell r="AA813" t="str">
            <v>Ensino Médio Completo</v>
          </cell>
          <cell r="AB813" t="str">
            <v>M</v>
          </cell>
          <cell r="AC813" t="str">
            <v>Travessa</v>
          </cell>
          <cell r="AD813" t="str">
            <v>ISABELA GREGORY</v>
          </cell>
          <cell r="AE813" t="str">
            <v>19</v>
          </cell>
          <cell r="AF813" t="str">
            <v>CS 02</v>
          </cell>
          <cell r="AG813" t="str">
            <v>02560-240</v>
          </cell>
          <cell r="AH813" t="str">
            <v>CASA VERDE</v>
          </cell>
          <cell r="AI813" t="str">
            <v>São Paulo</v>
          </cell>
          <cell r="AJ813" t="str">
            <v>São Paulo</v>
          </cell>
          <cell r="AM813" t="str">
            <v>11</v>
          </cell>
          <cell r="AN813" t="str">
            <v>98047-9808</v>
          </cell>
          <cell r="AP813">
            <v>7648</v>
          </cell>
          <cell r="AQ813" t="str">
            <v>30711</v>
          </cell>
          <cell r="AR813" t="str">
            <v>9</v>
          </cell>
          <cell r="AS813" t="str">
            <v>278744151</v>
          </cell>
          <cell r="AT813" t="str">
            <v>253364870167</v>
          </cell>
          <cell r="AU813" t="str">
            <v>0307</v>
          </cell>
          <cell r="AV813" t="str">
            <v>255</v>
          </cell>
          <cell r="AW813" t="str">
            <v>261136528</v>
          </cell>
          <cell r="AX813" t="str">
            <v>82</v>
          </cell>
          <cell r="AY813">
            <v>0</v>
          </cell>
          <cell r="AZ813">
            <v>4</v>
          </cell>
          <cell r="BA813">
            <v>7</v>
          </cell>
        </row>
        <row r="814">
          <cell r="A814">
            <v>121407</v>
          </cell>
          <cell r="B814" t="str">
            <v>FABRICIO APARECIDO DE BORBA TRINDADE</v>
          </cell>
          <cell r="C814" t="str">
            <v>AJUDANTE EQ SERVICOS DIVERSOS</v>
          </cell>
          <cell r="D814" t="str">
            <v>ECOSAMPA Operação Geral</v>
          </cell>
          <cell r="E814">
            <v>44967</v>
          </cell>
          <cell r="F814">
            <v>1603.99</v>
          </cell>
          <cell r="G814" t="str">
            <v>Demitido em Meses Anteriores</v>
          </cell>
          <cell r="H814">
            <v>44981</v>
          </cell>
          <cell r="I814">
            <v>29483</v>
          </cell>
          <cell r="J814" t="str">
            <v>281.126.178-80</v>
          </cell>
          <cell r="K814" t="str">
            <v>127.24457.85.6</v>
          </cell>
          <cell r="L814" t="str">
            <v>Salário Mensal</v>
          </cell>
          <cell r="M814" t="str">
            <v>Empregado (CLT)</v>
          </cell>
          <cell r="N814" t="str">
            <v>5142-25</v>
          </cell>
          <cell r="O814">
            <v>339</v>
          </cell>
          <cell r="P814" t="str">
            <v>SEGUNDA A SABADO - 13:20 AS 21:40 / INTERVALO DE 01 HORA</v>
          </cell>
          <cell r="Q814" t="str">
            <v>220 Horas</v>
          </cell>
          <cell r="R814" t="str">
            <v>75.01.011</v>
          </cell>
          <cell r="S814" t="str">
            <v>SCK - Lavagem - Feiras, Vias e Logradouros</v>
          </cell>
          <cell r="T814">
            <v>2</v>
          </cell>
          <cell r="U814" t="str">
            <v>SIEMACO SAO PAULO LIMP URBANA</v>
          </cell>
          <cell r="V814" t="str">
            <v>Brasileira</v>
          </cell>
          <cell r="W814" t="str">
            <v>São Paulo</v>
          </cell>
          <cell r="X814" t="str">
            <v>NEUSA DE BORBA TRINDADE</v>
          </cell>
          <cell r="Y814" t="str">
            <v>FABRICIO JOSE DA TRINDADE</v>
          </cell>
          <cell r="Z814" t="str">
            <v>Solteiro</v>
          </cell>
          <cell r="AA814" t="str">
            <v>Ensino Fundamental Incompleto</v>
          </cell>
          <cell r="AB814" t="str">
            <v>M</v>
          </cell>
          <cell r="AC814" t="str">
            <v>Travessa</v>
          </cell>
          <cell r="AD814" t="str">
            <v>INHARE</v>
          </cell>
          <cell r="AE814" t="str">
            <v>41</v>
          </cell>
          <cell r="AF814" t="str">
            <v>CASA 2</v>
          </cell>
          <cell r="AG814" t="str">
            <v>04849-005</v>
          </cell>
          <cell r="AH814" t="str">
            <v>PARQUE RESIDENCIAL COCAIA</v>
          </cell>
          <cell r="AI814" t="str">
            <v>São Paulo</v>
          </cell>
          <cell r="AJ814" t="str">
            <v>São Paulo</v>
          </cell>
          <cell r="AM814" t="str">
            <v>11</v>
          </cell>
          <cell r="AN814" t="str">
            <v>99867-5169</v>
          </cell>
          <cell r="AP814">
            <v>6677</v>
          </cell>
          <cell r="AQ814" t="str">
            <v>78354</v>
          </cell>
          <cell r="AR814" t="str">
            <v>7</v>
          </cell>
          <cell r="AS814" t="str">
            <v>331771792</v>
          </cell>
          <cell r="AT814" t="str">
            <v>210427930116</v>
          </cell>
          <cell r="AU814" t="str">
            <v>0294</v>
          </cell>
          <cell r="AV814" t="str">
            <v>371</v>
          </cell>
          <cell r="AW814" t="str">
            <v>28112617</v>
          </cell>
          <cell r="AX814" t="str">
            <v>880</v>
          </cell>
          <cell r="AY814">
            <v>0</v>
          </cell>
          <cell r="AZ814">
            <v>0</v>
          </cell>
          <cell r="BA814">
            <v>14</v>
          </cell>
        </row>
        <row r="815">
          <cell r="A815">
            <v>112745</v>
          </cell>
          <cell r="B815" t="str">
            <v>FABRICIO DA COSTA GOMES</v>
          </cell>
          <cell r="C815" t="str">
            <v>LAVADOR</v>
          </cell>
          <cell r="D815" t="str">
            <v>ECOSAMPA Operação Geral</v>
          </cell>
          <cell r="E815">
            <v>43617</v>
          </cell>
          <cell r="F815">
            <v>1907.79</v>
          </cell>
          <cell r="G815" t="str">
            <v>Em Atividade Normal</v>
          </cell>
          <cell r="H815">
            <v>45149</v>
          </cell>
          <cell r="I815">
            <v>33473</v>
          </cell>
          <cell r="J815" t="str">
            <v>443.469.688-21</v>
          </cell>
          <cell r="K815" t="str">
            <v>212.09511.40.3</v>
          </cell>
          <cell r="L815" t="str">
            <v>Salário Mensal</v>
          </cell>
          <cell r="M815" t="str">
            <v>Empregado (CLT)</v>
          </cell>
          <cell r="N815" t="str">
            <v>5199-35</v>
          </cell>
          <cell r="O815">
            <v>301</v>
          </cell>
          <cell r="P815" t="str">
            <v>SEGUNDA A SABADO - 22:00 AS 05:25 / INTERVALO DE 01 HORA</v>
          </cell>
          <cell r="Q815" t="str">
            <v>220 Horas</v>
          </cell>
          <cell r="R815" t="str">
            <v>75.02.003</v>
          </cell>
          <cell r="S815" t="str">
            <v>Apoio Op C.Direto</v>
          </cell>
          <cell r="T815">
            <v>2</v>
          </cell>
          <cell r="U815" t="str">
            <v>SIEMACO SAO PAULO LIMP URBANA</v>
          </cell>
          <cell r="V815" t="str">
            <v>Brasileira</v>
          </cell>
          <cell r="W815" t="str">
            <v>São Paulo</v>
          </cell>
          <cell r="X815" t="str">
            <v>GENI DA COSTA GOMES</v>
          </cell>
          <cell r="Y815" t="str">
            <v>GILMAR BATISTA GOMES</v>
          </cell>
          <cell r="Z815" t="str">
            <v>Solteiro</v>
          </cell>
          <cell r="AA815" t="str">
            <v>Ensino Médio Completo</v>
          </cell>
          <cell r="AB815" t="str">
            <v>M</v>
          </cell>
          <cell r="AC815" t="str">
            <v>Rua</v>
          </cell>
          <cell r="AD815" t="str">
            <v>DAS CANAS</v>
          </cell>
          <cell r="AE815" t="str">
            <v>2</v>
          </cell>
          <cell r="AF815" t="str">
            <v>B</v>
          </cell>
          <cell r="AG815" t="str">
            <v>04895-015</v>
          </cell>
          <cell r="AH815" t="str">
            <v>COLONIA ZONA SUL</v>
          </cell>
          <cell r="AI815" t="str">
            <v>São Paulo</v>
          </cell>
          <cell r="AJ815" t="str">
            <v>São Paulo</v>
          </cell>
          <cell r="AP815">
            <v>6753</v>
          </cell>
          <cell r="AQ815" t="str">
            <v>18546</v>
          </cell>
          <cell r="AR815" t="str">
            <v>8</v>
          </cell>
          <cell r="AS815" t="str">
            <v>480511871</v>
          </cell>
          <cell r="AT815" t="str">
            <v>399607380124</v>
          </cell>
          <cell r="AU815" t="str">
            <v>486</v>
          </cell>
          <cell r="AV815" t="str">
            <v>381</v>
          </cell>
          <cell r="AW815" t="str">
            <v>6427</v>
          </cell>
          <cell r="AX815" t="str">
            <v>388</v>
          </cell>
          <cell r="AY815">
            <v>4</v>
          </cell>
          <cell r="AZ815">
            <v>3</v>
          </cell>
          <cell r="BA815">
            <v>0</v>
          </cell>
        </row>
        <row r="816">
          <cell r="A816">
            <v>120622</v>
          </cell>
          <cell r="B816" t="str">
            <v>FABRICIO DA CRUZ SANTOS</v>
          </cell>
          <cell r="C816" t="str">
            <v>AJUDANTE EQ SERVICOS DIVERSOS</v>
          </cell>
          <cell r="D816" t="str">
            <v>ECOSAMPA Santo Amaro</v>
          </cell>
          <cell r="E816">
            <v>44837</v>
          </cell>
          <cell r="F816">
            <v>1603.99</v>
          </cell>
          <cell r="G816" t="str">
            <v>Demitido em Meses Anteriores</v>
          </cell>
          <cell r="H816">
            <v>44883</v>
          </cell>
          <cell r="I816">
            <v>33915</v>
          </cell>
          <cell r="J816" t="str">
            <v>417.759.038-00</v>
          </cell>
          <cell r="K816" t="str">
            <v>167.44837.57.6</v>
          </cell>
          <cell r="L816" t="str">
            <v>Salário Mensal</v>
          </cell>
          <cell r="M816" t="str">
            <v>Empregado (CLT)</v>
          </cell>
          <cell r="N816" t="str">
            <v>5142-25</v>
          </cell>
          <cell r="O816">
            <v>66</v>
          </cell>
          <cell r="P816" t="str">
            <v>SEGUNDA A SABADO - 06:00 AS 14:20 / INTERVALO DE 01 HORA</v>
          </cell>
          <cell r="Q816" t="str">
            <v>220 Horas</v>
          </cell>
          <cell r="R816" t="str">
            <v>75.01.016</v>
          </cell>
          <cell r="S816" t="str">
            <v>SCK - Coleta - Catabagulho e Entulho</v>
          </cell>
          <cell r="T816">
            <v>2</v>
          </cell>
          <cell r="U816" t="str">
            <v>SIEMACO SAO PAULO LIMP URBANA</v>
          </cell>
          <cell r="V816" t="str">
            <v>Brasileira</v>
          </cell>
          <cell r="W816" t="str">
            <v>Estância</v>
          </cell>
          <cell r="X816" t="str">
            <v>MARIA CECILIA SILVA DA CRUZ</v>
          </cell>
          <cell r="Y816" t="str">
            <v>JOSE LUCAS DOS SANTOS IRMAO</v>
          </cell>
          <cell r="Z816" t="str">
            <v>Solteiro</v>
          </cell>
          <cell r="AA816" t="str">
            <v>Ensino Médio Completo</v>
          </cell>
          <cell r="AB816" t="str">
            <v>M</v>
          </cell>
          <cell r="AC816" t="str">
            <v>Rua</v>
          </cell>
          <cell r="AD816" t="str">
            <v>VALSA DOS CASAIS</v>
          </cell>
          <cell r="AE816" t="str">
            <v>0</v>
          </cell>
          <cell r="AG816" t="str">
            <v>08121-800</v>
          </cell>
          <cell r="AH816" t="str">
            <v>ITAIM PAULISTA</v>
          </cell>
          <cell r="AI816" t="str">
            <v>São Paulo</v>
          </cell>
          <cell r="AJ816" t="str">
            <v>São Paulo</v>
          </cell>
          <cell r="AP816">
            <v>1704</v>
          </cell>
          <cell r="AQ816" t="str">
            <v>23041</v>
          </cell>
          <cell r="AR816" t="str">
            <v>4</v>
          </cell>
          <cell r="AS816" t="str">
            <v>341689634</v>
          </cell>
          <cell r="AT816" t="str">
            <v>384587710124</v>
          </cell>
          <cell r="AU816" t="str">
            <v>0464</v>
          </cell>
          <cell r="AV816" t="str">
            <v>352</v>
          </cell>
          <cell r="AW816" t="str">
            <v>41775903</v>
          </cell>
          <cell r="AX816" t="str">
            <v>800</v>
          </cell>
          <cell r="AY816">
            <v>0</v>
          </cell>
          <cell r="AZ816">
            <v>1</v>
          </cell>
          <cell r="BA816">
            <v>15</v>
          </cell>
        </row>
        <row r="817">
          <cell r="A817">
            <v>114606</v>
          </cell>
          <cell r="B817" t="str">
            <v>FABRICIO REGIS DO REGO</v>
          </cell>
          <cell r="C817" t="str">
            <v>VARREDOR</v>
          </cell>
          <cell r="D817" t="str">
            <v>ECOSAMPA Santo Amaro</v>
          </cell>
          <cell r="E817">
            <v>43836</v>
          </cell>
          <cell r="F817">
            <v>1603.99</v>
          </cell>
          <cell r="G817" t="str">
            <v>Em Atividade Normal</v>
          </cell>
          <cell r="H817">
            <v>45119</v>
          </cell>
          <cell r="I817">
            <v>35263</v>
          </cell>
          <cell r="J817" t="str">
            <v>456.992.158-24</v>
          </cell>
          <cell r="K817" t="str">
            <v>162.68216.55.6</v>
          </cell>
          <cell r="L817" t="str">
            <v>Salário Mensal</v>
          </cell>
          <cell r="M817" t="str">
            <v>Empregado (CLT)</v>
          </cell>
          <cell r="N817" t="str">
            <v>5142-15</v>
          </cell>
          <cell r="O817">
            <v>299</v>
          </cell>
          <cell r="P817" t="str">
            <v>SEGUNDA A SABADO - 20:00 AS 03:40 / INTERVALO DE 01 HORA</v>
          </cell>
          <cell r="Q817" t="str">
            <v>220 Horas</v>
          </cell>
          <cell r="R817" t="str">
            <v>75.01.010</v>
          </cell>
          <cell r="S817" t="str">
            <v>SCK - Varrição de Feiras Livres</v>
          </cell>
          <cell r="T817">
            <v>2</v>
          </cell>
          <cell r="U817" t="str">
            <v>SIEMACO SAO PAULO LIMP URBANA</v>
          </cell>
          <cell r="V817" t="str">
            <v>Brasileira</v>
          </cell>
          <cell r="W817" t="str">
            <v>São Paulo</v>
          </cell>
          <cell r="X817" t="str">
            <v>ALEX SANDRA NEVES REGIS</v>
          </cell>
          <cell r="Y817" t="str">
            <v>MANOEL CABRAL DO REGO</v>
          </cell>
          <cell r="Z817" t="str">
            <v>Solteiro</v>
          </cell>
          <cell r="AA817" t="str">
            <v>Ensino Médio Incompleto</v>
          </cell>
          <cell r="AB817" t="str">
            <v>M</v>
          </cell>
          <cell r="AC817" t="str">
            <v>Rua</v>
          </cell>
          <cell r="AD817" t="str">
            <v>RUA BERNARDO CALVO</v>
          </cell>
          <cell r="AE817" t="str">
            <v>108</v>
          </cell>
          <cell r="AF817" t="str">
            <v>CASA 2</v>
          </cell>
          <cell r="AG817" t="str">
            <v>04892-050</v>
          </cell>
          <cell r="AH817" t="str">
            <v>JARDIM SILVEIRA</v>
          </cell>
          <cell r="AI817" t="str">
            <v>São Paulo</v>
          </cell>
          <cell r="AJ817" t="str">
            <v>São Paulo</v>
          </cell>
          <cell r="AK817" t="str">
            <v>11</v>
          </cell>
          <cell r="AL817" t="str">
            <v>5926.0294</v>
          </cell>
          <cell r="AP817">
            <v>9106</v>
          </cell>
          <cell r="AQ817" t="str">
            <v>36962</v>
          </cell>
          <cell r="AR817" t="str">
            <v>3</v>
          </cell>
          <cell r="AS817" t="str">
            <v>536416989</v>
          </cell>
          <cell r="AT817" t="str">
            <v>426821780159</v>
          </cell>
          <cell r="AU817" t="str">
            <v>0388</v>
          </cell>
          <cell r="AV817" t="str">
            <v>381</v>
          </cell>
          <cell r="AW817" t="str">
            <v>14699215</v>
          </cell>
          <cell r="AX817" t="str">
            <v>824</v>
          </cell>
          <cell r="AY817">
            <v>3</v>
          </cell>
          <cell r="AZ817">
            <v>7</v>
          </cell>
          <cell r="BA817">
            <v>25</v>
          </cell>
        </row>
        <row r="818">
          <cell r="A818">
            <v>112749</v>
          </cell>
          <cell r="B818" t="str">
            <v>FAUSTINIANO MONTEIRO MAGALHAES</v>
          </cell>
          <cell r="C818" t="str">
            <v>VARREDOR</v>
          </cell>
          <cell r="D818" t="str">
            <v>ECOSAMPA Santo Amaro</v>
          </cell>
          <cell r="E818">
            <v>43617</v>
          </cell>
          <cell r="F818">
            <v>1603.99</v>
          </cell>
          <cell r="G818" t="str">
            <v>Em Atividade Normal</v>
          </cell>
          <cell r="H818">
            <v>44806</v>
          </cell>
          <cell r="I818">
            <v>23758</v>
          </cell>
          <cell r="J818" t="str">
            <v>116.258.128-09</v>
          </cell>
          <cell r="K818" t="str">
            <v>122.08191.10.4</v>
          </cell>
          <cell r="L818" t="str">
            <v>Salário Mensal</v>
          </cell>
          <cell r="M818" t="str">
            <v>Empregado (CLT)</v>
          </cell>
          <cell r="N818" t="str">
            <v>5142-15</v>
          </cell>
          <cell r="O818">
            <v>297</v>
          </cell>
          <cell r="P818" t="str">
            <v>SEGUNDA A SABADO - 05:40 AS 14:00 / INTERVALO DE 01 HORA</v>
          </cell>
          <cell r="Q818" t="str">
            <v>220 Horas</v>
          </cell>
          <cell r="R818" t="str">
            <v>75.01.006</v>
          </cell>
          <cell r="S818" t="str">
            <v>SCK - Varrição de Vias e Logradouros</v>
          </cell>
          <cell r="T818">
            <v>2</v>
          </cell>
          <cell r="U818" t="str">
            <v>SIEMACO SAO PAULO LIMP URBANA</v>
          </cell>
          <cell r="V818" t="str">
            <v>Brasileira</v>
          </cell>
          <cell r="W818" t="str">
            <v>Canarana</v>
          </cell>
          <cell r="X818" t="str">
            <v>SIDELCINA ROSA MAGALHAES</v>
          </cell>
          <cell r="Y818" t="str">
            <v>EDIGAR MONTEIRO MAGALHAES</v>
          </cell>
          <cell r="Z818" t="str">
            <v>Outros</v>
          </cell>
          <cell r="AA818" t="str">
            <v>Ensino Fundamental Completo</v>
          </cell>
          <cell r="AB818" t="str">
            <v>M</v>
          </cell>
          <cell r="AC818" t="str">
            <v>Rua</v>
          </cell>
          <cell r="AD818" t="str">
            <v>JOAQUIM DIAS</v>
          </cell>
          <cell r="AE818" t="str">
            <v>7</v>
          </cell>
          <cell r="AG818" t="str">
            <v>05836-270</v>
          </cell>
          <cell r="AH818" t="str">
            <v>JD MONTE AZUL</v>
          </cell>
          <cell r="AI818" t="str">
            <v>São Paulo</v>
          </cell>
          <cell r="AJ818" t="str">
            <v>São Paulo</v>
          </cell>
          <cell r="AP818">
            <v>9104</v>
          </cell>
          <cell r="AQ818" t="str">
            <v>20339</v>
          </cell>
          <cell r="AR818" t="str">
            <v>4</v>
          </cell>
          <cell r="AS818" t="str">
            <v>377501955</v>
          </cell>
          <cell r="AT818" t="str">
            <v>21708090566</v>
          </cell>
          <cell r="AU818" t="str">
            <v>270</v>
          </cell>
          <cell r="AV818" t="str">
            <v>408</v>
          </cell>
          <cell r="AW818" t="str">
            <v>13234</v>
          </cell>
          <cell r="AX818" t="str">
            <v>129</v>
          </cell>
          <cell r="AY818">
            <v>4</v>
          </cell>
          <cell r="AZ818">
            <v>3</v>
          </cell>
          <cell r="BA818">
            <v>0</v>
          </cell>
        </row>
        <row r="819">
          <cell r="A819">
            <v>112753</v>
          </cell>
          <cell r="B819" t="str">
            <v>FAUSTINO ARNALDO DE LANA</v>
          </cell>
          <cell r="C819" t="str">
            <v>MECANICO II</v>
          </cell>
          <cell r="D819" t="str">
            <v>ECOSAMPA Operação Geral</v>
          </cell>
          <cell r="E819">
            <v>43617</v>
          </cell>
          <cell r="F819">
            <v>4202.05</v>
          </cell>
          <cell r="G819" t="str">
            <v>Em Atividade Normal</v>
          </cell>
          <cell r="H819">
            <v>44898</v>
          </cell>
          <cell r="I819">
            <v>26307</v>
          </cell>
          <cell r="J819" t="str">
            <v>191.842.608-23</v>
          </cell>
          <cell r="K819" t="str">
            <v>125.55186.33.8</v>
          </cell>
          <cell r="L819" t="str">
            <v>Salário Mensal</v>
          </cell>
          <cell r="M819" t="str">
            <v>Empregado (CLT)</v>
          </cell>
          <cell r="N819" t="str">
            <v>9144-05</v>
          </cell>
          <cell r="O819">
            <v>297</v>
          </cell>
          <cell r="P819" t="str">
            <v>SEGUNDA A SABADO - 05:40 AS 14:00 / INTERVALO DE 01 HORA</v>
          </cell>
          <cell r="Q819" t="str">
            <v>220 Horas</v>
          </cell>
          <cell r="R819" t="str">
            <v>75.02.003</v>
          </cell>
          <cell r="S819" t="str">
            <v>Apoio Op C.Direto</v>
          </cell>
          <cell r="T819">
            <v>2</v>
          </cell>
          <cell r="U819" t="str">
            <v>SIEMACO SAO PAULO LIMP URBANA</v>
          </cell>
          <cell r="V819" t="str">
            <v>Brasileira</v>
          </cell>
          <cell r="W819" t="str">
            <v>Viçosa</v>
          </cell>
          <cell r="X819" t="str">
            <v>EDITE LEAO DE LANA</v>
          </cell>
          <cell r="Y819" t="str">
            <v>JOSE ARNALDO DE LANA</v>
          </cell>
          <cell r="Z819" t="str">
            <v>Solteiro</v>
          </cell>
          <cell r="AA819" t="str">
            <v>Educação Básica Completa</v>
          </cell>
          <cell r="AB819" t="str">
            <v>M</v>
          </cell>
          <cell r="AC819" t="str">
            <v>Rua</v>
          </cell>
          <cell r="AD819" t="str">
            <v>JURUA</v>
          </cell>
          <cell r="AE819" t="str">
            <v>511</v>
          </cell>
          <cell r="AG819" t="str">
            <v>06866-540</v>
          </cell>
          <cell r="AH819" t="str">
            <v>CIDADE SANTA JULIA</v>
          </cell>
          <cell r="AI819" t="str">
            <v>Itapecerica da Serra</v>
          </cell>
          <cell r="AJ819" t="str">
            <v>São Paulo</v>
          </cell>
          <cell r="AP819">
            <v>8341</v>
          </cell>
          <cell r="AQ819" t="str">
            <v>25925</v>
          </cell>
          <cell r="AR819" t="str">
            <v>0</v>
          </cell>
          <cell r="AS819" t="str">
            <v>291285636</v>
          </cell>
          <cell r="AT819" t="str">
            <v>285488000124</v>
          </cell>
          <cell r="AU819" t="str">
            <v>137</v>
          </cell>
          <cell r="AV819" t="str">
            <v>201</v>
          </cell>
          <cell r="AW819" t="str">
            <v>60282</v>
          </cell>
          <cell r="AX819" t="str">
            <v>213</v>
          </cell>
          <cell r="AY819">
            <v>4</v>
          </cell>
          <cell r="AZ819">
            <v>3</v>
          </cell>
          <cell r="BA819">
            <v>0</v>
          </cell>
        </row>
        <row r="820">
          <cell r="A820">
            <v>112757</v>
          </cell>
          <cell r="B820" t="str">
            <v>FAUSTO ALVES DE ALMEIDA</v>
          </cell>
          <cell r="C820" t="str">
            <v>MOTORISTA CAMINHAO</v>
          </cell>
          <cell r="D820" t="str">
            <v>ECOSAMPA Operação Geral</v>
          </cell>
          <cell r="E820">
            <v>43617</v>
          </cell>
          <cell r="F820">
            <v>3050.22</v>
          </cell>
          <cell r="G820" t="str">
            <v>Gozando Férias</v>
          </cell>
          <cell r="H820">
            <v>45180</v>
          </cell>
          <cell r="I820">
            <v>30568</v>
          </cell>
          <cell r="J820" t="str">
            <v>073.363.526-18</v>
          </cell>
          <cell r="K820" t="str">
            <v>135.93954.93.0</v>
          </cell>
          <cell r="L820" t="str">
            <v>Salário Mensal</v>
          </cell>
          <cell r="M820" t="str">
            <v>Empregado (CLT)</v>
          </cell>
          <cell r="N820" t="str">
            <v>7825-10</v>
          </cell>
          <cell r="O820">
            <v>339</v>
          </cell>
          <cell r="P820" t="str">
            <v>SEGUNDA A SABADO - 13:20 AS 21:40 / INTERVALO DE 01 HORA</v>
          </cell>
          <cell r="Q820" t="str">
            <v>220 Horas</v>
          </cell>
          <cell r="R820" t="str">
            <v>75.01.024</v>
          </cell>
          <cell r="S820" t="str">
            <v>SCK - Coleta Manual Residuos - Compactador</v>
          </cell>
          <cell r="T820">
            <v>2</v>
          </cell>
          <cell r="U820" t="str">
            <v>SIND TRAB EMP DE ONIBUS RODOV INTEREST INTERM SET DIF SAO PAULO</v>
          </cell>
          <cell r="V820" t="str">
            <v>Brasileira</v>
          </cell>
          <cell r="W820" t="str">
            <v>Teófilo Otoni</v>
          </cell>
          <cell r="X820" t="str">
            <v>MARIA JOSE ALVES RIBEIRO</v>
          </cell>
          <cell r="Y820" t="str">
            <v>ANTONIO DE ALMEIDA OLIVEIRA</v>
          </cell>
          <cell r="Z820" t="str">
            <v>Solteiro</v>
          </cell>
          <cell r="AA820" t="str">
            <v>Ensino Médio Incompleto</v>
          </cell>
          <cell r="AB820" t="str">
            <v>M</v>
          </cell>
          <cell r="AC820" t="str">
            <v>Rua</v>
          </cell>
          <cell r="AD820" t="str">
            <v>YOSHIO MATSUMURA</v>
          </cell>
          <cell r="AE820" t="str">
            <v>516</v>
          </cell>
          <cell r="AG820" t="str">
            <v>04875-020</v>
          </cell>
          <cell r="AH820" t="str">
            <v>COLONIA ZONA SUL</v>
          </cell>
          <cell r="AI820" t="str">
            <v>São Paulo</v>
          </cell>
          <cell r="AJ820" t="str">
            <v>São Paulo</v>
          </cell>
          <cell r="AP820">
            <v>6429</v>
          </cell>
          <cell r="AQ820" t="str">
            <v>20548</v>
          </cell>
          <cell r="AR820" t="str">
            <v>4</v>
          </cell>
          <cell r="AS820" t="str">
            <v>13325846</v>
          </cell>
          <cell r="AT820" t="str">
            <v>158062680205</v>
          </cell>
          <cell r="AU820" t="str">
            <v>348</v>
          </cell>
          <cell r="AV820" t="str">
            <v>381</v>
          </cell>
          <cell r="AW820" t="str">
            <v>62184</v>
          </cell>
          <cell r="AX820" t="str">
            <v>122</v>
          </cell>
          <cell r="AY820">
            <v>4</v>
          </cell>
          <cell r="AZ820">
            <v>3</v>
          </cell>
          <cell r="BA820">
            <v>0</v>
          </cell>
          <cell r="BB820" t="str">
            <v>03.645.302.876</v>
          </cell>
          <cell r="BC820">
            <v>44628</v>
          </cell>
          <cell r="BE820" t="str">
            <v>A</v>
          </cell>
          <cell r="BF820" t="str">
            <v>D</v>
          </cell>
          <cell r="BG820">
            <v>43609</v>
          </cell>
        </row>
        <row r="821">
          <cell r="A821">
            <v>114917</v>
          </cell>
          <cell r="B821" t="str">
            <v>FELIPE CANDIDO DE OLIVEIRA</v>
          </cell>
          <cell r="C821" t="str">
            <v>AJUDANTE EQ SERVICOS DIVERSOS</v>
          </cell>
          <cell r="D821" t="str">
            <v>ECOSAMPA Santo Amaro</v>
          </cell>
          <cell r="E821">
            <v>43916</v>
          </cell>
          <cell r="F821">
            <v>1281.23</v>
          </cell>
          <cell r="G821" t="str">
            <v>Demitido em Meses Anteriores</v>
          </cell>
          <cell r="H821">
            <v>43921</v>
          </cell>
          <cell r="I821">
            <v>33093</v>
          </cell>
          <cell r="J821" t="str">
            <v>401.025.858-65</v>
          </cell>
          <cell r="K821" t="str">
            <v>209.79629.85.8</v>
          </cell>
          <cell r="L821" t="str">
            <v>Salário Mensal</v>
          </cell>
          <cell r="M821" t="str">
            <v>Empregado (CLT)</v>
          </cell>
          <cell r="N821" t="str">
            <v>5142-25</v>
          </cell>
          <cell r="O821">
            <v>66</v>
          </cell>
          <cell r="P821" t="str">
            <v>SEGUNDA A SABADO - 06:00 AS 14:20 / INTERVALO DE 01 HORA</v>
          </cell>
          <cell r="Q821" t="str">
            <v>220 Horas</v>
          </cell>
          <cell r="R821" t="str">
            <v>75.01.014</v>
          </cell>
          <cell r="S821" t="str">
            <v>SCK - Pintura de Meio-Fio e Remoção Faixas e Propagandas</v>
          </cell>
          <cell r="T821">
            <v>2</v>
          </cell>
          <cell r="U821" t="str">
            <v>SIEMACO SAO PAULO LIMP URBANA</v>
          </cell>
          <cell r="V821" t="str">
            <v>Brasileira</v>
          </cell>
          <cell r="W821" t="str">
            <v>São Paulo</v>
          </cell>
          <cell r="X821" t="str">
            <v>MARIA APARECIDA DE OLIVEIRA</v>
          </cell>
          <cell r="Y821" t="str">
            <v>ALCIDES CANDIDO DE OLIVEIRA FILHO</v>
          </cell>
          <cell r="Z821" t="str">
            <v>Solteiro</v>
          </cell>
          <cell r="AA821" t="str">
            <v>Ensino Médio Incompleto</v>
          </cell>
          <cell r="AB821" t="str">
            <v>M</v>
          </cell>
          <cell r="AC821" t="str">
            <v>Rua</v>
          </cell>
          <cell r="AD821" t="str">
            <v>MOISES ALVES DOS SANTOS</v>
          </cell>
          <cell r="AE821" t="str">
            <v>30</v>
          </cell>
          <cell r="AF821" t="str">
            <v>A</v>
          </cell>
          <cell r="AG821" t="str">
            <v>08111-150</v>
          </cell>
          <cell r="AH821" t="str">
            <v>JARDIM DAS OLIVEIRA</v>
          </cell>
          <cell r="AI821" t="str">
            <v>São Paulo</v>
          </cell>
          <cell r="AJ821" t="str">
            <v>São Paulo</v>
          </cell>
          <cell r="AK821" t="str">
            <v>11</v>
          </cell>
          <cell r="AL821" t="str">
            <v>2544.2695</v>
          </cell>
          <cell r="AM821" t="str">
            <v>11</v>
          </cell>
          <cell r="AN821" t="str">
            <v>98690.2231</v>
          </cell>
          <cell r="AP821">
            <v>0</v>
          </cell>
          <cell r="AS821" t="str">
            <v>364025669</v>
          </cell>
          <cell r="AW821" t="str">
            <v>40102585</v>
          </cell>
          <cell r="AX821" t="str">
            <v>865</v>
          </cell>
          <cell r="AY821">
            <v>0</v>
          </cell>
          <cell r="AZ821">
            <v>0</v>
          </cell>
          <cell r="BA821">
            <v>5</v>
          </cell>
        </row>
        <row r="822">
          <cell r="A822">
            <v>114918</v>
          </cell>
          <cell r="B822" t="str">
            <v>FELIPE CESAR SATO AZEVEDO</v>
          </cell>
          <cell r="C822" t="str">
            <v>AJUDANTE EQ SERVICOS DIVERSOS</v>
          </cell>
          <cell r="D822" t="str">
            <v>ECOSAMPA Operação Geral</v>
          </cell>
          <cell r="E822">
            <v>43916</v>
          </cell>
          <cell r="F822">
            <v>1603.99</v>
          </cell>
          <cell r="G822" t="str">
            <v>Em Atividade Normal</v>
          </cell>
          <cell r="H822">
            <v>45086</v>
          </cell>
          <cell r="I822">
            <v>34284</v>
          </cell>
          <cell r="J822" t="str">
            <v>464.509.248-02</v>
          </cell>
          <cell r="K822" t="str">
            <v>139.16026.93.2</v>
          </cell>
          <cell r="L822" t="str">
            <v>Salário Mensal</v>
          </cell>
          <cell r="M822" t="str">
            <v>Empregado (CLT)</v>
          </cell>
          <cell r="N822" t="str">
            <v>5142-25</v>
          </cell>
          <cell r="O822">
            <v>301</v>
          </cell>
          <cell r="P822" t="str">
            <v>SEGUNDA A SABADO - 22:00 AS 05:25 / INTERVALO DE 01 HORA</v>
          </cell>
          <cell r="Q822" t="str">
            <v>220 Horas</v>
          </cell>
          <cell r="R822" t="str">
            <v>75.01.014</v>
          </cell>
          <cell r="S822" t="str">
            <v>SCK - Pintura de Meio-Fio e Remoção Faixas e Propagandas</v>
          </cell>
          <cell r="T822">
            <v>2</v>
          </cell>
          <cell r="U822" t="str">
            <v>SIEMACO SAO PAULO LIMP URBANA</v>
          </cell>
          <cell r="V822" t="str">
            <v>Brasileira</v>
          </cell>
          <cell r="W822" t="str">
            <v>São Paulo</v>
          </cell>
          <cell r="X822" t="str">
            <v>SANDRA DO NASCIMENTO SATO AZEVEDO</v>
          </cell>
          <cell r="Y822" t="str">
            <v>ROSINDO AZEVEDO</v>
          </cell>
          <cell r="Z822" t="str">
            <v>Solteiro</v>
          </cell>
          <cell r="AA822" t="str">
            <v>Ensino Médio Incompleto</v>
          </cell>
          <cell r="AB822" t="str">
            <v>M</v>
          </cell>
          <cell r="AC822" t="str">
            <v>Estrada</v>
          </cell>
          <cell r="AD822" t="str">
            <v>PAIOL</v>
          </cell>
          <cell r="AE822" t="str">
            <v>3935</v>
          </cell>
          <cell r="AG822" t="str">
            <v>14880-120</v>
          </cell>
          <cell r="AH822" t="str">
            <v>RECANTO CAMPO BELO</v>
          </cell>
          <cell r="AI822" t="str">
            <v>São Paulo</v>
          </cell>
          <cell r="AJ822" t="str">
            <v>São Paulo</v>
          </cell>
          <cell r="AK822" t="str">
            <v>11</v>
          </cell>
          <cell r="AL822" t="str">
            <v>5979.8955</v>
          </cell>
          <cell r="AM822" t="str">
            <v>11</v>
          </cell>
          <cell r="AN822" t="str">
            <v>98436.1987</v>
          </cell>
          <cell r="AP822">
            <v>6733</v>
          </cell>
          <cell r="AQ822" t="str">
            <v>34646</v>
          </cell>
          <cell r="AR822" t="str">
            <v>1</v>
          </cell>
          <cell r="AS822" t="str">
            <v>438571204</v>
          </cell>
          <cell r="AT822" t="str">
            <v>410920330191</v>
          </cell>
          <cell r="AU822" t="str">
            <v>629</v>
          </cell>
          <cell r="AV822" t="str">
            <v>381</v>
          </cell>
          <cell r="AW822" t="str">
            <v>46450924</v>
          </cell>
          <cell r="AX822" t="str">
            <v>802</v>
          </cell>
          <cell r="AY822">
            <v>3</v>
          </cell>
          <cell r="AZ822">
            <v>5</v>
          </cell>
          <cell r="BA822">
            <v>5</v>
          </cell>
        </row>
        <row r="823">
          <cell r="A823">
            <v>115214</v>
          </cell>
          <cell r="B823" t="str">
            <v>FELIPE CUSTODIO DA SILVA</v>
          </cell>
          <cell r="C823" t="str">
            <v>AJUDANTE EQ SERVICOS DIVERSOS</v>
          </cell>
          <cell r="D823" t="str">
            <v>ECOSAMPA Capela do Socorro</v>
          </cell>
          <cell r="E823">
            <v>44018</v>
          </cell>
          <cell r="F823">
            <v>1603.99</v>
          </cell>
          <cell r="G823" t="str">
            <v>Em Atividade Normal</v>
          </cell>
          <cell r="H823">
            <v>45086</v>
          </cell>
          <cell r="I823">
            <v>34303</v>
          </cell>
          <cell r="J823" t="str">
            <v>428.304.628-07</v>
          </cell>
          <cell r="K823" t="str">
            <v>162.09097.44.9</v>
          </cell>
          <cell r="L823" t="str">
            <v>Salário Mensal</v>
          </cell>
          <cell r="M823" t="str">
            <v>Empregado (CLT)</v>
          </cell>
          <cell r="N823" t="str">
            <v>5142-25</v>
          </cell>
          <cell r="O823">
            <v>66</v>
          </cell>
          <cell r="P823" t="str">
            <v>SEGUNDA A SABADO - 06:00 AS 14:20 / INTERVALO DE 01 HORA</v>
          </cell>
          <cell r="Q823" t="str">
            <v>220 Horas</v>
          </cell>
          <cell r="R823" t="str">
            <v>75.01.014</v>
          </cell>
          <cell r="S823" t="str">
            <v>SCK - Pintura de Meio-Fio e Remoção Faixas e Propagandas</v>
          </cell>
          <cell r="T823">
            <v>2</v>
          </cell>
          <cell r="U823" t="str">
            <v>SIEMACO SAO PAULO LIMP URBANA</v>
          </cell>
          <cell r="V823" t="str">
            <v>Brasileira</v>
          </cell>
          <cell r="W823" t="str">
            <v>São Paulo</v>
          </cell>
          <cell r="X823" t="str">
            <v>ADRIANA CUSTODIO</v>
          </cell>
          <cell r="Y823" t="str">
            <v>ITAMAR INACIO DA SILVA</v>
          </cell>
          <cell r="Z823" t="str">
            <v>Solteiro</v>
          </cell>
          <cell r="AA823" t="str">
            <v>Ensino Fundamental Completo</v>
          </cell>
          <cell r="AB823" t="str">
            <v>M</v>
          </cell>
          <cell r="AC823" t="str">
            <v>Rua</v>
          </cell>
          <cell r="AD823" t="str">
            <v>GERALDO HONORIO DA SILVA</v>
          </cell>
          <cell r="AE823" t="str">
            <v>68</v>
          </cell>
          <cell r="AG823" t="str">
            <v>04843-650</v>
          </cell>
          <cell r="AH823" t="str">
            <v>GRAJAU</v>
          </cell>
          <cell r="AI823" t="str">
            <v>São Paulo</v>
          </cell>
          <cell r="AJ823" t="str">
            <v>São Paulo</v>
          </cell>
          <cell r="AK823" t="str">
            <v>11</v>
          </cell>
          <cell r="AL823" t="str">
            <v>96570.1020</v>
          </cell>
          <cell r="AM823" t="str">
            <v>11</v>
          </cell>
          <cell r="AN823" t="str">
            <v>93360.6067</v>
          </cell>
          <cell r="AP823">
            <v>6677</v>
          </cell>
          <cell r="AQ823" t="str">
            <v>48114</v>
          </cell>
          <cell r="AR823" t="str">
            <v>2</v>
          </cell>
          <cell r="AS823" t="str">
            <v>427203211</v>
          </cell>
          <cell r="AT823" t="str">
            <v>392417210191</v>
          </cell>
          <cell r="AU823" t="str">
            <v>716</v>
          </cell>
          <cell r="AV823" t="str">
            <v>371</v>
          </cell>
          <cell r="AW823" t="str">
            <v>42830462</v>
          </cell>
          <cell r="AX823" t="str">
            <v>807</v>
          </cell>
          <cell r="AY823">
            <v>3</v>
          </cell>
          <cell r="AZ823">
            <v>1</v>
          </cell>
          <cell r="BA823">
            <v>25</v>
          </cell>
        </row>
        <row r="824">
          <cell r="A824">
            <v>116724</v>
          </cell>
          <cell r="B824" t="str">
            <v>FELIPE DA SILVA VILAR LIMA</v>
          </cell>
          <cell r="C824" t="str">
            <v>VARREDOR</v>
          </cell>
          <cell r="D824" t="str">
            <v>ECOSAMPA Capela do Socorro</v>
          </cell>
          <cell r="E824">
            <v>44368</v>
          </cell>
          <cell r="F824">
            <v>1464.83</v>
          </cell>
          <cell r="G824" t="str">
            <v>Demitido em Meses Anteriores</v>
          </cell>
          <cell r="H824">
            <v>44631</v>
          </cell>
          <cell r="I824">
            <v>35624</v>
          </cell>
          <cell r="J824" t="str">
            <v>472.111.048-05</v>
          </cell>
          <cell r="K824" t="str">
            <v>237.15263.12.8</v>
          </cell>
          <cell r="L824" t="str">
            <v>Salário Mensal</v>
          </cell>
          <cell r="M824" t="str">
            <v>Empregado (CLT)</v>
          </cell>
          <cell r="N824" t="str">
            <v>5142-15</v>
          </cell>
          <cell r="O824">
            <v>66</v>
          </cell>
          <cell r="P824" t="str">
            <v>SEGUNDA A SABADO - 06:00 AS 14:20 / INTERVALO DE 01 HORA</v>
          </cell>
          <cell r="Q824" t="str">
            <v>220 Horas</v>
          </cell>
          <cell r="R824" t="str">
            <v>75.01.006</v>
          </cell>
          <cell r="S824" t="str">
            <v>SCK - Varrição de Vias e Logradouros</v>
          </cell>
          <cell r="T824">
            <v>2</v>
          </cell>
          <cell r="U824" t="str">
            <v>SIEMACO SAO PAULO LIMP URBANA</v>
          </cell>
          <cell r="V824" t="str">
            <v>Brasileira</v>
          </cell>
          <cell r="W824" t="str">
            <v>São Paulo</v>
          </cell>
          <cell r="X824" t="str">
            <v>MARIA DE FATIMA DA SILVA VILAR</v>
          </cell>
          <cell r="Y824" t="str">
            <v>CICERO RODRIGUES DE LIMA</v>
          </cell>
          <cell r="Z824" t="str">
            <v>Solteiro</v>
          </cell>
          <cell r="AA824" t="str">
            <v>Ensino Fundamental Incompleto</v>
          </cell>
          <cell r="AB824" t="str">
            <v>M</v>
          </cell>
          <cell r="AC824" t="str">
            <v>Rua</v>
          </cell>
          <cell r="AD824" t="str">
            <v>RUA FAJAO</v>
          </cell>
          <cell r="AE824" t="str">
            <v>89</v>
          </cell>
          <cell r="AG824" t="str">
            <v>04830-120</v>
          </cell>
          <cell r="AH824" t="str">
            <v>JARDIM PRESIDENTE</v>
          </cell>
          <cell r="AI824" t="str">
            <v>São Paulo</v>
          </cell>
          <cell r="AJ824" t="str">
            <v>São Paulo</v>
          </cell>
          <cell r="AK824" t="str">
            <v>11</v>
          </cell>
          <cell r="AL824" t="str">
            <v>5661.4773</v>
          </cell>
          <cell r="AM824" t="str">
            <v>11</v>
          </cell>
          <cell r="AN824" t="str">
            <v>95669.3614</v>
          </cell>
          <cell r="AP824">
            <v>6733</v>
          </cell>
          <cell r="AQ824" t="str">
            <v>42315</v>
          </cell>
          <cell r="AR824" t="str">
            <v>3</v>
          </cell>
          <cell r="AS824" t="str">
            <v>537037202</v>
          </cell>
          <cell r="AT824" t="str">
            <v>427541030141</v>
          </cell>
          <cell r="AU824" t="str">
            <v>0886</v>
          </cell>
          <cell r="AV824" t="str">
            <v>280</v>
          </cell>
          <cell r="AW824" t="str">
            <v>47211104</v>
          </cell>
          <cell r="AX824" t="str">
            <v>805</v>
          </cell>
          <cell r="AY824">
            <v>0</v>
          </cell>
          <cell r="AZ824">
            <v>8</v>
          </cell>
          <cell r="BA824">
            <v>20</v>
          </cell>
        </row>
        <row r="825">
          <cell r="A825">
            <v>115397</v>
          </cell>
          <cell r="B825" t="str">
            <v>FELIPE DE JESUS</v>
          </cell>
          <cell r="C825" t="str">
            <v>AJUDANTE EQ SERVICOS DIVERSOS</v>
          </cell>
          <cell r="D825" t="str">
            <v>ECOSAMPA Operação Geral</v>
          </cell>
          <cell r="E825">
            <v>44048</v>
          </cell>
          <cell r="F825">
            <v>1603.99</v>
          </cell>
          <cell r="G825" t="str">
            <v>Gozando Férias</v>
          </cell>
          <cell r="H825">
            <v>45180</v>
          </cell>
          <cell r="I825">
            <v>34925</v>
          </cell>
          <cell r="J825" t="str">
            <v>455.381.538-94</v>
          </cell>
          <cell r="K825" t="str">
            <v>163.06580.88.4</v>
          </cell>
          <cell r="L825" t="str">
            <v>Salário Mensal</v>
          </cell>
          <cell r="M825" t="str">
            <v>Empregado (CLT)</v>
          </cell>
          <cell r="N825" t="str">
            <v>5142-25</v>
          </cell>
          <cell r="O825">
            <v>301</v>
          </cell>
          <cell r="P825" t="str">
            <v>SEGUNDA A SABADO - 22:00 AS 05:25 / INTERVALO DE 01 HORA</v>
          </cell>
          <cell r="Q825" t="str">
            <v>220 Horas</v>
          </cell>
          <cell r="R825" t="str">
            <v>75.01.013</v>
          </cell>
          <cell r="S825" t="str">
            <v>SCK - Capinação e Roçada de Vias</v>
          </cell>
          <cell r="T825">
            <v>2</v>
          </cell>
          <cell r="U825" t="str">
            <v>SIEMACO SAO PAULO LIMP URBANA</v>
          </cell>
          <cell r="V825" t="str">
            <v>Brasileira</v>
          </cell>
          <cell r="W825" t="str">
            <v>São Paulo</v>
          </cell>
          <cell r="X825" t="str">
            <v>FATIMA MARIA DE JESUS</v>
          </cell>
          <cell r="Y825" t="str">
            <v>CELSO RICARDO DE JESUS</v>
          </cell>
          <cell r="Z825" t="str">
            <v>Solteiro</v>
          </cell>
          <cell r="AA825" t="str">
            <v>Ensino Fundamental Completo</v>
          </cell>
          <cell r="AB825" t="str">
            <v>M</v>
          </cell>
          <cell r="AC825" t="str">
            <v>Rua</v>
          </cell>
          <cell r="AD825" t="str">
            <v>LUCIA MARIA DE SOUZA</v>
          </cell>
          <cell r="AE825" t="str">
            <v>322</v>
          </cell>
          <cell r="AG825" t="str">
            <v>04875-110</v>
          </cell>
          <cell r="AH825" t="str">
            <v>COLONIA ZONA SUL</v>
          </cell>
          <cell r="AI825" t="str">
            <v>São Paulo</v>
          </cell>
          <cell r="AJ825" t="str">
            <v>São Paulo</v>
          </cell>
          <cell r="AK825" t="str">
            <v>11</v>
          </cell>
          <cell r="AL825" t="str">
            <v>5974.2097</v>
          </cell>
          <cell r="AM825" t="str">
            <v>11</v>
          </cell>
          <cell r="AN825" t="str">
            <v>94965.2956</v>
          </cell>
          <cell r="AP825">
            <v>9340</v>
          </cell>
          <cell r="AQ825" t="str">
            <v>63040</v>
          </cell>
          <cell r="AR825" t="str">
            <v>0</v>
          </cell>
          <cell r="AS825" t="str">
            <v>492508306</v>
          </cell>
          <cell r="AT825" t="str">
            <v>419365440132</v>
          </cell>
          <cell r="AU825" t="str">
            <v>545</v>
          </cell>
          <cell r="AV825" t="str">
            <v>381</v>
          </cell>
          <cell r="AW825" t="str">
            <v>45538153</v>
          </cell>
          <cell r="AX825" t="str">
            <v>894</v>
          </cell>
          <cell r="AY825">
            <v>3</v>
          </cell>
          <cell r="AZ825">
            <v>0</v>
          </cell>
          <cell r="BA825">
            <v>26</v>
          </cell>
        </row>
        <row r="826">
          <cell r="A826">
            <v>114919</v>
          </cell>
          <cell r="B826" t="str">
            <v>FELIPE DE LIMA CARVALHO</v>
          </cell>
          <cell r="C826" t="str">
            <v>AJUDANTE EQ SERVICOS DIVERSOS</v>
          </cell>
          <cell r="D826" t="str">
            <v>ECOSAMPA Operação Geral</v>
          </cell>
          <cell r="E826">
            <v>43916</v>
          </cell>
          <cell r="F826">
            <v>1319.67</v>
          </cell>
          <cell r="G826" t="str">
            <v>Demitido em Meses Anteriores</v>
          </cell>
          <cell r="H826">
            <v>44302</v>
          </cell>
          <cell r="I826">
            <v>36102</v>
          </cell>
          <cell r="J826" t="str">
            <v>462.273.808-22</v>
          </cell>
          <cell r="K826" t="str">
            <v>236.58119.38.8</v>
          </cell>
          <cell r="L826" t="str">
            <v>Salário Mensal</v>
          </cell>
          <cell r="M826" t="str">
            <v>Empregado (CLT)</v>
          </cell>
          <cell r="N826" t="str">
            <v>5142-25</v>
          </cell>
          <cell r="O826">
            <v>301</v>
          </cell>
          <cell r="P826" t="str">
            <v>SEGUNDA A SABADO - 22:00 AS 05:25 / INTERVALO DE 01 HORA</v>
          </cell>
          <cell r="Q826" t="str">
            <v>220 Horas</v>
          </cell>
          <cell r="R826" t="str">
            <v>75.01.013</v>
          </cell>
          <cell r="S826" t="str">
            <v>SCK - Capinação e Roçada de Vias</v>
          </cell>
          <cell r="T826">
            <v>2</v>
          </cell>
          <cell r="U826" t="str">
            <v>SIEMACO SAO PAULO LIMP URBANA</v>
          </cell>
          <cell r="V826" t="str">
            <v>Brasileira</v>
          </cell>
          <cell r="W826" t="str">
            <v>São Paulo</v>
          </cell>
          <cell r="X826" t="str">
            <v>ELENICE RODRIGUES DE LIMA CARVALHO</v>
          </cell>
          <cell r="Y826" t="str">
            <v>ANILTON MERQUIADES CARVALHO</v>
          </cell>
          <cell r="Z826" t="str">
            <v>Solteiro</v>
          </cell>
          <cell r="AA826" t="str">
            <v>Ensino Médio Incompleto</v>
          </cell>
          <cell r="AB826" t="str">
            <v>M</v>
          </cell>
          <cell r="AC826" t="str">
            <v>Rua</v>
          </cell>
          <cell r="AD826" t="str">
            <v>TITO PEDRO MASCELLANI</v>
          </cell>
          <cell r="AE826" t="str">
            <v>38</v>
          </cell>
          <cell r="AG826" t="str">
            <v>04877-190</v>
          </cell>
          <cell r="AH826" t="str">
            <v>CIDADE LUZ</v>
          </cell>
          <cell r="AI826" t="str">
            <v>São Paulo</v>
          </cell>
          <cell r="AJ826" t="str">
            <v>São Paulo</v>
          </cell>
          <cell r="AK826" t="str">
            <v>11</v>
          </cell>
          <cell r="AL826" t="str">
            <v>5977.2191</v>
          </cell>
          <cell r="AM826" t="str">
            <v>11</v>
          </cell>
          <cell r="AN826" t="str">
            <v>5977.3999</v>
          </cell>
          <cell r="AP826">
            <v>7245</v>
          </cell>
          <cell r="AQ826" t="str">
            <v>03777</v>
          </cell>
          <cell r="AR826" t="str">
            <v>0</v>
          </cell>
          <cell r="AS826" t="str">
            <v>38740563X</v>
          </cell>
          <cell r="AT826" t="str">
            <v>438223200191</v>
          </cell>
          <cell r="AU826" t="str">
            <v>607</v>
          </cell>
          <cell r="AV826" t="str">
            <v>381</v>
          </cell>
          <cell r="AW826" t="str">
            <v>46227380</v>
          </cell>
          <cell r="AX826" t="str">
            <v>822</v>
          </cell>
          <cell r="AY826">
            <v>1</v>
          </cell>
          <cell r="AZ826">
            <v>0</v>
          </cell>
          <cell r="BA826">
            <v>20</v>
          </cell>
        </row>
        <row r="827">
          <cell r="A827">
            <v>116715</v>
          </cell>
          <cell r="B827" t="str">
            <v>FELIPE DE SOUZA</v>
          </cell>
          <cell r="C827" t="str">
            <v>AJUDANTE EQ SERVICOS DIVERSOS</v>
          </cell>
          <cell r="D827" t="str">
            <v>ECOSAMPA Capela do Socorro</v>
          </cell>
          <cell r="E827">
            <v>44368</v>
          </cell>
          <cell r="F827">
            <v>1603.99</v>
          </cell>
          <cell r="G827" t="str">
            <v>Demitido em Meses Anteriores</v>
          </cell>
          <cell r="H827">
            <v>44844</v>
          </cell>
          <cell r="I827">
            <v>36426</v>
          </cell>
          <cell r="J827" t="str">
            <v>437.619.998-28</v>
          </cell>
          <cell r="K827" t="str">
            <v>156.77023.10.1</v>
          </cell>
          <cell r="L827" t="str">
            <v>Salário Mensal</v>
          </cell>
          <cell r="M827" t="str">
            <v>Empregado (CLT)</v>
          </cell>
          <cell r="N827" t="str">
            <v>5142-25</v>
          </cell>
          <cell r="O827">
            <v>66</v>
          </cell>
          <cell r="P827" t="str">
            <v>SEGUNDA A SABADO - 06:00 AS 14:20 / INTERVALO DE 01 HORA</v>
          </cell>
          <cell r="Q827" t="str">
            <v>220 Horas</v>
          </cell>
          <cell r="R827" t="str">
            <v>75.01.013</v>
          </cell>
          <cell r="S827" t="str">
            <v>SCK - Capinação e Roçada de Vias</v>
          </cell>
          <cell r="T827">
            <v>2</v>
          </cell>
          <cell r="U827" t="str">
            <v>SIEMACO SAO PAULO LIMP URBANA</v>
          </cell>
          <cell r="V827" t="str">
            <v>Brasileira</v>
          </cell>
          <cell r="W827" t="str">
            <v>São Paulo</v>
          </cell>
          <cell r="X827" t="str">
            <v>JOCIENE DE SOUZA</v>
          </cell>
          <cell r="Y827" t="str">
            <v>AGUINALDO APARECIDO DE SOUZA</v>
          </cell>
          <cell r="Z827" t="str">
            <v>Solteiro</v>
          </cell>
          <cell r="AA827" t="str">
            <v>Ensino Médio Completo</v>
          </cell>
          <cell r="AB827" t="str">
            <v>M</v>
          </cell>
          <cell r="AC827" t="str">
            <v>Rua</v>
          </cell>
          <cell r="AD827" t="str">
            <v>RUA RIO SAO LOURENCO</v>
          </cell>
          <cell r="AE827" t="str">
            <v>6</v>
          </cell>
          <cell r="AF827" t="str">
            <v>TRAVESSA ALCANTARA</v>
          </cell>
          <cell r="AG827" t="str">
            <v>04858-620</v>
          </cell>
          <cell r="AH827" t="str">
            <v>JARDIM CAMPINAS</v>
          </cell>
          <cell r="AI827" t="str">
            <v>São Paulo</v>
          </cell>
          <cell r="AJ827" t="str">
            <v>São Paulo</v>
          </cell>
          <cell r="AK827" t="str">
            <v>11</v>
          </cell>
          <cell r="AL827" t="str">
            <v>97256.0177</v>
          </cell>
          <cell r="AP827">
            <v>9106</v>
          </cell>
          <cell r="AQ827" t="str">
            <v>40735</v>
          </cell>
          <cell r="AR827" t="str">
            <v>7</v>
          </cell>
          <cell r="AS827" t="str">
            <v>551796030</v>
          </cell>
          <cell r="AT827" t="str">
            <v>434605380175</v>
          </cell>
          <cell r="AU827" t="str">
            <v>0181</v>
          </cell>
          <cell r="AV827" t="str">
            <v>381</v>
          </cell>
          <cell r="AW827" t="str">
            <v>43761999</v>
          </cell>
          <cell r="AX827" t="str">
            <v>828</v>
          </cell>
          <cell r="AY827">
            <v>1</v>
          </cell>
          <cell r="AZ827">
            <v>3</v>
          </cell>
          <cell r="BA827">
            <v>19</v>
          </cell>
        </row>
        <row r="828">
          <cell r="A828">
            <v>115378</v>
          </cell>
          <cell r="B828" t="str">
            <v>FELIPE DE SOUZA TELES</v>
          </cell>
          <cell r="C828" t="str">
            <v>AJUDANTE EQ SERVICOS DIVERSOS</v>
          </cell>
          <cell r="D828" t="str">
            <v>ECOSAMPA Santo Amaro</v>
          </cell>
          <cell r="E828">
            <v>44046</v>
          </cell>
          <cell r="F828">
            <v>1603.99</v>
          </cell>
          <cell r="G828" t="str">
            <v>Em Atividade Normal</v>
          </cell>
          <cell r="H828">
            <v>44867</v>
          </cell>
          <cell r="I828">
            <v>32536</v>
          </cell>
          <cell r="J828" t="str">
            <v>233.227.898-29</v>
          </cell>
          <cell r="K828" t="str">
            <v>212.46825.71.8</v>
          </cell>
          <cell r="L828" t="str">
            <v>Salário Mensal</v>
          </cell>
          <cell r="M828" t="str">
            <v>Empregado (CLT)</v>
          </cell>
          <cell r="N828" t="str">
            <v>5142-25</v>
          </cell>
          <cell r="O828">
            <v>300</v>
          </cell>
          <cell r="P828" t="str">
            <v>SEGUNDA A SABADO - 21:00 AS 04:33 / INTERVALO DE 01 HORA</v>
          </cell>
          <cell r="Q828" t="str">
            <v>220 Horas</v>
          </cell>
          <cell r="R828" t="str">
            <v>75.01.014</v>
          </cell>
          <cell r="S828" t="str">
            <v>SCK - Pintura de Meio-Fio e Remoção Faixas e Propagandas</v>
          </cell>
          <cell r="T828">
            <v>2</v>
          </cell>
          <cell r="U828" t="str">
            <v>SIEMACO SAO PAULO LIMP URBANA</v>
          </cell>
          <cell r="V828" t="str">
            <v>Brasileira</v>
          </cell>
          <cell r="W828" t="str">
            <v>São Paulo</v>
          </cell>
          <cell r="X828" t="str">
            <v>MARIA INES DE SOUZA TELES</v>
          </cell>
          <cell r="Y828" t="str">
            <v>NAO DECLARADO</v>
          </cell>
          <cell r="Z828" t="str">
            <v>Solteiro</v>
          </cell>
          <cell r="AA828" t="str">
            <v>Ensino Fundamental Incompleto</v>
          </cell>
          <cell r="AB828" t="str">
            <v>M</v>
          </cell>
          <cell r="AC828" t="str">
            <v>Rua</v>
          </cell>
          <cell r="AD828" t="str">
            <v>TADAO YOSHIDA</v>
          </cell>
          <cell r="AE828" t="str">
            <v>60</v>
          </cell>
          <cell r="AF828" t="str">
            <v>CASA 6</v>
          </cell>
          <cell r="AG828" t="str">
            <v>04914-050</v>
          </cell>
          <cell r="AH828" t="str">
            <v>JARDIM FIGUEIRA</v>
          </cell>
          <cell r="AI828" t="str">
            <v>São Paulo</v>
          </cell>
          <cell r="AJ828" t="str">
            <v>São Paulo</v>
          </cell>
          <cell r="AK828" t="str">
            <v>11</v>
          </cell>
          <cell r="AL828" t="str">
            <v>96002.8877</v>
          </cell>
          <cell r="AP828">
            <v>7373</v>
          </cell>
          <cell r="AQ828" t="str">
            <v>28271</v>
          </cell>
          <cell r="AR828" t="str">
            <v>9</v>
          </cell>
          <cell r="AS828" t="str">
            <v>466650024</v>
          </cell>
          <cell r="AT828" t="str">
            <v>420901880141</v>
          </cell>
          <cell r="AU828" t="str">
            <v>196</v>
          </cell>
          <cell r="AV828" t="str">
            <v>372</v>
          </cell>
          <cell r="AW828" t="str">
            <v>23322789</v>
          </cell>
          <cell r="AX828" t="str">
            <v>829</v>
          </cell>
          <cell r="AY828">
            <v>3</v>
          </cell>
          <cell r="AZ828">
            <v>0</v>
          </cell>
          <cell r="BA828">
            <v>28</v>
          </cell>
        </row>
        <row r="829">
          <cell r="A829">
            <v>121859</v>
          </cell>
          <cell r="B829" t="str">
            <v>FELIPE DENIS LUZ SERAFIM</v>
          </cell>
          <cell r="C829" t="str">
            <v>AJUDANTE EQ SERVICOS DIVERSOS</v>
          </cell>
          <cell r="D829" t="str">
            <v>ECOSAMPA Operação Geral</v>
          </cell>
          <cell r="E829">
            <v>45022</v>
          </cell>
          <cell r="F829">
            <v>1603.99</v>
          </cell>
          <cell r="G829" t="str">
            <v>Demitido em Meses Anteriores</v>
          </cell>
          <cell r="H829">
            <v>45027</v>
          </cell>
          <cell r="I829">
            <v>37006</v>
          </cell>
          <cell r="J829" t="str">
            <v>463.223.148-74</v>
          </cell>
          <cell r="K829" t="str">
            <v>213.12891.11.6</v>
          </cell>
          <cell r="L829" t="str">
            <v>Salário Mensal</v>
          </cell>
          <cell r="M829" t="str">
            <v>Empregado (CLT)</v>
          </cell>
          <cell r="N829" t="str">
            <v>5142-25</v>
          </cell>
          <cell r="O829">
            <v>297</v>
          </cell>
          <cell r="P829" t="str">
            <v>SEGUNDA A SABADO - 05:40 AS 14:00 / INTERVALO DE 01 HORA</v>
          </cell>
          <cell r="Q829" t="str">
            <v>220 Horas</v>
          </cell>
          <cell r="R829" t="str">
            <v>75.01.011</v>
          </cell>
          <cell r="S829" t="str">
            <v>SCK - Lavagem - Feiras, Vias e Logradouros</v>
          </cell>
          <cell r="T829">
            <v>2</v>
          </cell>
          <cell r="U829" t="str">
            <v>SIEMACO SAO PAULO LIMP URBANA</v>
          </cell>
          <cell r="V829" t="str">
            <v>Brasileira</v>
          </cell>
          <cell r="W829" t="str">
            <v>Diadema</v>
          </cell>
          <cell r="X829" t="str">
            <v>SILVANE SEBASTIANA DA LUZ</v>
          </cell>
          <cell r="Y829" t="str">
            <v>JOSE DENIS NERES SERAFIM</v>
          </cell>
          <cell r="Z829" t="str">
            <v>Solteiro</v>
          </cell>
          <cell r="AA829" t="str">
            <v>Ensino Médio Completo</v>
          </cell>
          <cell r="AB829" t="str">
            <v>M</v>
          </cell>
          <cell r="AC829" t="str">
            <v>Rua</v>
          </cell>
          <cell r="AD829" t="str">
            <v>JATOBA</v>
          </cell>
          <cell r="AE829" t="str">
            <v>147</v>
          </cell>
          <cell r="AF829" t="str">
            <v>CASA 2</v>
          </cell>
          <cell r="AG829" t="str">
            <v>09973-180</v>
          </cell>
          <cell r="AH829" t="str">
            <v>ELDORADO</v>
          </cell>
          <cell r="AI829" t="str">
            <v>Diadema</v>
          </cell>
          <cell r="AJ829" t="str">
            <v>São Paulo</v>
          </cell>
          <cell r="AM829" t="str">
            <v>11</v>
          </cell>
          <cell r="AN829" t="str">
            <v>97451-7695</v>
          </cell>
          <cell r="AP829">
            <v>1</v>
          </cell>
          <cell r="AQ829" t="str">
            <v>29457</v>
          </cell>
          <cell r="AR829" t="str">
            <v>8</v>
          </cell>
          <cell r="AS829" t="str">
            <v>399960429</v>
          </cell>
          <cell r="AT829" t="str">
            <v>481188120167</v>
          </cell>
          <cell r="AU829" t="str">
            <v>0084</v>
          </cell>
          <cell r="AV829" t="str">
            <v>426</v>
          </cell>
          <cell r="AW829" t="str">
            <v>46322314</v>
          </cell>
          <cell r="AX829" t="str">
            <v>874</v>
          </cell>
          <cell r="AY829">
            <v>0</v>
          </cell>
          <cell r="AZ829">
            <v>0</v>
          </cell>
          <cell r="BA829">
            <v>5</v>
          </cell>
        </row>
        <row r="830">
          <cell r="A830">
            <v>114729</v>
          </cell>
          <cell r="B830" t="str">
            <v>FELIPE DOS SANTOS</v>
          </cell>
          <cell r="C830" t="str">
            <v>VARREDOR</v>
          </cell>
          <cell r="D830" t="str">
            <v>ECOSAMPA Capela do Socorro</v>
          </cell>
          <cell r="E830">
            <v>43874</v>
          </cell>
          <cell r="F830">
            <v>1603.99</v>
          </cell>
          <cell r="G830" t="str">
            <v>Em Atividade Normal</v>
          </cell>
          <cell r="H830">
            <v>45086</v>
          </cell>
          <cell r="I830">
            <v>34528</v>
          </cell>
          <cell r="J830" t="str">
            <v>235.274.448-23</v>
          </cell>
          <cell r="K830" t="str">
            <v>210.14644.55.2</v>
          </cell>
          <cell r="L830" t="str">
            <v>Salário Mensal</v>
          </cell>
          <cell r="M830" t="str">
            <v>Empregado (CLT)</v>
          </cell>
          <cell r="N830" t="str">
            <v>5142-15</v>
          </cell>
          <cell r="O830">
            <v>233</v>
          </cell>
          <cell r="P830" t="str">
            <v>SEGUNDA A SABADO - 09:00 AS 17:20 / INTERVALO DE 01 HORA</v>
          </cell>
          <cell r="Q830" t="str">
            <v>220 Horas</v>
          </cell>
          <cell r="R830" t="str">
            <v>75.01.006</v>
          </cell>
          <cell r="S830" t="str">
            <v>SCK - Varrição de Vias e Logradouros</v>
          </cell>
          <cell r="T830">
            <v>2</v>
          </cell>
          <cell r="U830" t="str">
            <v>SIEMACO SAO PAULO LIMP URBANA</v>
          </cell>
          <cell r="V830" t="str">
            <v>Brasileira</v>
          </cell>
          <cell r="W830" t="str">
            <v>São Paulo</v>
          </cell>
          <cell r="X830" t="str">
            <v>IVONE BATISTA DO SANTOS</v>
          </cell>
          <cell r="Y830" t="str">
            <v>JOSE ANTONIO FELIPE DOS SANTOS</v>
          </cell>
          <cell r="Z830" t="str">
            <v>Solteiro</v>
          </cell>
          <cell r="AA830" t="str">
            <v>Ensino Fundamental Incompleto</v>
          </cell>
          <cell r="AB830" t="str">
            <v>M</v>
          </cell>
          <cell r="AC830" t="str">
            <v>Rua</v>
          </cell>
          <cell r="AD830" t="str">
            <v>VIELA VINTE E UM 83</v>
          </cell>
          <cell r="AE830" t="str">
            <v>CASA 3</v>
          </cell>
          <cell r="AF830" t="str">
            <v>SAIDA DA RUA ABILIO CESAR</v>
          </cell>
          <cell r="AG830" t="str">
            <v>05881-020</v>
          </cell>
          <cell r="AH830" t="str">
            <v>JARDIM SORAIA</v>
          </cell>
          <cell r="AI830" t="str">
            <v>São Paulo</v>
          </cell>
          <cell r="AJ830" t="str">
            <v>São Paulo</v>
          </cell>
          <cell r="AK830" t="str">
            <v>11</v>
          </cell>
          <cell r="AL830" t="str">
            <v>5831.7884</v>
          </cell>
          <cell r="AM830" t="str">
            <v>11</v>
          </cell>
          <cell r="AN830" t="str">
            <v>96612.0206</v>
          </cell>
          <cell r="AP830">
            <v>7245</v>
          </cell>
          <cell r="AQ830" t="str">
            <v>04021</v>
          </cell>
          <cell r="AR830" t="str">
            <v>2</v>
          </cell>
          <cell r="AS830" t="str">
            <v>440330427</v>
          </cell>
          <cell r="AT830" t="str">
            <v>417699710191</v>
          </cell>
          <cell r="AU830" t="str">
            <v>121</v>
          </cell>
          <cell r="AV830" t="str">
            <v>20</v>
          </cell>
          <cell r="AW830" t="str">
            <v>23527444</v>
          </cell>
          <cell r="AX830" t="str">
            <v>823</v>
          </cell>
          <cell r="AY830">
            <v>3</v>
          </cell>
          <cell r="AZ830">
            <v>6</v>
          </cell>
          <cell r="BA830">
            <v>18</v>
          </cell>
        </row>
        <row r="831">
          <cell r="A831">
            <v>114876</v>
          </cell>
          <cell r="B831" t="str">
            <v>FELIPE DOS SANTOS LIMA</v>
          </cell>
          <cell r="C831" t="str">
            <v>ASSISTENTE DE DEPARTAMENTO PESSOAL</v>
          </cell>
          <cell r="D831" t="str">
            <v>ECOSAMPA Operação Geral</v>
          </cell>
          <cell r="E831">
            <v>43906</v>
          </cell>
          <cell r="F831">
            <v>3001.31</v>
          </cell>
          <cell r="G831" t="str">
            <v>Demitido em Meses Anteriores</v>
          </cell>
          <cell r="H831">
            <v>44641</v>
          </cell>
          <cell r="I831">
            <v>33518</v>
          </cell>
          <cell r="J831" t="str">
            <v>393.585.878-73</v>
          </cell>
          <cell r="K831" t="str">
            <v>204.30219.25.8</v>
          </cell>
          <cell r="L831" t="str">
            <v>Salário Mensal</v>
          </cell>
          <cell r="M831" t="str">
            <v>Empregado (CLT)</v>
          </cell>
          <cell r="N831" t="str">
            <v>2524-05</v>
          </cell>
          <cell r="O831">
            <v>10</v>
          </cell>
          <cell r="P831" t="str">
            <v>SEGUNDA A SEXTA - 08:00 AS 17:48 / INTERVALO DE 01 HORA</v>
          </cell>
          <cell r="Q831" t="str">
            <v>220 Horas</v>
          </cell>
          <cell r="R831" t="str">
            <v>02.02.001</v>
          </cell>
          <cell r="S831" t="str">
            <v>Depto Adm Pessoal</v>
          </cell>
          <cell r="T831">
            <v>1</v>
          </cell>
          <cell r="U831" t="str">
            <v>SIEMACO SAO PAULO LIMP URBANA</v>
          </cell>
          <cell r="V831" t="str">
            <v>Brasileira</v>
          </cell>
          <cell r="W831" t="str">
            <v>São Paulo</v>
          </cell>
          <cell r="X831" t="str">
            <v>CARMINA FRANCISCA DOS SANTOS</v>
          </cell>
          <cell r="Y831" t="str">
            <v>JOSE MATIAS DA SILVA LIMA</v>
          </cell>
          <cell r="Z831" t="str">
            <v>Solteiro</v>
          </cell>
          <cell r="AA831" t="str">
            <v>Ensino Superior Completo</v>
          </cell>
          <cell r="AB831" t="str">
            <v>M</v>
          </cell>
          <cell r="AC831" t="str">
            <v>Rua</v>
          </cell>
          <cell r="AD831" t="str">
            <v>RUA TOBIAS STIMMER</v>
          </cell>
          <cell r="AE831" t="str">
            <v>66</v>
          </cell>
          <cell r="AG831" t="str">
            <v>05871-380</v>
          </cell>
          <cell r="AH831" t="str">
            <v>JARDIM SAO MANOEL</v>
          </cell>
          <cell r="AI831" t="str">
            <v>São Paulo</v>
          </cell>
          <cell r="AJ831" t="str">
            <v>São Paulo</v>
          </cell>
          <cell r="AK831" t="str">
            <v>11</v>
          </cell>
          <cell r="AL831" t="str">
            <v>5831.8652</v>
          </cell>
          <cell r="AM831" t="str">
            <v>11</v>
          </cell>
          <cell r="AN831" t="str">
            <v>98231.2457</v>
          </cell>
          <cell r="AP831">
            <v>8485</v>
          </cell>
          <cell r="AQ831" t="str">
            <v>12106</v>
          </cell>
          <cell r="AR831" t="str">
            <v>8</v>
          </cell>
          <cell r="AS831" t="str">
            <v>480603054</v>
          </cell>
          <cell r="AT831" t="str">
            <v>388016430141</v>
          </cell>
          <cell r="AU831" t="str">
            <v>657</v>
          </cell>
          <cell r="AV831" t="str">
            <v>373</v>
          </cell>
          <cell r="AW831" t="str">
            <v>3935857</v>
          </cell>
          <cell r="AX831" t="str">
            <v>873</v>
          </cell>
          <cell r="AY831">
            <v>2</v>
          </cell>
          <cell r="AZ831">
            <v>0</v>
          </cell>
          <cell r="BA831">
            <v>5</v>
          </cell>
        </row>
        <row r="832">
          <cell r="A832">
            <v>119665</v>
          </cell>
          <cell r="B832" t="str">
            <v>FELIPE FERREIRA PINTO</v>
          </cell>
          <cell r="C832" t="str">
            <v>VARREDOR</v>
          </cell>
          <cell r="D832" t="str">
            <v>ECOSAMPA Campo Limpo</v>
          </cell>
          <cell r="E832">
            <v>44725</v>
          </cell>
          <cell r="F832">
            <v>1603.99</v>
          </cell>
          <cell r="G832" t="str">
            <v>Em Atividade Normal</v>
          </cell>
          <cell r="H832">
            <v>44725</v>
          </cell>
          <cell r="I832">
            <v>34638</v>
          </cell>
          <cell r="J832" t="str">
            <v>447.938.488-00</v>
          </cell>
          <cell r="K832" t="str">
            <v>213.08823.60.8</v>
          </cell>
          <cell r="L832" t="str">
            <v>Salário Mensal</v>
          </cell>
          <cell r="M832" t="str">
            <v>Empregado (CLT)</v>
          </cell>
          <cell r="N832" t="str">
            <v>5142-15</v>
          </cell>
          <cell r="O832">
            <v>66</v>
          </cell>
          <cell r="P832" t="str">
            <v>SEGUNDA A SABADO - 06:00 AS 14:20 / INTERVALO DE 01 HORA</v>
          </cell>
          <cell r="Q832" t="str">
            <v>220 Horas</v>
          </cell>
          <cell r="R832" t="str">
            <v>75.01.007</v>
          </cell>
          <cell r="S832" t="str">
            <v>SCK - Varrição de Sarjetas e Calçadas</v>
          </cell>
          <cell r="T832">
            <v>2</v>
          </cell>
          <cell r="U832" t="str">
            <v>SIEMACO SAO PAULO LIMP URBANA</v>
          </cell>
          <cell r="V832" t="str">
            <v>Brasileira</v>
          </cell>
          <cell r="W832" t="str">
            <v>São Paulo</v>
          </cell>
          <cell r="X832" t="str">
            <v>FRANCISCA FELIX FERREIRA PINTO</v>
          </cell>
          <cell r="Y832" t="str">
            <v>FRANCISCO DAS CHAGAS GOMES PINTO</v>
          </cell>
          <cell r="Z832" t="str">
            <v>Solteiro</v>
          </cell>
          <cell r="AA832" t="str">
            <v>Ensino Médio Completo</v>
          </cell>
          <cell r="AB832" t="str">
            <v>M</v>
          </cell>
          <cell r="AC832" t="str">
            <v>Rua</v>
          </cell>
          <cell r="AD832" t="str">
            <v>DA SERVIDAO</v>
          </cell>
          <cell r="AE832" t="str">
            <v>72</v>
          </cell>
          <cell r="AF832" t="str">
            <v>CASA ROSA</v>
          </cell>
          <cell r="AG832" t="str">
            <v>04891-045</v>
          </cell>
          <cell r="AH832" t="str">
            <v>VILA ROSCHEL</v>
          </cell>
          <cell r="AI832" t="str">
            <v>São Paulo</v>
          </cell>
          <cell r="AJ832" t="str">
            <v>São Paulo</v>
          </cell>
          <cell r="AK832" t="str">
            <v>11</v>
          </cell>
          <cell r="AL832" t="str">
            <v>98860.6435</v>
          </cell>
          <cell r="AM832" t="str">
            <v>11</v>
          </cell>
          <cell r="AN832" t="str">
            <v>99234-5883</v>
          </cell>
          <cell r="AP832">
            <v>6733</v>
          </cell>
          <cell r="AQ832" t="str">
            <v>48028</v>
          </cell>
          <cell r="AR832" t="str">
            <v>6</v>
          </cell>
          <cell r="AS832" t="str">
            <v>478255494</v>
          </cell>
          <cell r="AT832" t="str">
            <v>47901330175</v>
          </cell>
          <cell r="AU832" t="str">
            <v>0361</v>
          </cell>
          <cell r="AV832" t="str">
            <v>408</v>
          </cell>
          <cell r="AW832" t="str">
            <v>44793848</v>
          </cell>
          <cell r="AX832" t="str">
            <v>800</v>
          </cell>
          <cell r="AY832">
            <v>1</v>
          </cell>
          <cell r="AZ832">
            <v>2</v>
          </cell>
          <cell r="BA832">
            <v>18</v>
          </cell>
        </row>
        <row r="833">
          <cell r="A833">
            <v>112764</v>
          </cell>
          <cell r="B833" t="str">
            <v>FELIPE FIGUEIREDO DA SILVA</v>
          </cell>
          <cell r="C833" t="str">
            <v>FISCAL DE TURMA PLENO</v>
          </cell>
          <cell r="D833" t="str">
            <v>ECOSAMPA M'Boi Mirim</v>
          </cell>
          <cell r="E833">
            <v>43617</v>
          </cell>
          <cell r="F833">
            <v>3222.08</v>
          </cell>
          <cell r="G833" t="str">
            <v>Em Atividade Normal</v>
          </cell>
          <cell r="H833">
            <v>44930</v>
          </cell>
          <cell r="I833">
            <v>30756</v>
          </cell>
          <cell r="J833" t="str">
            <v>322.067.418-65</v>
          </cell>
          <cell r="K833" t="str">
            <v>131.55220.85.5</v>
          </cell>
          <cell r="L833" t="str">
            <v>Salário Mensal</v>
          </cell>
          <cell r="M833" t="str">
            <v>Empregado (CLT)</v>
          </cell>
          <cell r="N833" t="str">
            <v>9922-05</v>
          </cell>
          <cell r="O833">
            <v>66</v>
          </cell>
          <cell r="P833" t="str">
            <v>SEGUNDA A SABADO - 06:00 AS 14:20 / INTERVALO DE 01 HORA</v>
          </cell>
          <cell r="Q833" t="str">
            <v>220 Horas</v>
          </cell>
          <cell r="R833" t="str">
            <v>75.02.003</v>
          </cell>
          <cell r="S833" t="str">
            <v>Apoio Op C.Direto</v>
          </cell>
          <cell r="T833">
            <v>2</v>
          </cell>
          <cell r="U833" t="str">
            <v>SIEMACO SAO PAULO LIMP URBANA</v>
          </cell>
          <cell r="V833" t="str">
            <v>Brasileira</v>
          </cell>
          <cell r="W833" t="str">
            <v>São Paulo</v>
          </cell>
          <cell r="X833" t="str">
            <v>IZILDA FIGUEIREDO DA SILVA</v>
          </cell>
          <cell r="Y833" t="str">
            <v>ANTONIO CARLOS DA SILVA</v>
          </cell>
          <cell r="Z833" t="str">
            <v>Solteiro</v>
          </cell>
          <cell r="AA833" t="str">
            <v>Ensino Médio Completo</v>
          </cell>
          <cell r="AB833" t="str">
            <v>M</v>
          </cell>
          <cell r="AC833" t="str">
            <v>Avenida</v>
          </cell>
          <cell r="AD833" t="str">
            <v xml:space="preserve">MORADA NOVA </v>
          </cell>
          <cell r="AE833" t="str">
            <v>107</v>
          </cell>
          <cell r="AG833" t="str">
            <v>04911-040</v>
          </cell>
          <cell r="AH833" t="str">
            <v>GUARAPIRANGA</v>
          </cell>
          <cell r="AI833" t="str">
            <v>São Paulo</v>
          </cell>
          <cell r="AJ833" t="str">
            <v>São Paulo</v>
          </cell>
          <cell r="AP833">
            <v>6368</v>
          </cell>
          <cell r="AQ833" t="str">
            <v>12608</v>
          </cell>
          <cell r="AR833" t="str">
            <v>9</v>
          </cell>
          <cell r="AS833" t="str">
            <v>413227510</v>
          </cell>
          <cell r="AT833" t="str">
            <v>311895620108</v>
          </cell>
          <cell r="AU833" t="str">
            <v>236</v>
          </cell>
          <cell r="AV833" t="str">
            <v>372</v>
          </cell>
          <cell r="AW833" t="str">
            <v>54441</v>
          </cell>
          <cell r="AX833" t="str">
            <v>252</v>
          </cell>
          <cell r="AY833">
            <v>4</v>
          </cell>
          <cell r="AZ833">
            <v>3</v>
          </cell>
          <cell r="BA833">
            <v>0</v>
          </cell>
        </row>
        <row r="834">
          <cell r="A834">
            <v>114316</v>
          </cell>
          <cell r="B834" t="str">
            <v>FELIPE GOMES DA SILVA</v>
          </cell>
          <cell r="C834" t="str">
            <v>AJUDANTE EQ SERVICOS DIVERSOS</v>
          </cell>
          <cell r="D834" t="str">
            <v>ECOSAMPA Santo Amaro</v>
          </cell>
          <cell r="E834">
            <v>43811</v>
          </cell>
          <cell r="F834">
            <v>1603.99</v>
          </cell>
          <cell r="G834" t="str">
            <v>Em Atividade Normal</v>
          </cell>
          <cell r="H834">
            <v>45198</v>
          </cell>
          <cell r="I834">
            <v>34985</v>
          </cell>
          <cell r="J834" t="str">
            <v>438.592.608-55</v>
          </cell>
          <cell r="K834" t="str">
            <v>209.79779.35.3</v>
          </cell>
          <cell r="L834" t="str">
            <v>Salário Mensal</v>
          </cell>
          <cell r="M834" t="str">
            <v>Empregado (CLT)</v>
          </cell>
          <cell r="N834" t="str">
            <v>5142-25</v>
          </cell>
          <cell r="O834">
            <v>300</v>
          </cell>
          <cell r="P834" t="str">
            <v>SEGUNDA A SABADO - 21:00 AS 04:33 / INTERVALO DE 01 HORA</v>
          </cell>
          <cell r="Q834" t="str">
            <v>220 Horas</v>
          </cell>
          <cell r="R834" t="str">
            <v>75.01.014</v>
          </cell>
          <cell r="S834" t="str">
            <v>SCK - Pintura de Meio-Fio e Remoção Faixas e Propagandas</v>
          </cell>
          <cell r="T834">
            <v>2</v>
          </cell>
          <cell r="U834" t="str">
            <v>SIEMACO SAO PAULO LIMP URBANA</v>
          </cell>
          <cell r="V834" t="str">
            <v>Brasileira</v>
          </cell>
          <cell r="W834" t="str">
            <v>São Paulo</v>
          </cell>
          <cell r="X834" t="str">
            <v>ANANICE GOMES DA SILVA</v>
          </cell>
          <cell r="Y834" t="str">
            <v>ATAIDE APARECIDO DA SILVA</v>
          </cell>
          <cell r="Z834" t="str">
            <v>Solteiro</v>
          </cell>
          <cell r="AA834" t="str">
            <v>Ensino Médio Incompleto</v>
          </cell>
          <cell r="AB834" t="str">
            <v>M</v>
          </cell>
          <cell r="AC834" t="str">
            <v>Rua</v>
          </cell>
          <cell r="AD834" t="str">
            <v>RUA PRIMEIRO DE MAIO</v>
          </cell>
          <cell r="AE834" t="str">
            <v>34</v>
          </cell>
          <cell r="AG834" t="str">
            <v>04891-320</v>
          </cell>
          <cell r="AH834" t="str">
            <v>ENGENHEIRO MARSILAC</v>
          </cell>
          <cell r="AI834" t="str">
            <v>São Paulo</v>
          </cell>
          <cell r="AJ834" t="str">
            <v>São Paulo</v>
          </cell>
          <cell r="AK834" t="str">
            <v>11</v>
          </cell>
          <cell r="AL834" t="str">
            <v>95669.4474</v>
          </cell>
          <cell r="AM834" t="str">
            <v>11</v>
          </cell>
          <cell r="AN834" t="str">
            <v>94493.8269</v>
          </cell>
          <cell r="AP834">
            <v>2921</v>
          </cell>
          <cell r="AQ834" t="str">
            <v>54148</v>
          </cell>
          <cell r="AR834" t="str">
            <v>4</v>
          </cell>
          <cell r="AS834" t="str">
            <v>392713998</v>
          </cell>
          <cell r="AT834" t="str">
            <v>423251350108</v>
          </cell>
          <cell r="AU834" t="str">
            <v>159</v>
          </cell>
          <cell r="AV834" t="str">
            <v>381</v>
          </cell>
          <cell r="AW834" t="str">
            <v>43859260</v>
          </cell>
          <cell r="AX834" t="str">
            <v>855</v>
          </cell>
          <cell r="AY834">
            <v>3</v>
          </cell>
          <cell r="AZ834">
            <v>8</v>
          </cell>
          <cell r="BA834">
            <v>19</v>
          </cell>
        </row>
        <row r="835">
          <cell r="A835">
            <v>115818</v>
          </cell>
          <cell r="B835" t="str">
            <v>FELIPE MENDES DO AMARANTE SOUSA</v>
          </cell>
          <cell r="C835" t="str">
            <v>AJUDANTE EQ SERVICOS DIVERSOS</v>
          </cell>
          <cell r="D835" t="str">
            <v>ECOSAMPA Santo Amaro</v>
          </cell>
          <cell r="E835">
            <v>44154</v>
          </cell>
          <cell r="F835">
            <v>1603.99</v>
          </cell>
          <cell r="G835" t="str">
            <v>Em Atividade Normal</v>
          </cell>
          <cell r="H835">
            <v>45086</v>
          </cell>
          <cell r="I835">
            <v>33752</v>
          </cell>
          <cell r="J835" t="str">
            <v>419.300.578-06</v>
          </cell>
          <cell r="K835" t="str">
            <v>268.89153.17.9</v>
          </cell>
          <cell r="L835" t="str">
            <v>Salário Mensal</v>
          </cell>
          <cell r="M835" t="str">
            <v>Empregado (CLT)</v>
          </cell>
          <cell r="N835" t="str">
            <v>5142-25</v>
          </cell>
          <cell r="O835">
            <v>306</v>
          </cell>
          <cell r="P835" t="str">
            <v>SEGUNDA A SABADO - 05:20 AS 13:40/ INTERVALO DE 01 HORA</v>
          </cell>
          <cell r="Q835" t="str">
            <v>220 Horas</v>
          </cell>
          <cell r="R835" t="str">
            <v>75.01.013</v>
          </cell>
          <cell r="S835" t="str">
            <v>SCK - Capinação e Roçada de Vias</v>
          </cell>
          <cell r="T835">
            <v>2</v>
          </cell>
          <cell r="U835" t="str">
            <v>SIEMACO SAO PAULO LIMP URBANA</v>
          </cell>
          <cell r="V835" t="str">
            <v>Brasileira</v>
          </cell>
          <cell r="W835" t="str">
            <v>São Paulo</v>
          </cell>
          <cell r="X835" t="str">
            <v>CLEIDE MENDES DE SOUSA</v>
          </cell>
          <cell r="Y835" t="str">
            <v>LUIZ ANTONIO DO AMARANTE SOUSA</v>
          </cell>
          <cell r="Z835" t="str">
            <v>Solteiro</v>
          </cell>
          <cell r="AA835" t="str">
            <v>Ensino Médio Completo</v>
          </cell>
          <cell r="AB835" t="str">
            <v>M</v>
          </cell>
          <cell r="AC835" t="str">
            <v>Rua</v>
          </cell>
          <cell r="AD835" t="str">
            <v>RUA NICOLO DI PIETRO</v>
          </cell>
          <cell r="AE835" t="str">
            <v>103</v>
          </cell>
          <cell r="AG835" t="str">
            <v>05886-150</v>
          </cell>
          <cell r="AH835" t="str">
            <v>JARDIM DOM JOSE</v>
          </cell>
          <cell r="AI835" t="str">
            <v>São Paulo</v>
          </cell>
          <cell r="AJ835" t="str">
            <v>São Paulo</v>
          </cell>
          <cell r="AK835" t="str">
            <v>11</v>
          </cell>
          <cell r="AL835" t="str">
            <v>95437.6164</v>
          </cell>
          <cell r="AM835" t="str">
            <v>11</v>
          </cell>
          <cell r="AN835" t="str">
            <v>98107.9763</v>
          </cell>
          <cell r="AP835">
            <v>1003</v>
          </cell>
          <cell r="AQ835" t="str">
            <v>94383</v>
          </cell>
          <cell r="AR835" t="str">
            <v>2</v>
          </cell>
          <cell r="AS835" t="str">
            <v>484193533</v>
          </cell>
          <cell r="AT835" t="str">
            <v>383455660191</v>
          </cell>
          <cell r="AU835" t="str">
            <v>0313</v>
          </cell>
          <cell r="AV835" t="str">
            <v>020</v>
          </cell>
          <cell r="AW835" t="str">
            <v>41930057</v>
          </cell>
          <cell r="AX835" t="str">
            <v>806</v>
          </cell>
          <cell r="AY835">
            <v>2</v>
          </cell>
          <cell r="AZ835">
            <v>9</v>
          </cell>
          <cell r="BA835">
            <v>12</v>
          </cell>
        </row>
        <row r="836">
          <cell r="A836">
            <v>121467</v>
          </cell>
          <cell r="B836" t="str">
            <v>FELIPE SILVA SANTOS</v>
          </cell>
          <cell r="C836" t="str">
            <v>AJUDANTE EQ SERVICOS DIVERSOS</v>
          </cell>
          <cell r="D836" t="str">
            <v>ECOSAMPA Operação Geral</v>
          </cell>
          <cell r="E836">
            <v>44967</v>
          </cell>
          <cell r="F836">
            <v>1603.99</v>
          </cell>
          <cell r="G836" t="str">
            <v>Demitido em Meses Anteriores</v>
          </cell>
          <cell r="H836">
            <v>44981</v>
          </cell>
          <cell r="I836">
            <v>37693</v>
          </cell>
          <cell r="J836" t="str">
            <v>238.811.468-30</v>
          </cell>
          <cell r="K836" t="str">
            <v>210.14779.99.7</v>
          </cell>
          <cell r="L836" t="str">
            <v>Salário Mensal</v>
          </cell>
          <cell r="M836" t="str">
            <v>Empregado (CLT)</v>
          </cell>
          <cell r="N836" t="str">
            <v>5142-25</v>
          </cell>
          <cell r="O836">
            <v>339</v>
          </cell>
          <cell r="P836" t="str">
            <v>SEGUNDA A SABADO - 13:20 AS 21:40 / INTERVALO DE 01 HORA</v>
          </cell>
          <cell r="Q836" t="str">
            <v>220 Horas</v>
          </cell>
          <cell r="R836" t="str">
            <v>75.01.011</v>
          </cell>
          <cell r="S836" t="str">
            <v>SCK - Lavagem - Feiras, Vias e Logradouros</v>
          </cell>
          <cell r="T836">
            <v>2</v>
          </cell>
          <cell r="U836" t="str">
            <v>SIEMACO SAO PAULO LIMP URBANA</v>
          </cell>
          <cell r="V836" t="str">
            <v>Brasileira</v>
          </cell>
          <cell r="W836" t="str">
            <v>São Paulo</v>
          </cell>
          <cell r="X836" t="str">
            <v>SOLANGE SILVA LEITAO</v>
          </cell>
          <cell r="Y836" t="str">
            <v>LEANDRO VIANA DOS SANTOS</v>
          </cell>
          <cell r="Z836" t="str">
            <v>Solteiro</v>
          </cell>
          <cell r="AA836" t="str">
            <v>Ensino Médio Incompleto</v>
          </cell>
          <cell r="AB836" t="str">
            <v>M</v>
          </cell>
          <cell r="AC836" t="str">
            <v>Rua</v>
          </cell>
          <cell r="AD836" t="str">
            <v>Tijuape</v>
          </cell>
          <cell r="AE836" t="str">
            <v>608</v>
          </cell>
          <cell r="AF836" t="str">
            <v>A</v>
          </cell>
          <cell r="AG836" t="str">
            <v>05873-380</v>
          </cell>
          <cell r="AH836" t="str">
            <v>Morro do Indio</v>
          </cell>
          <cell r="AI836" t="str">
            <v>São Paulo</v>
          </cell>
          <cell r="AJ836" t="str">
            <v>São Paulo</v>
          </cell>
          <cell r="AM836" t="str">
            <v>11</v>
          </cell>
          <cell r="AN836" t="str">
            <v>97231-2698</v>
          </cell>
          <cell r="AP836">
            <v>7283</v>
          </cell>
          <cell r="AQ836" t="str">
            <v>24558</v>
          </cell>
          <cell r="AR836" t="str">
            <v>2</v>
          </cell>
          <cell r="AS836" t="str">
            <v>596552324</v>
          </cell>
          <cell r="AT836" t="str">
            <v>470491440124</v>
          </cell>
          <cell r="AU836" t="str">
            <v>0076</v>
          </cell>
          <cell r="AV836" t="str">
            <v>020</v>
          </cell>
          <cell r="AW836" t="str">
            <v>23881146</v>
          </cell>
          <cell r="AX836" t="str">
            <v>830</v>
          </cell>
          <cell r="AY836">
            <v>0</v>
          </cell>
          <cell r="AZ836">
            <v>0</v>
          </cell>
          <cell r="BA836">
            <v>14</v>
          </cell>
        </row>
        <row r="837">
          <cell r="A837">
            <v>114563</v>
          </cell>
          <cell r="B837" t="str">
            <v>FERNANDA CAMPOS DA SILVA</v>
          </cell>
          <cell r="C837" t="str">
            <v>PENSIONISTAS</v>
          </cell>
          <cell r="D837" t="str">
            <v>ECOSAMPA Pensionistas</v>
          </cell>
          <cell r="E837">
            <v>43800</v>
          </cell>
          <cell r="F837">
            <v>0.01</v>
          </cell>
          <cell r="G837" t="str">
            <v>Em Atividade Normal</v>
          </cell>
          <cell r="H837">
            <v>43800</v>
          </cell>
          <cell r="J837" t="str">
            <v>381.711.278-51</v>
          </cell>
          <cell r="L837" t="str">
            <v>Nenhuma</v>
          </cell>
          <cell r="M837" t="str">
            <v>Pensionista</v>
          </cell>
          <cell r="N837" t="str">
            <v>1415-20</v>
          </cell>
          <cell r="O837">
            <v>0</v>
          </cell>
          <cell r="P837" t="str">
            <v>Nenhum</v>
          </cell>
          <cell r="Q837" t="str">
            <v>Nenhuma</v>
          </cell>
          <cell r="R837" t="str">
            <v>00.00.000</v>
          </cell>
          <cell r="S837" t="str">
            <v>Pensionistas</v>
          </cell>
          <cell r="T837">
            <v>2</v>
          </cell>
          <cell r="U837" t="str">
            <v>Nenhum</v>
          </cell>
          <cell r="V837" t="str">
            <v>Brasileira</v>
          </cell>
          <cell r="W837" t="str">
            <v>Nenhum</v>
          </cell>
          <cell r="Z837" t="str">
            <v>Solteiro</v>
          </cell>
          <cell r="AA837" t="str">
            <v>Ensino Fundamental Incompleto</v>
          </cell>
          <cell r="AB837" t="str">
            <v>F</v>
          </cell>
          <cell r="AC837" t="str">
            <v>Nenhum</v>
          </cell>
          <cell r="AI837" t="str">
            <v>Nenhum</v>
          </cell>
          <cell r="AJ837" t="str">
            <v>Nenhum</v>
          </cell>
          <cell r="AP837">
            <v>1416</v>
          </cell>
          <cell r="AQ837" t="str">
            <v>0047370</v>
          </cell>
          <cell r="AR837" t="str">
            <v>7</v>
          </cell>
          <cell r="AY837">
            <v>3</v>
          </cell>
          <cell r="AZ837">
            <v>9</v>
          </cell>
          <cell r="BA837">
            <v>0</v>
          </cell>
        </row>
        <row r="838">
          <cell r="A838">
            <v>112766</v>
          </cell>
          <cell r="B838" t="str">
            <v>FERNANDO ALVES DE SOUSA</v>
          </cell>
          <cell r="C838" t="str">
            <v>AJUDANTE EQ SERVICOS DIVERSOS</v>
          </cell>
          <cell r="D838" t="str">
            <v>ECOSAMPA Capela do Socorro</v>
          </cell>
          <cell r="E838">
            <v>43617</v>
          </cell>
          <cell r="F838">
            <v>1603.99</v>
          </cell>
          <cell r="G838" t="str">
            <v>Em Atividade Normal</v>
          </cell>
          <cell r="H838">
            <v>45056</v>
          </cell>
          <cell r="I838">
            <v>29621</v>
          </cell>
          <cell r="J838" t="str">
            <v>322.885.438-84</v>
          </cell>
          <cell r="K838" t="str">
            <v>133.33709.77.4</v>
          </cell>
          <cell r="L838" t="str">
            <v>Salário Mensal</v>
          </cell>
          <cell r="M838" t="str">
            <v>Empregado (CLT)</v>
          </cell>
          <cell r="N838" t="str">
            <v>5142-25</v>
          </cell>
          <cell r="O838">
            <v>66</v>
          </cell>
          <cell r="P838" t="str">
            <v>SEGUNDA A SABADO - 06:00 AS 14:20 / INTERVALO DE 01 HORA</v>
          </cell>
          <cell r="Q838" t="str">
            <v>220 Horas</v>
          </cell>
          <cell r="R838" t="str">
            <v>75.01.013</v>
          </cell>
          <cell r="S838" t="str">
            <v>SCK - Capinação e Roçada de Vias</v>
          </cell>
          <cell r="T838">
            <v>2</v>
          </cell>
          <cell r="U838" t="str">
            <v>SIEMACO SAO PAULO LIMP URBANA</v>
          </cell>
          <cell r="V838" t="str">
            <v>Brasileira</v>
          </cell>
          <cell r="W838" t="str">
            <v>Lavras da Mangabeira</v>
          </cell>
          <cell r="X838" t="str">
            <v>ANTONIA ALVES DE SOUSA</v>
          </cell>
          <cell r="Y838" t="str">
            <v>GERALDO CARLOS DE SOUSA</v>
          </cell>
          <cell r="Z838" t="str">
            <v>Solteiro</v>
          </cell>
          <cell r="AA838" t="str">
            <v>Ensino Fundamental Incompleto</v>
          </cell>
          <cell r="AB838" t="str">
            <v>M</v>
          </cell>
          <cell r="AC838" t="str">
            <v>Rua</v>
          </cell>
          <cell r="AD838" t="str">
            <v>LEANDRO TEIXEIRA</v>
          </cell>
          <cell r="AE838" t="str">
            <v>112</v>
          </cell>
          <cell r="AG838" t="str">
            <v>05662-060</v>
          </cell>
          <cell r="AH838" t="str">
            <v>PARAISOPOLIS</v>
          </cell>
          <cell r="AI838" t="str">
            <v>São Paulo</v>
          </cell>
          <cell r="AJ838" t="str">
            <v>São Paulo</v>
          </cell>
          <cell r="AP838">
            <v>5917</v>
          </cell>
          <cell r="AQ838" t="str">
            <v>03856</v>
          </cell>
          <cell r="AR838" t="str">
            <v>3</v>
          </cell>
          <cell r="AS838" t="str">
            <v>416068376</v>
          </cell>
          <cell r="AT838" t="str">
            <v>298049900124</v>
          </cell>
          <cell r="AU838" t="str">
            <v>502</v>
          </cell>
          <cell r="AV838" t="str">
            <v>346</v>
          </cell>
          <cell r="AW838" t="str">
            <v>5456</v>
          </cell>
          <cell r="AX838" t="str">
            <v>241</v>
          </cell>
          <cell r="AY838">
            <v>4</v>
          </cell>
          <cell r="AZ838">
            <v>3</v>
          </cell>
          <cell r="BA838">
            <v>0</v>
          </cell>
        </row>
        <row r="839">
          <cell r="A839">
            <v>112768</v>
          </cell>
          <cell r="B839" t="str">
            <v>FERNANDO ANTONIO DA SILVA</v>
          </cell>
          <cell r="C839" t="str">
            <v>COLETOR</v>
          </cell>
          <cell r="D839" t="str">
            <v>ECOSAMPA Operação Geral</v>
          </cell>
          <cell r="E839">
            <v>43617</v>
          </cell>
          <cell r="F839">
            <v>1907.79</v>
          </cell>
          <cell r="G839" t="str">
            <v>Em Atividade Normal</v>
          </cell>
          <cell r="H839">
            <v>44960</v>
          </cell>
          <cell r="I839">
            <v>29865</v>
          </cell>
          <cell r="J839" t="str">
            <v>233.787.878-30</v>
          </cell>
          <cell r="K839" t="str">
            <v>163.38795.46.0</v>
          </cell>
          <cell r="L839" t="str">
            <v>Salário Mensal</v>
          </cell>
          <cell r="M839" t="str">
            <v>Empregado (CLT)</v>
          </cell>
          <cell r="N839" t="str">
            <v>5142-05</v>
          </cell>
          <cell r="O839">
            <v>339</v>
          </cell>
          <cell r="P839" t="str">
            <v>SEGUNDA A SABADO - 13:20 AS 21:40 / INTERVALO DE 01 HORA</v>
          </cell>
          <cell r="Q839" t="str">
            <v>220 Horas</v>
          </cell>
          <cell r="R839" t="str">
            <v>75.01.017</v>
          </cell>
          <cell r="S839" t="str">
            <v>SCK - Coleta Manual - Entulho e Materiais Diversos</v>
          </cell>
          <cell r="T839">
            <v>2</v>
          </cell>
          <cell r="U839" t="str">
            <v>SIEMACO SAO PAULO LIMP URBANA</v>
          </cell>
          <cell r="V839" t="str">
            <v>Brasileira</v>
          </cell>
          <cell r="W839" t="str">
            <v>São Paulo</v>
          </cell>
          <cell r="X839" t="str">
            <v>MIRIAN MARIA FERREIRA DA SILVA</v>
          </cell>
          <cell r="Y839" t="str">
            <v>DOMICIO ANTONIO DA SILVA</v>
          </cell>
          <cell r="Z839" t="str">
            <v>Solteiro</v>
          </cell>
          <cell r="AA839" t="str">
            <v>Ensino Médio Completo</v>
          </cell>
          <cell r="AB839" t="str">
            <v>M</v>
          </cell>
          <cell r="AC839" t="str">
            <v>Rua</v>
          </cell>
          <cell r="AD839" t="str">
            <v>PAULINO GOTTSFRITZ</v>
          </cell>
          <cell r="AE839" t="str">
            <v>90</v>
          </cell>
          <cell r="AG839" t="str">
            <v>04875-060</v>
          </cell>
          <cell r="AH839" t="str">
            <v>COLONIA ZONA AZUL</v>
          </cell>
          <cell r="AI839" t="str">
            <v>São Paulo</v>
          </cell>
          <cell r="AJ839" t="str">
            <v>São Paulo</v>
          </cell>
          <cell r="AK839" t="str">
            <v>11</v>
          </cell>
          <cell r="AL839" t="str">
            <v>5926.1351</v>
          </cell>
          <cell r="AM839" t="str">
            <v>11</v>
          </cell>
          <cell r="AN839" t="str">
            <v>9836.3202</v>
          </cell>
          <cell r="AP839">
            <v>5917</v>
          </cell>
          <cell r="AQ839" t="str">
            <v>03871</v>
          </cell>
          <cell r="AR839" t="str">
            <v>2</v>
          </cell>
          <cell r="AS839" t="str">
            <v>446355677</v>
          </cell>
          <cell r="AT839" t="str">
            <v>389529350141</v>
          </cell>
          <cell r="AU839" t="str">
            <v>411</v>
          </cell>
          <cell r="AV839" t="str">
            <v>381</v>
          </cell>
          <cell r="AW839" t="str">
            <v>71412</v>
          </cell>
          <cell r="AX839" t="str">
            <v>262</v>
          </cell>
          <cell r="AY839">
            <v>4</v>
          </cell>
          <cell r="AZ839">
            <v>3</v>
          </cell>
          <cell r="BA839">
            <v>0</v>
          </cell>
        </row>
        <row r="840">
          <cell r="A840">
            <v>112773</v>
          </cell>
          <cell r="B840" t="str">
            <v>FERNANDO BASTOS DA SILVA</v>
          </cell>
          <cell r="C840" t="str">
            <v>AJUDANTE EQ SERVICOS DIVERSOS</v>
          </cell>
          <cell r="D840" t="str">
            <v>ECOSAMPA Capela do Socorro</v>
          </cell>
          <cell r="E840">
            <v>43617</v>
          </cell>
          <cell r="F840">
            <v>1464.83</v>
          </cell>
          <cell r="G840" t="str">
            <v>Demitido em Meses Anteriores</v>
          </cell>
          <cell r="H840">
            <v>44719</v>
          </cell>
          <cell r="I840">
            <v>28683</v>
          </cell>
          <cell r="J840" t="str">
            <v>935.367.555-34</v>
          </cell>
          <cell r="K840" t="str">
            <v>126.26828.08.6</v>
          </cell>
          <cell r="L840" t="str">
            <v>Salário Mensal</v>
          </cell>
          <cell r="M840" t="str">
            <v>Empregado (CLT)</v>
          </cell>
          <cell r="N840" t="str">
            <v>5142-25</v>
          </cell>
          <cell r="O840">
            <v>66</v>
          </cell>
          <cell r="P840" t="str">
            <v>SEGUNDA A SABADO - 06:00 AS 14:20 / INTERVALO DE 01 HORA</v>
          </cell>
          <cell r="Q840" t="str">
            <v>220 Horas</v>
          </cell>
          <cell r="R840" t="str">
            <v>75.01.022</v>
          </cell>
          <cell r="S840" t="str">
            <v>SCK - Limpeza Habitacional - Dificil Acesso</v>
          </cell>
          <cell r="T840">
            <v>2</v>
          </cell>
          <cell r="U840" t="str">
            <v>SIEMACO SAO PAULO LIMP URBANA</v>
          </cell>
          <cell r="V840" t="str">
            <v>Brasileira</v>
          </cell>
          <cell r="W840" t="str">
            <v>São Paulo</v>
          </cell>
          <cell r="X840" t="str">
            <v>MARIA JOSE DA SILVA</v>
          </cell>
          <cell r="Y840" t="str">
            <v>ANTONIO BASTOS DA SILVA</v>
          </cell>
          <cell r="Z840" t="str">
            <v>Casado</v>
          </cell>
          <cell r="AA840" t="str">
            <v>Ensino Fundamental Incompleto</v>
          </cell>
          <cell r="AB840" t="str">
            <v>M</v>
          </cell>
          <cell r="AC840" t="str">
            <v>Rua</v>
          </cell>
          <cell r="AD840" t="str">
            <v>DR NUNO GUERNER DE ALMEIDA</v>
          </cell>
          <cell r="AE840" t="str">
            <v>152</v>
          </cell>
          <cell r="AG840" t="str">
            <v>04850-230</v>
          </cell>
          <cell r="AH840" t="str">
            <v>PARQUE COCAIA</v>
          </cell>
          <cell r="AI840" t="str">
            <v>São Paulo</v>
          </cell>
          <cell r="AJ840" t="str">
            <v>São Paulo</v>
          </cell>
          <cell r="AP840">
            <v>2921</v>
          </cell>
          <cell r="AQ840" t="str">
            <v>50882</v>
          </cell>
          <cell r="AR840" t="str">
            <v>2</v>
          </cell>
          <cell r="AS840" t="str">
            <v>396380141</v>
          </cell>
          <cell r="AT840" t="str">
            <v>84909060540</v>
          </cell>
          <cell r="AU840" t="str">
            <v>252</v>
          </cell>
          <cell r="AV840" t="str">
            <v>371</v>
          </cell>
          <cell r="AW840" t="str">
            <v>26313</v>
          </cell>
          <cell r="AX840" t="str">
            <v>62</v>
          </cell>
          <cell r="AY840">
            <v>3</v>
          </cell>
          <cell r="AZ840">
            <v>0</v>
          </cell>
          <cell r="BA840">
            <v>6</v>
          </cell>
        </row>
        <row r="841">
          <cell r="A841">
            <v>112794</v>
          </cell>
          <cell r="B841" t="str">
            <v>FERNANDO GOMES DA SILVA</v>
          </cell>
          <cell r="C841" t="str">
            <v>VARREDOR</v>
          </cell>
          <cell r="D841" t="str">
            <v>ECOSAMPA Santo Amaro</v>
          </cell>
          <cell r="E841">
            <v>43617</v>
          </cell>
          <cell r="F841">
            <v>1319.67</v>
          </cell>
          <cell r="G841" t="str">
            <v>Demitido em Meses Anteriores</v>
          </cell>
          <cell r="H841">
            <v>44140</v>
          </cell>
          <cell r="I841">
            <v>32883</v>
          </cell>
          <cell r="J841" t="str">
            <v>387.506.838-61</v>
          </cell>
          <cell r="K841" t="str">
            <v>209.78947.50.3</v>
          </cell>
          <cell r="L841" t="str">
            <v>Salário Mensal</v>
          </cell>
          <cell r="M841" t="str">
            <v>Empregado (CLT)</v>
          </cell>
          <cell r="N841" t="str">
            <v>5142-15</v>
          </cell>
          <cell r="O841">
            <v>167</v>
          </cell>
          <cell r="P841" t="str">
            <v>SEGUNDA A SABADO - 13:40 AS 22:00 / INTERVALO DE 01 HORA</v>
          </cell>
          <cell r="Q841" t="str">
            <v>220 Horas</v>
          </cell>
          <cell r="R841" t="str">
            <v>75.01.006</v>
          </cell>
          <cell r="S841" t="str">
            <v>SCK - Varrição de Vias e Logradouros</v>
          </cell>
          <cell r="T841">
            <v>2</v>
          </cell>
          <cell r="U841" t="str">
            <v>SIEMACO SAO PAULO LIMP URBANA</v>
          </cell>
          <cell r="V841" t="str">
            <v>Brasileira</v>
          </cell>
          <cell r="W841" t="str">
            <v>São Paulo</v>
          </cell>
          <cell r="X841" t="str">
            <v>LUCIANE GOMES DA SILVA</v>
          </cell>
          <cell r="Z841" t="str">
            <v>Solteiro</v>
          </cell>
          <cell r="AA841" t="str">
            <v>Ensino Fundamental Incompleto</v>
          </cell>
          <cell r="AB841" t="str">
            <v>M</v>
          </cell>
          <cell r="AC841" t="str">
            <v>Rua</v>
          </cell>
          <cell r="AD841" t="str">
            <v>ALBERT LANGE</v>
          </cell>
          <cell r="AE841" t="str">
            <v>673</v>
          </cell>
          <cell r="AG841" t="str">
            <v>05857-180</v>
          </cell>
          <cell r="AH841" t="str">
            <v>JD AURELIO</v>
          </cell>
          <cell r="AI841" t="str">
            <v>São Paulo</v>
          </cell>
          <cell r="AJ841" t="str">
            <v>São Paulo</v>
          </cell>
          <cell r="AP841">
            <v>2921</v>
          </cell>
          <cell r="AQ841" t="str">
            <v>52866</v>
          </cell>
          <cell r="AR841" t="str">
            <v>3</v>
          </cell>
          <cell r="AS841" t="str">
            <v>438496188</v>
          </cell>
          <cell r="AT841" t="str">
            <v>391714020132</v>
          </cell>
          <cell r="AU841" t="str">
            <v>661</v>
          </cell>
          <cell r="AV841" t="str">
            <v>373</v>
          </cell>
          <cell r="AW841" t="str">
            <v>78315</v>
          </cell>
          <cell r="AX841" t="str">
            <v>339</v>
          </cell>
          <cell r="AY841">
            <v>1</v>
          </cell>
          <cell r="AZ841">
            <v>5</v>
          </cell>
          <cell r="BA841">
            <v>4</v>
          </cell>
        </row>
        <row r="842">
          <cell r="A842">
            <v>112799</v>
          </cell>
          <cell r="B842" t="str">
            <v>FERNANDO JESUS DO CARMO</v>
          </cell>
          <cell r="C842" t="str">
            <v>AJUDANTE EQ SERVICOS DIVERSOS</v>
          </cell>
          <cell r="D842" t="str">
            <v>ECOSAMPA Parelheiros</v>
          </cell>
          <cell r="E842">
            <v>43617</v>
          </cell>
          <cell r="F842">
            <v>1603.99</v>
          </cell>
          <cell r="G842" t="str">
            <v>Em Atividade Normal</v>
          </cell>
          <cell r="H842">
            <v>45056</v>
          </cell>
          <cell r="I842">
            <v>35789</v>
          </cell>
          <cell r="J842" t="str">
            <v>511.997.808-80</v>
          </cell>
          <cell r="K842" t="str">
            <v>201.52580.63.2</v>
          </cell>
          <cell r="L842" t="str">
            <v>Salário Mensal</v>
          </cell>
          <cell r="M842" t="str">
            <v>Empregado (CLT)</v>
          </cell>
          <cell r="N842" t="str">
            <v>5142-25</v>
          </cell>
          <cell r="O842">
            <v>66</v>
          </cell>
          <cell r="P842" t="str">
            <v>SEGUNDA A SABADO - 06:00 AS 14:20 / INTERVALO DE 01 HORA</v>
          </cell>
          <cell r="Q842" t="str">
            <v>220 Horas</v>
          </cell>
          <cell r="R842" t="str">
            <v>75.01.016</v>
          </cell>
          <cell r="S842" t="str">
            <v>SCK - Coleta - Catabagulho e Entulho</v>
          </cell>
          <cell r="T842">
            <v>2</v>
          </cell>
          <cell r="U842" t="str">
            <v>SIEMACO SAO PAULO LIMP URBANA</v>
          </cell>
          <cell r="V842" t="str">
            <v>Brasileira</v>
          </cell>
          <cell r="W842" t="str">
            <v>São Paulo</v>
          </cell>
          <cell r="X842" t="str">
            <v>VALDELICE JESUS DOS SANTOS</v>
          </cell>
          <cell r="Y842" t="str">
            <v>DEUSDETE DIAS DO CARMO</v>
          </cell>
          <cell r="Z842" t="str">
            <v>Solteiro</v>
          </cell>
          <cell r="AA842" t="str">
            <v>Ensino Fundamental Completo</v>
          </cell>
          <cell r="AB842" t="str">
            <v>M</v>
          </cell>
          <cell r="AC842" t="str">
            <v>Rua</v>
          </cell>
          <cell r="AD842" t="str">
            <v>LEANDRO TEIXEIRA</v>
          </cell>
          <cell r="AE842" t="str">
            <v>35</v>
          </cell>
          <cell r="AG842" t="str">
            <v>05662-060</v>
          </cell>
          <cell r="AH842" t="str">
            <v>PARAISOPOLIS</v>
          </cell>
          <cell r="AI842" t="str">
            <v>São Paulo</v>
          </cell>
          <cell r="AJ842" t="str">
            <v>São Paulo</v>
          </cell>
          <cell r="AP842">
            <v>5917</v>
          </cell>
          <cell r="AQ842" t="str">
            <v>03888</v>
          </cell>
          <cell r="AR842" t="str">
            <v>6</v>
          </cell>
          <cell r="AS842" t="str">
            <v>398925641</v>
          </cell>
          <cell r="AT842" t="str">
            <v>428150060132</v>
          </cell>
          <cell r="AU842" t="str">
            <v>656</v>
          </cell>
          <cell r="AV842" t="str">
            <v>346</v>
          </cell>
          <cell r="AW842" t="str">
            <v>83514</v>
          </cell>
          <cell r="AX842" t="str">
            <v>432</v>
          </cell>
          <cell r="AY842">
            <v>4</v>
          </cell>
          <cell r="AZ842">
            <v>3</v>
          </cell>
          <cell r="BA842">
            <v>0</v>
          </cell>
        </row>
        <row r="843">
          <cell r="A843">
            <v>114704</v>
          </cell>
          <cell r="B843" t="str">
            <v>FERNANDO SANTOS DE OLIVEIRA</v>
          </cell>
          <cell r="C843" t="str">
            <v>AJUDANTE EQ SERVICOS DIVERSOS</v>
          </cell>
          <cell r="D843" t="str">
            <v>ECOSAMPA Santo Amaro</v>
          </cell>
          <cell r="E843">
            <v>43874</v>
          </cell>
          <cell r="F843">
            <v>1603.99</v>
          </cell>
          <cell r="G843" t="str">
            <v>Demitido em Meses Anteriores</v>
          </cell>
          <cell r="H843">
            <v>44844</v>
          </cell>
          <cell r="I843">
            <v>33824</v>
          </cell>
          <cell r="J843" t="str">
            <v>347.550.508-80</v>
          </cell>
          <cell r="K843" t="str">
            <v>207.24992.42.6</v>
          </cell>
          <cell r="L843" t="str">
            <v>Salário Mensal</v>
          </cell>
          <cell r="M843" t="str">
            <v>Empregado (CLT)</v>
          </cell>
          <cell r="N843" t="str">
            <v>5142-25</v>
          </cell>
          <cell r="O843">
            <v>66</v>
          </cell>
          <cell r="P843" t="str">
            <v>SEGUNDA A SABADO - 06:00 AS 14:20 / INTERVALO DE 01 HORA</v>
          </cell>
          <cell r="Q843" t="str">
            <v>220 Horas</v>
          </cell>
          <cell r="R843" t="str">
            <v>75.01.014</v>
          </cell>
          <cell r="S843" t="str">
            <v>SCK - Pintura de Meio-Fio e Remoção Faixas e Propagandas</v>
          </cell>
          <cell r="T843">
            <v>2</v>
          </cell>
          <cell r="U843" t="str">
            <v>SIEMACO SAO PAULO LIMP URBANA</v>
          </cell>
          <cell r="V843" t="str">
            <v>Brasileira</v>
          </cell>
          <cell r="W843" t="str">
            <v>São Paulo</v>
          </cell>
          <cell r="X843" t="str">
            <v>MARLENE GONCALVES DOS SANTOS</v>
          </cell>
          <cell r="Y843" t="str">
            <v>PAULO TENORIO DE OLIVEIRA</v>
          </cell>
          <cell r="Z843" t="str">
            <v>Casado</v>
          </cell>
          <cell r="AA843" t="str">
            <v>Ensino Fundamental Incompleto</v>
          </cell>
          <cell r="AB843" t="str">
            <v>M</v>
          </cell>
          <cell r="AC843" t="str">
            <v>Rua</v>
          </cell>
          <cell r="AD843" t="str">
            <v>RUA JOSE JOAQUIM GONCALVES</v>
          </cell>
          <cell r="AE843" t="str">
            <v>705</v>
          </cell>
          <cell r="AG843" t="str">
            <v>05850-210</v>
          </cell>
          <cell r="AH843" t="str">
            <v>PARQUE SANTO ANTONIO</v>
          </cell>
          <cell r="AI843" t="str">
            <v>São Paulo</v>
          </cell>
          <cell r="AJ843" t="str">
            <v>São Paulo</v>
          </cell>
          <cell r="AK843" t="str">
            <v>11</v>
          </cell>
          <cell r="AL843" t="str">
            <v>96611.9848</v>
          </cell>
          <cell r="AM843" t="str">
            <v>11</v>
          </cell>
          <cell r="AN843" t="str">
            <v>97631.3079</v>
          </cell>
          <cell r="AP843">
            <v>7245</v>
          </cell>
          <cell r="AQ843" t="str">
            <v>04016</v>
          </cell>
          <cell r="AR843" t="str">
            <v>2</v>
          </cell>
          <cell r="AS843" t="str">
            <v>44170752X</v>
          </cell>
          <cell r="AT843" t="str">
            <v>389525660191</v>
          </cell>
          <cell r="AU843" t="str">
            <v>430</v>
          </cell>
          <cell r="AV843" t="str">
            <v>381</v>
          </cell>
          <cell r="AW843" t="str">
            <v>34755050</v>
          </cell>
          <cell r="AX843" t="str">
            <v>880</v>
          </cell>
          <cell r="AY843">
            <v>2</v>
          </cell>
          <cell r="AZ843">
            <v>7</v>
          </cell>
          <cell r="BA843">
            <v>27</v>
          </cell>
        </row>
        <row r="844">
          <cell r="A844">
            <v>116738</v>
          </cell>
          <cell r="B844" t="str">
            <v>FERNANDO SARDINHA MIGUEL DE LIMA</v>
          </cell>
          <cell r="C844" t="str">
            <v>AUXILIAR DE PLANEJAMENTO OPERACIONAL</v>
          </cell>
          <cell r="D844" t="str">
            <v>ECOSAMPA Operação Geral</v>
          </cell>
          <cell r="E844">
            <v>44370</v>
          </cell>
          <cell r="F844">
            <v>2245.94</v>
          </cell>
          <cell r="G844" t="str">
            <v>Em Atividade Normal</v>
          </cell>
          <cell r="H844">
            <v>44806</v>
          </cell>
          <cell r="I844">
            <v>35623</v>
          </cell>
          <cell r="J844" t="str">
            <v>433.582.278-20</v>
          </cell>
          <cell r="K844" t="str">
            <v>204.34854.07.1</v>
          </cell>
          <cell r="L844" t="str">
            <v>Salário Mensal</v>
          </cell>
          <cell r="M844" t="str">
            <v>Empregado (CLT)</v>
          </cell>
          <cell r="N844" t="str">
            <v>3423-10</v>
          </cell>
          <cell r="O844">
            <v>71</v>
          </cell>
          <cell r="P844" t="str">
            <v>SEGUNDA A SABADO - 07:00 AS 15:20 / INTERVALO DE 01 HORA</v>
          </cell>
          <cell r="Q844" t="str">
            <v>220 Horas</v>
          </cell>
          <cell r="R844" t="str">
            <v>75.02.001</v>
          </cell>
          <cell r="S844" t="str">
            <v>Apoio Op C.Indireto</v>
          </cell>
          <cell r="T844">
            <v>3</v>
          </cell>
          <cell r="U844" t="str">
            <v>SIEMACO SAO PAULO LIMP URBANA</v>
          </cell>
          <cell r="V844" t="str">
            <v>Brasileira</v>
          </cell>
          <cell r="W844" t="str">
            <v>São Paulo</v>
          </cell>
          <cell r="X844" t="str">
            <v>ELZA GONCALVES SARDINHA DE LIMA</v>
          </cell>
          <cell r="Y844" t="str">
            <v>JOVENIL MIGUEL DE LIMA</v>
          </cell>
          <cell r="Z844" t="str">
            <v>Solteiro</v>
          </cell>
          <cell r="AA844" t="str">
            <v>Ensino Superior Completo</v>
          </cell>
          <cell r="AB844" t="str">
            <v>M</v>
          </cell>
          <cell r="AC844" t="str">
            <v>Rua</v>
          </cell>
          <cell r="AD844" t="str">
            <v>JULIO MACEDO</v>
          </cell>
          <cell r="AE844" t="str">
            <v>493</v>
          </cell>
          <cell r="AG844" t="str">
            <v>03576-190</v>
          </cell>
          <cell r="AH844" t="str">
            <v>JARDIM SANTA MARIA</v>
          </cell>
          <cell r="AI844" t="str">
            <v>São Paulo</v>
          </cell>
          <cell r="AJ844" t="str">
            <v>São Paulo</v>
          </cell>
          <cell r="AK844" t="str">
            <v>11</v>
          </cell>
          <cell r="AL844" t="str">
            <v>2783.0156</v>
          </cell>
          <cell r="AM844" t="str">
            <v>11</v>
          </cell>
          <cell r="AN844" t="str">
            <v>97751.2405</v>
          </cell>
          <cell r="AP844">
            <v>7908</v>
          </cell>
          <cell r="AQ844" t="str">
            <v>29275</v>
          </cell>
          <cell r="AR844" t="str">
            <v>3</v>
          </cell>
          <cell r="AS844" t="str">
            <v>372013776</v>
          </cell>
          <cell r="AT844" t="str">
            <v>425915100175</v>
          </cell>
          <cell r="AU844" t="str">
            <v>0465</v>
          </cell>
          <cell r="AV844" t="str">
            <v>347</v>
          </cell>
          <cell r="AW844" t="str">
            <v>43358227</v>
          </cell>
          <cell r="AX844" t="str">
            <v>820</v>
          </cell>
          <cell r="AY844">
            <v>2</v>
          </cell>
          <cell r="AZ844">
            <v>2</v>
          </cell>
          <cell r="BA844">
            <v>8</v>
          </cell>
        </row>
        <row r="845">
          <cell r="A845">
            <v>113714</v>
          </cell>
          <cell r="B845" t="str">
            <v>FILIPE NASCIMENTO DE PAULA</v>
          </cell>
          <cell r="C845" t="str">
            <v>ASSISTENTE ADMINISTRATIVO</v>
          </cell>
          <cell r="D845" t="str">
            <v>ECOSAMPA Operação Geral</v>
          </cell>
          <cell r="E845">
            <v>43619</v>
          </cell>
          <cell r="F845">
            <v>3292.51</v>
          </cell>
          <cell r="G845" t="str">
            <v>Em Atividade Normal</v>
          </cell>
          <cell r="H845">
            <v>44898</v>
          </cell>
          <cell r="I845">
            <v>31399</v>
          </cell>
          <cell r="J845" t="str">
            <v>360.559.958-32</v>
          </cell>
          <cell r="K845" t="str">
            <v>133.44883.85.1</v>
          </cell>
          <cell r="L845" t="str">
            <v>Salário Mensal</v>
          </cell>
          <cell r="M845" t="str">
            <v>Empregado (CLT)</v>
          </cell>
          <cell r="N845" t="str">
            <v>4110-10</v>
          </cell>
          <cell r="O845">
            <v>306</v>
          </cell>
          <cell r="P845" t="str">
            <v>SEGUNDA A SABADO - 05:20 AS 13:40/ INTERVALO DE 01 HORA</v>
          </cell>
          <cell r="Q845" t="str">
            <v>220 Horas</v>
          </cell>
          <cell r="R845" t="str">
            <v>75.02.001</v>
          </cell>
          <cell r="S845" t="str">
            <v>Apoio Op C.Indireto</v>
          </cell>
          <cell r="T845">
            <v>3</v>
          </cell>
          <cell r="U845" t="str">
            <v>SIEMACO SAO PAULO LIMP URBANA</v>
          </cell>
          <cell r="V845" t="str">
            <v>Brasileira</v>
          </cell>
          <cell r="W845" t="str">
            <v>São Paulo</v>
          </cell>
          <cell r="X845" t="str">
            <v>BARBARA GALDINA DE PAULA</v>
          </cell>
          <cell r="Y845" t="str">
            <v>ADAO NASCIMENTO DE PAULA</v>
          </cell>
          <cell r="Z845" t="str">
            <v>Solteiro</v>
          </cell>
          <cell r="AA845" t="str">
            <v>Ensino Médio Completo</v>
          </cell>
          <cell r="AB845" t="str">
            <v>M</v>
          </cell>
          <cell r="AC845" t="str">
            <v>Rua</v>
          </cell>
          <cell r="AD845" t="str">
            <v>MADAGASCAR</v>
          </cell>
          <cell r="AE845" t="str">
            <v>78</v>
          </cell>
          <cell r="AG845" t="str">
            <v>04784-220</v>
          </cell>
          <cell r="AH845" t="str">
            <v>JARDIM SUZANA</v>
          </cell>
          <cell r="AI845" t="str">
            <v>São Paulo</v>
          </cell>
          <cell r="AJ845" t="str">
            <v>São Paulo</v>
          </cell>
          <cell r="AP845">
            <v>2921</v>
          </cell>
          <cell r="AQ845" t="str">
            <v>52737</v>
          </cell>
          <cell r="AR845" t="str">
            <v>6</v>
          </cell>
          <cell r="AS845" t="str">
            <v>418505639</v>
          </cell>
          <cell r="AT845" t="str">
            <v>326261840124</v>
          </cell>
          <cell r="AU845" t="str">
            <v>717</v>
          </cell>
          <cell r="AV845" t="str">
            <v>280</v>
          </cell>
          <cell r="AW845" t="str">
            <v>0000071541</v>
          </cell>
          <cell r="AX845" t="str">
            <v>00288</v>
          </cell>
          <cell r="AY845">
            <v>4</v>
          </cell>
          <cell r="AZ845">
            <v>2</v>
          </cell>
          <cell r="BA845">
            <v>28</v>
          </cell>
        </row>
        <row r="846">
          <cell r="A846">
            <v>114765</v>
          </cell>
          <cell r="B846" t="str">
            <v>FLAVIO DOS SANTOS MALAQUIAS</v>
          </cell>
          <cell r="C846" t="str">
            <v>MOTORISTA CAMINHAO</v>
          </cell>
          <cell r="D846" t="str">
            <v>ECOSAMPA Operação Geral</v>
          </cell>
          <cell r="E846">
            <v>43874</v>
          </cell>
          <cell r="F846">
            <v>3050.22</v>
          </cell>
          <cell r="G846" t="str">
            <v>Em Atividade Normal</v>
          </cell>
          <cell r="H846">
            <v>45056</v>
          </cell>
          <cell r="I846">
            <v>29824</v>
          </cell>
          <cell r="J846" t="str">
            <v>224.260.968-88</v>
          </cell>
          <cell r="K846" t="str">
            <v>126.21488.77.5</v>
          </cell>
          <cell r="L846" t="str">
            <v>Salário Mensal</v>
          </cell>
          <cell r="M846" t="str">
            <v>Empregado (CLT)</v>
          </cell>
          <cell r="N846" t="str">
            <v>7825-10</v>
          </cell>
          <cell r="O846">
            <v>297</v>
          </cell>
          <cell r="P846" t="str">
            <v>SEGUNDA A SABADO - 05:40 AS 14:00 / INTERVALO DE 01 HORA</v>
          </cell>
          <cell r="Q846" t="str">
            <v>220 Horas</v>
          </cell>
          <cell r="R846" t="str">
            <v>75.01.024</v>
          </cell>
          <cell r="S846" t="str">
            <v>SCK - Coleta Manual Residuos - Compactador</v>
          </cell>
          <cell r="T846">
            <v>2</v>
          </cell>
          <cell r="U846" t="str">
            <v>SIND TRAB EMP DE ONIBUS RODOV INTEREST INTERM SET DIF SAO PAULO</v>
          </cell>
          <cell r="V846" t="str">
            <v>Brasileira</v>
          </cell>
          <cell r="W846" t="str">
            <v>São Paulo</v>
          </cell>
          <cell r="X846" t="str">
            <v>MARIA DE LOURDES DOS SANTOS</v>
          </cell>
          <cell r="Y846" t="str">
            <v>JOSE MALAQUIAS SOBRINHO</v>
          </cell>
          <cell r="Z846" t="str">
            <v>Casado</v>
          </cell>
          <cell r="AA846" t="str">
            <v>Ensino Médio Completo</v>
          </cell>
          <cell r="AB846" t="str">
            <v>M</v>
          </cell>
          <cell r="AC846" t="str">
            <v>Rua</v>
          </cell>
          <cell r="AD846" t="str">
            <v>RUA PAULO MONTEIRO DUARTE</v>
          </cell>
          <cell r="AE846" t="str">
            <v>13</v>
          </cell>
          <cell r="AF846" t="str">
            <v>RUA PAULO MONTEIRO DUARTE</v>
          </cell>
          <cell r="AG846" t="str">
            <v>05868-497</v>
          </cell>
          <cell r="AH846" t="str">
            <v>JARDIM CAPAO REDONDO</v>
          </cell>
          <cell r="AI846" t="str">
            <v>São Paulo</v>
          </cell>
          <cell r="AJ846" t="str">
            <v>São Paulo</v>
          </cell>
          <cell r="AK846" t="str">
            <v>11</v>
          </cell>
          <cell r="AL846" t="str">
            <v>96361.7200</v>
          </cell>
          <cell r="AM846" t="str">
            <v>11</v>
          </cell>
          <cell r="AN846" t="str">
            <v>98728.8388</v>
          </cell>
          <cell r="AP846">
            <v>7245</v>
          </cell>
          <cell r="AQ846" t="str">
            <v>06382</v>
          </cell>
          <cell r="AR846" t="str">
            <v>6</v>
          </cell>
          <cell r="AS846" t="str">
            <v>337785843</v>
          </cell>
          <cell r="AT846" t="str">
            <v>288284500108</v>
          </cell>
          <cell r="AU846" t="str">
            <v>0284</v>
          </cell>
          <cell r="AV846" t="str">
            <v>373</v>
          </cell>
          <cell r="AW846" t="str">
            <v>22426096</v>
          </cell>
          <cell r="AX846" t="str">
            <v>888</v>
          </cell>
          <cell r="AY846">
            <v>3</v>
          </cell>
          <cell r="AZ846">
            <v>6</v>
          </cell>
          <cell r="BA846">
            <v>18</v>
          </cell>
          <cell r="BB846" t="str">
            <v>03.636.909.035</v>
          </cell>
          <cell r="BC846">
            <v>44795</v>
          </cell>
          <cell r="BD846">
            <v>43131</v>
          </cell>
          <cell r="BE846" t="str">
            <v>A</v>
          </cell>
          <cell r="BF846" t="str">
            <v>E</v>
          </cell>
          <cell r="BG846">
            <v>43861</v>
          </cell>
        </row>
        <row r="847">
          <cell r="A847">
            <v>112807</v>
          </cell>
          <cell r="B847" t="str">
            <v>FLAVIO EMERSON XAVIER</v>
          </cell>
          <cell r="C847" t="str">
            <v>MOTORISTA CAMINHAO</v>
          </cell>
          <cell r="D847" t="str">
            <v>ECOSAMPA Operação Geral</v>
          </cell>
          <cell r="E847">
            <v>43617</v>
          </cell>
          <cell r="F847">
            <v>2509.54</v>
          </cell>
          <cell r="G847" t="str">
            <v>Demitido em Meses Anteriores</v>
          </cell>
          <cell r="H847">
            <v>44336</v>
          </cell>
          <cell r="I847">
            <v>29188</v>
          </cell>
          <cell r="J847" t="str">
            <v>268.666.048-18</v>
          </cell>
          <cell r="K847" t="str">
            <v>128.02360.85.1</v>
          </cell>
          <cell r="L847" t="str">
            <v>Salário Mensal</v>
          </cell>
          <cell r="M847" t="str">
            <v>Empregado (CLT)</v>
          </cell>
          <cell r="N847" t="str">
            <v>7825-10</v>
          </cell>
          <cell r="O847">
            <v>258</v>
          </cell>
          <cell r="P847" t="str">
            <v>SEGUNDA A SABADO - 05:00 AS 13:20 / INTERVALO DE 01 HORA</v>
          </cell>
          <cell r="Q847" t="str">
            <v>220 Horas</v>
          </cell>
          <cell r="R847" t="str">
            <v>75.01.013</v>
          </cell>
          <cell r="S847" t="str">
            <v>SCK - Capinação e Roçada de Vias</v>
          </cell>
          <cell r="T847">
            <v>2</v>
          </cell>
          <cell r="U847" t="str">
            <v>SIND TRAB EMP DE ONIBUS RODOV INTEREST INTERM SET DIF SAO PAULO</v>
          </cell>
          <cell r="V847" t="str">
            <v>Brasileira</v>
          </cell>
          <cell r="W847" t="str">
            <v>Congonhas</v>
          </cell>
          <cell r="X847" t="str">
            <v>AURORA FIDELES DE MIRANDA XAVIER</v>
          </cell>
          <cell r="Y847" t="str">
            <v>PEDRO ASSUNCAO XAVIER</v>
          </cell>
          <cell r="Z847" t="str">
            <v>Casado</v>
          </cell>
          <cell r="AA847" t="str">
            <v>Ensino Médio Completo</v>
          </cell>
          <cell r="AB847" t="str">
            <v>M</v>
          </cell>
          <cell r="AC847" t="str">
            <v>Rua</v>
          </cell>
          <cell r="AD847" t="str">
            <v>GERALDO TEIXEIRA MACHADO</v>
          </cell>
          <cell r="AE847" t="str">
            <v>17</v>
          </cell>
          <cell r="AG847" t="str">
            <v>05884-010</v>
          </cell>
          <cell r="AH847" t="str">
            <v>JD BOM PASTOR</v>
          </cell>
          <cell r="AI847" t="str">
            <v>São Paulo</v>
          </cell>
          <cell r="AJ847" t="str">
            <v>São Paulo</v>
          </cell>
          <cell r="AP847">
            <v>390</v>
          </cell>
          <cell r="AQ847" t="str">
            <v>10736</v>
          </cell>
          <cell r="AR847" t="str">
            <v>5</v>
          </cell>
          <cell r="AS847" t="str">
            <v>324996755</v>
          </cell>
          <cell r="AT847" t="str">
            <v>266169560124</v>
          </cell>
          <cell r="AU847" t="str">
            <v>48</v>
          </cell>
          <cell r="AV847" t="str">
            <v>415</v>
          </cell>
          <cell r="AW847" t="str">
            <v>82101</v>
          </cell>
          <cell r="AX847" t="str">
            <v>214</v>
          </cell>
          <cell r="AY847">
            <v>1</v>
          </cell>
          <cell r="AZ847">
            <v>11</v>
          </cell>
          <cell r="BA847">
            <v>19</v>
          </cell>
          <cell r="BB847" t="str">
            <v>01.050.453.753</v>
          </cell>
          <cell r="BC847">
            <v>45352</v>
          </cell>
          <cell r="BD847">
            <v>43601</v>
          </cell>
          <cell r="BE847" t="str">
            <v>AE</v>
          </cell>
          <cell r="BG847">
            <v>44348</v>
          </cell>
        </row>
        <row r="848">
          <cell r="A848">
            <v>122822</v>
          </cell>
          <cell r="B848" t="str">
            <v>FLAVIO FELIX DOS SANTOS</v>
          </cell>
          <cell r="C848" t="str">
            <v>AJUDANTE EQ SERVICOS DIVERSOS</v>
          </cell>
          <cell r="D848" t="str">
            <v>ECOSAMPA Capela do Socorro</v>
          </cell>
          <cell r="E848">
            <v>45180</v>
          </cell>
          <cell r="F848">
            <v>1603.99</v>
          </cell>
          <cell r="G848" t="str">
            <v>Em Atividade Normal</v>
          </cell>
          <cell r="H848">
            <v>45180</v>
          </cell>
          <cell r="I848">
            <v>32279</v>
          </cell>
          <cell r="J848" t="str">
            <v>372.195.328-22</v>
          </cell>
          <cell r="K848" t="str">
            <v>134.05364.89.1</v>
          </cell>
          <cell r="L848" t="str">
            <v>Salário Mensal</v>
          </cell>
          <cell r="M848" t="str">
            <v>Empregado (CLT)</v>
          </cell>
          <cell r="N848" t="str">
            <v>5142-25</v>
          </cell>
          <cell r="O848">
            <v>66</v>
          </cell>
          <cell r="P848" t="str">
            <v>SEGUNDA A SABADO - 06:00 AS 14:20 / INTERVALO DE 01 HORA</v>
          </cell>
          <cell r="Q848" t="str">
            <v>220 Horas</v>
          </cell>
          <cell r="R848" t="str">
            <v>75.01.013</v>
          </cell>
          <cell r="S848" t="str">
            <v>SCK - Capinação e Roçada de Vias</v>
          </cell>
          <cell r="T848">
            <v>2</v>
          </cell>
          <cell r="U848" t="str">
            <v>SIEMACO SAO PAULO LIMP URBANA</v>
          </cell>
          <cell r="V848" t="str">
            <v>Brasileira</v>
          </cell>
          <cell r="W848" t="str">
            <v>São Paulo</v>
          </cell>
          <cell r="X848" t="str">
            <v>LUISA FELIX DOS SANTOS</v>
          </cell>
          <cell r="Z848" t="str">
            <v>Casado</v>
          </cell>
          <cell r="AA848" t="str">
            <v>Ensino Médio Completo</v>
          </cell>
          <cell r="AB848" t="str">
            <v>M</v>
          </cell>
          <cell r="AC848" t="str">
            <v>Rua</v>
          </cell>
          <cell r="AD848" t="str">
            <v>Machado de Castro</v>
          </cell>
          <cell r="AE848" t="str">
            <v>143</v>
          </cell>
          <cell r="AF848" t="str">
            <v>CASA 4</v>
          </cell>
          <cell r="AG848" t="str">
            <v>03579-240</v>
          </cell>
          <cell r="AH848" t="str">
            <v>Jardim Marília</v>
          </cell>
          <cell r="AI848" t="str">
            <v>São Paulo</v>
          </cell>
          <cell r="AJ848" t="str">
            <v>São Paulo</v>
          </cell>
          <cell r="AM848" t="str">
            <v>11</v>
          </cell>
          <cell r="AN848" t="str">
            <v>98340-2069</v>
          </cell>
          <cell r="AP848">
            <v>285</v>
          </cell>
          <cell r="AQ848" t="str">
            <v>71166</v>
          </cell>
          <cell r="AR848" t="str">
            <v>7</v>
          </cell>
          <cell r="AS848" t="str">
            <v>400119559</v>
          </cell>
          <cell r="AT848" t="str">
            <v>315043400175</v>
          </cell>
          <cell r="AU848" t="str">
            <v>0281</v>
          </cell>
          <cell r="AV848" t="str">
            <v>347</v>
          </cell>
          <cell r="AW848" t="str">
            <v>37219532</v>
          </cell>
          <cell r="AX848" t="str">
            <v>822</v>
          </cell>
          <cell r="AY848">
            <v>0</v>
          </cell>
          <cell r="AZ848">
            <v>0</v>
          </cell>
          <cell r="BA848">
            <v>0</v>
          </cell>
        </row>
        <row r="849">
          <cell r="A849">
            <v>112818</v>
          </cell>
          <cell r="B849" t="str">
            <v>FLAVIO FIGUEREDO DOS SANTOS</v>
          </cell>
          <cell r="C849" t="str">
            <v>FISCAL DE TURMA PLENO</v>
          </cell>
          <cell r="D849" t="str">
            <v>ECOSAMPA Campo Limpo</v>
          </cell>
          <cell r="E849">
            <v>43617</v>
          </cell>
          <cell r="F849">
            <v>3222.08</v>
          </cell>
          <cell r="G849" t="str">
            <v>Em Atividade Normal</v>
          </cell>
          <cell r="H849">
            <v>45149</v>
          </cell>
          <cell r="I849">
            <v>30474</v>
          </cell>
          <cell r="J849" t="str">
            <v>226.765.438-57</v>
          </cell>
          <cell r="K849" t="str">
            <v>128.99058.85.3</v>
          </cell>
          <cell r="L849" t="str">
            <v>Salário Mensal</v>
          </cell>
          <cell r="M849" t="str">
            <v>Empregado (CLT)</v>
          </cell>
          <cell r="N849" t="str">
            <v>9922-05</v>
          </cell>
          <cell r="O849">
            <v>66</v>
          </cell>
          <cell r="P849" t="str">
            <v>SEGUNDA A SABADO - 06:00 AS 14:20 / INTERVALO DE 01 HORA</v>
          </cell>
          <cell r="Q849" t="str">
            <v>220 Horas</v>
          </cell>
          <cell r="R849" t="str">
            <v>75.02.003</v>
          </cell>
          <cell r="S849" t="str">
            <v>Apoio Op C.Direto</v>
          </cell>
          <cell r="T849">
            <v>2</v>
          </cell>
          <cell r="U849" t="str">
            <v>SIEMACO SAO PAULO LIMP URBANA</v>
          </cell>
          <cell r="V849" t="str">
            <v>Brasileira</v>
          </cell>
          <cell r="W849" t="str">
            <v>São Paulo</v>
          </cell>
          <cell r="X849" t="str">
            <v>MARIA DE LOURDES FIGUEIREDO SANTOS</v>
          </cell>
          <cell r="Y849" t="str">
            <v>ANTONIO ALVES DOS SANTOS</v>
          </cell>
          <cell r="Z849" t="str">
            <v>Casado</v>
          </cell>
          <cell r="AA849" t="str">
            <v>Ensino Médio Completo</v>
          </cell>
          <cell r="AB849" t="str">
            <v>M</v>
          </cell>
          <cell r="AC849" t="str">
            <v>Rua</v>
          </cell>
          <cell r="AD849" t="str">
            <v>BAVIERA</v>
          </cell>
          <cell r="AE849" t="str">
            <v>149</v>
          </cell>
          <cell r="AG849" t="str">
            <v>06825-050</v>
          </cell>
          <cell r="AH849" t="str">
            <v>PARQUE DAS CHACARAS</v>
          </cell>
          <cell r="AI849" t="str">
            <v>Embu</v>
          </cell>
          <cell r="AJ849" t="str">
            <v>São Paulo</v>
          </cell>
          <cell r="AP849">
            <v>3247</v>
          </cell>
          <cell r="AQ849" t="str">
            <v>55025</v>
          </cell>
          <cell r="AR849" t="str">
            <v>8</v>
          </cell>
          <cell r="AS849" t="str">
            <v>325279718</v>
          </cell>
          <cell r="AT849" t="str">
            <v>297415630183</v>
          </cell>
          <cell r="AU849" t="str">
            <v>84</v>
          </cell>
          <cell r="AV849" t="str">
            <v>391</v>
          </cell>
          <cell r="AW849" t="str">
            <v>68486</v>
          </cell>
          <cell r="AX849" t="str">
            <v>223</v>
          </cell>
          <cell r="AY849">
            <v>4</v>
          </cell>
          <cell r="AZ849">
            <v>3</v>
          </cell>
          <cell r="BA849">
            <v>0</v>
          </cell>
          <cell r="BB849" t="str">
            <v>04.411.867.030</v>
          </cell>
          <cell r="BC849">
            <v>44620</v>
          </cell>
          <cell r="BE849" t="str">
            <v>A</v>
          </cell>
          <cell r="BF849" t="str">
            <v>B</v>
          </cell>
          <cell r="BG849">
            <v>43607</v>
          </cell>
        </row>
        <row r="850">
          <cell r="A850">
            <v>115409</v>
          </cell>
          <cell r="B850" t="str">
            <v>FLAVIO MANOEL DUARTE</v>
          </cell>
          <cell r="C850" t="str">
            <v>AJUDANTE EQ SERVICOS DIVERSOS</v>
          </cell>
          <cell r="D850" t="str">
            <v>ECOSAMPA M'Boi Mirim</v>
          </cell>
          <cell r="E850">
            <v>44048</v>
          </cell>
          <cell r="F850">
            <v>1603.99</v>
          </cell>
          <cell r="G850" t="str">
            <v>Em Atividade Normal</v>
          </cell>
          <cell r="H850">
            <v>45086</v>
          </cell>
          <cell r="I850">
            <v>29673</v>
          </cell>
          <cell r="J850" t="str">
            <v>043.036.064-99</v>
          </cell>
          <cell r="K850" t="str">
            <v>129.56426.45.3</v>
          </cell>
          <cell r="L850" t="str">
            <v>Salário Mensal</v>
          </cell>
          <cell r="M850" t="str">
            <v>Empregado (CLT)</v>
          </cell>
          <cell r="N850" t="str">
            <v>5142-25</v>
          </cell>
          <cell r="O850">
            <v>167</v>
          </cell>
          <cell r="P850" t="str">
            <v>SEGUNDA A SABADO - 13:40 AS 22:00 / INTERVALO DE 01 HORA</v>
          </cell>
          <cell r="Q850" t="str">
            <v>220 Horas</v>
          </cell>
          <cell r="R850" t="str">
            <v>75.01.013</v>
          </cell>
          <cell r="S850" t="str">
            <v>SCK - Capinação e Roçada de Vias</v>
          </cell>
          <cell r="T850">
            <v>2</v>
          </cell>
          <cell r="U850" t="str">
            <v>SIEMACO SAO PAULO LIMP URBANA</v>
          </cell>
          <cell r="V850" t="str">
            <v>Brasileira</v>
          </cell>
          <cell r="W850" t="str">
            <v>Jaboatão dos Guararapes</v>
          </cell>
          <cell r="X850" t="str">
            <v>MIRIAN ERNESTO D SILVA</v>
          </cell>
          <cell r="Y850" t="str">
            <v>FERNANDO MANOEL DUARTE</v>
          </cell>
          <cell r="Z850" t="str">
            <v>Solteiro</v>
          </cell>
          <cell r="AA850" t="str">
            <v>Ensino Fundamental Completo</v>
          </cell>
          <cell r="AB850" t="str">
            <v>M</v>
          </cell>
          <cell r="AC850" t="str">
            <v>Rua</v>
          </cell>
          <cell r="AD850" t="str">
            <v>HERCILIA GONCALVES DOS SANTOS</v>
          </cell>
          <cell r="AE850" t="str">
            <v>11</v>
          </cell>
          <cell r="AF850" t="str">
            <v>CASA 3</v>
          </cell>
          <cell r="AG850" t="str">
            <v>04912-040</v>
          </cell>
          <cell r="AH850" t="str">
            <v>JARDIM SAO LUIS</v>
          </cell>
          <cell r="AI850" t="str">
            <v>São Paulo</v>
          </cell>
          <cell r="AJ850" t="str">
            <v>São Paulo</v>
          </cell>
          <cell r="AK850" t="str">
            <v>11</v>
          </cell>
          <cell r="AL850" t="str">
            <v>98212.2770</v>
          </cell>
          <cell r="AM850" t="str">
            <v>11</v>
          </cell>
          <cell r="AN850" t="str">
            <v>95391.1031</v>
          </cell>
          <cell r="AP850">
            <v>1667</v>
          </cell>
          <cell r="AQ850" t="str">
            <v>76409</v>
          </cell>
          <cell r="AR850" t="str">
            <v>4</v>
          </cell>
          <cell r="AS850" t="str">
            <v>5611776</v>
          </cell>
          <cell r="AT850" t="str">
            <v>57260110876</v>
          </cell>
          <cell r="AU850" t="str">
            <v>216</v>
          </cell>
          <cell r="AV850" t="str">
            <v>010</v>
          </cell>
          <cell r="AW850" t="str">
            <v>04303606</v>
          </cell>
          <cell r="AX850" t="str">
            <v>499</v>
          </cell>
          <cell r="AY850">
            <v>3</v>
          </cell>
          <cell r="AZ850">
            <v>0</v>
          </cell>
          <cell r="BA850">
            <v>26</v>
          </cell>
        </row>
        <row r="851">
          <cell r="A851">
            <v>112822</v>
          </cell>
          <cell r="B851" t="str">
            <v>FLAVIO PEREIRA DA SILVA</v>
          </cell>
          <cell r="C851" t="str">
            <v>VARREDOR</v>
          </cell>
          <cell r="D851" t="str">
            <v>ECOSAMPA Santo Amaro</v>
          </cell>
          <cell r="E851">
            <v>43617</v>
          </cell>
          <cell r="F851">
            <v>1319.67</v>
          </cell>
          <cell r="G851" t="str">
            <v>Demitido em Meses Anteriores</v>
          </cell>
          <cell r="H851">
            <v>44321</v>
          </cell>
          <cell r="I851">
            <v>32448</v>
          </cell>
          <cell r="J851" t="str">
            <v>361.492.358-40</v>
          </cell>
          <cell r="K851" t="str">
            <v>162.19768.86.9</v>
          </cell>
          <cell r="L851" t="str">
            <v>Salário Mensal</v>
          </cell>
          <cell r="M851" t="str">
            <v>Empregado (CLT)</v>
          </cell>
          <cell r="N851" t="str">
            <v>5142-15</v>
          </cell>
          <cell r="O851">
            <v>297</v>
          </cell>
          <cell r="P851" t="str">
            <v>SEGUNDA A SABADO - 05:40 AS 14:00 / INTERVALO DE 01 HORA</v>
          </cell>
          <cell r="Q851" t="str">
            <v>220 Horas</v>
          </cell>
          <cell r="R851" t="str">
            <v>75.01.006</v>
          </cell>
          <cell r="S851" t="str">
            <v>SCK - Varrição de Vias e Logradouros</v>
          </cell>
          <cell r="T851">
            <v>2</v>
          </cell>
          <cell r="U851" t="str">
            <v>SIEMACO SAO PAULO LIMP URBANA</v>
          </cell>
          <cell r="V851" t="str">
            <v>Brasileira</v>
          </cell>
          <cell r="W851" t="str">
            <v>Diadema</v>
          </cell>
          <cell r="X851" t="str">
            <v>ESMERALDA PEREIRA DA SILVA</v>
          </cell>
          <cell r="Z851" t="str">
            <v>Solteiro</v>
          </cell>
          <cell r="AA851" t="str">
            <v>Ensino Médio Completo</v>
          </cell>
          <cell r="AB851" t="str">
            <v>M</v>
          </cell>
          <cell r="AC851" t="str">
            <v>Travessa</v>
          </cell>
          <cell r="AD851" t="str">
            <v>SANTA CRUZ</v>
          </cell>
          <cell r="AE851" t="str">
            <v>154</v>
          </cell>
          <cell r="AG851" t="str">
            <v>09941-230</v>
          </cell>
          <cell r="AH851" t="str">
            <v>CANHEMA</v>
          </cell>
          <cell r="AI851" t="str">
            <v>Diadema</v>
          </cell>
          <cell r="AJ851" t="str">
            <v>São Paulo</v>
          </cell>
          <cell r="AP851">
            <v>1681</v>
          </cell>
          <cell r="AQ851" t="str">
            <v>21154</v>
          </cell>
          <cell r="AR851" t="str">
            <v>4</v>
          </cell>
          <cell r="AS851" t="str">
            <v>473019954</v>
          </cell>
          <cell r="AT851" t="str">
            <v>361243430108</v>
          </cell>
          <cell r="AU851" t="str">
            <v>308</v>
          </cell>
          <cell r="AV851" t="str">
            <v>329</v>
          </cell>
          <cell r="AW851" t="str">
            <v>50375</v>
          </cell>
          <cell r="AX851" t="str">
            <v>305</v>
          </cell>
          <cell r="AY851">
            <v>1</v>
          </cell>
          <cell r="AZ851">
            <v>11</v>
          </cell>
          <cell r="BA851">
            <v>4</v>
          </cell>
        </row>
        <row r="852">
          <cell r="A852">
            <v>122089</v>
          </cell>
          <cell r="B852" t="str">
            <v>FLAVIO RABELO DE MORAIS</v>
          </cell>
          <cell r="C852" t="str">
            <v>AJUDANTE EQ SERVICOS DIVERSOS</v>
          </cell>
          <cell r="D852" t="str">
            <v>ECOSAMPA Santo Amaro</v>
          </cell>
          <cell r="E852">
            <v>45061</v>
          </cell>
          <cell r="F852">
            <v>1603.99</v>
          </cell>
          <cell r="G852" t="str">
            <v>Em Atividade Normal</v>
          </cell>
          <cell r="H852">
            <v>45061</v>
          </cell>
          <cell r="I852">
            <v>26038</v>
          </cell>
          <cell r="J852" t="str">
            <v>143.370.438-29</v>
          </cell>
          <cell r="K852" t="str">
            <v>124.00664.43.0</v>
          </cell>
          <cell r="L852" t="str">
            <v>Salário Mensal</v>
          </cell>
          <cell r="M852" t="str">
            <v>Empregado (CLT)</v>
          </cell>
          <cell r="N852" t="str">
            <v>5142-25</v>
          </cell>
          <cell r="O852">
            <v>300</v>
          </cell>
          <cell r="P852" t="str">
            <v>SEGUNDA A SABADO - 21:00 AS 04:33 / INTERVALO DE 01 HORA</v>
          </cell>
          <cell r="Q852" t="str">
            <v>220 Horas</v>
          </cell>
          <cell r="R852" t="str">
            <v>75.01.022</v>
          </cell>
          <cell r="S852" t="str">
            <v>SCK - Limpeza Habitacional - Dificil Acesso</v>
          </cell>
          <cell r="T852">
            <v>2</v>
          </cell>
          <cell r="U852" t="str">
            <v>SIEMACO SAO PAULO LIMP URBANA</v>
          </cell>
          <cell r="V852" t="str">
            <v>Brasileira</v>
          </cell>
          <cell r="W852" t="str">
            <v>São Paulo</v>
          </cell>
          <cell r="X852" t="str">
            <v>MARIA DE LOURDES DE JESUS</v>
          </cell>
          <cell r="Y852" t="str">
            <v>JOSE RABELO DE MORAIS</v>
          </cell>
          <cell r="Z852" t="str">
            <v>Solteiro</v>
          </cell>
          <cell r="AA852" t="str">
            <v>Ensino Fundamental Incompleto</v>
          </cell>
          <cell r="AB852" t="str">
            <v>M</v>
          </cell>
          <cell r="AC852" t="str">
            <v>Rua</v>
          </cell>
          <cell r="AD852" t="str">
            <v>ANTONIO NUNES DE AZEVEDO</v>
          </cell>
          <cell r="AE852" t="str">
            <v>521</v>
          </cell>
          <cell r="AG852" t="str">
            <v>05891-170</v>
          </cell>
          <cell r="AH852" t="str">
            <v>JARDIM IRAPIRANGA</v>
          </cell>
          <cell r="AI852" t="str">
            <v>São Paulo</v>
          </cell>
          <cell r="AJ852" t="str">
            <v>São Paulo</v>
          </cell>
          <cell r="AK852" t="str">
            <v>11</v>
          </cell>
          <cell r="AL852" t="str">
            <v>9493.7864</v>
          </cell>
          <cell r="AP852">
            <v>7660</v>
          </cell>
          <cell r="AQ852" t="str">
            <v>44282</v>
          </cell>
          <cell r="AR852" t="str">
            <v>8</v>
          </cell>
          <cell r="AS852" t="str">
            <v>241916458</v>
          </cell>
          <cell r="AT852" t="str">
            <v>205456590167</v>
          </cell>
          <cell r="AU852" t="str">
            <v>219</v>
          </cell>
          <cell r="AV852" t="str">
            <v>020</v>
          </cell>
          <cell r="AW852" t="str">
            <v>14337043</v>
          </cell>
          <cell r="AX852" t="str">
            <v>829</v>
          </cell>
          <cell r="AY852">
            <v>0</v>
          </cell>
          <cell r="AZ852">
            <v>3</v>
          </cell>
          <cell r="BA852">
            <v>16</v>
          </cell>
        </row>
        <row r="853">
          <cell r="A853">
            <v>112829</v>
          </cell>
          <cell r="B853" t="str">
            <v>FLAVIO RODRIGUES JOAQUIM</v>
          </cell>
          <cell r="C853" t="str">
            <v>MOTORISTA CAMINHAO</v>
          </cell>
          <cell r="D853" t="str">
            <v>ECOSAMPA Operação Geral</v>
          </cell>
          <cell r="E853">
            <v>43617</v>
          </cell>
          <cell r="F853">
            <v>3050.22</v>
          </cell>
          <cell r="G853" t="str">
            <v>Em Atividade Normal</v>
          </cell>
          <cell r="H853">
            <v>45119</v>
          </cell>
          <cell r="I853">
            <v>31933</v>
          </cell>
          <cell r="J853" t="str">
            <v>363.964.328-38</v>
          </cell>
          <cell r="K853" t="str">
            <v>136.26342.81.5</v>
          </cell>
          <cell r="L853" t="str">
            <v>Salário Mensal</v>
          </cell>
          <cell r="M853" t="str">
            <v>Empregado (CLT)</v>
          </cell>
          <cell r="N853" t="str">
            <v>7825-10</v>
          </cell>
          <cell r="O853">
            <v>242</v>
          </cell>
          <cell r="P853" t="str">
            <v>SEGUNDA A SABADO - 13:00 AS 21:20 / INTERVALO DE 01 HORA</v>
          </cell>
          <cell r="Q853" t="str">
            <v>220 Horas</v>
          </cell>
          <cell r="R853" t="str">
            <v>75.01.013</v>
          </cell>
          <cell r="S853" t="str">
            <v>SCK - Capinação e Roçada de Vias</v>
          </cell>
          <cell r="T853">
            <v>2</v>
          </cell>
          <cell r="U853" t="str">
            <v>SIND TRAB EMP DE ONIBUS RODOV INTEREST INTERM SET DIF SAO PAULO</v>
          </cell>
          <cell r="V853" t="str">
            <v>Brasileira</v>
          </cell>
          <cell r="W853" t="str">
            <v>Jundiaí</v>
          </cell>
          <cell r="X853" t="str">
            <v>ANGELA MARIA JOAQUIM</v>
          </cell>
          <cell r="Z853" t="str">
            <v>Solteiro</v>
          </cell>
          <cell r="AA853" t="str">
            <v>Ensino Fundamental Incompleto</v>
          </cell>
          <cell r="AB853" t="str">
            <v>M</v>
          </cell>
          <cell r="AC853" t="str">
            <v>Estrada</v>
          </cell>
          <cell r="AD853" t="str">
            <v>ITAQUAQUECETUBA</v>
          </cell>
          <cell r="AE853" t="str">
            <v>8442</v>
          </cell>
          <cell r="AG853" t="str">
            <v>04872-060</v>
          </cell>
          <cell r="AH853" t="str">
            <v>JD STA TEREZA</v>
          </cell>
          <cell r="AI853" t="str">
            <v>São Paulo</v>
          </cell>
          <cell r="AJ853" t="str">
            <v>São Paulo</v>
          </cell>
          <cell r="AP853">
            <v>5917</v>
          </cell>
          <cell r="AQ853" t="str">
            <v>03674</v>
          </cell>
          <cell r="AR853" t="str">
            <v>0</v>
          </cell>
          <cell r="AS853" t="str">
            <v>403814005</v>
          </cell>
          <cell r="AT853" t="str">
            <v>339365540141</v>
          </cell>
          <cell r="AU853" t="str">
            <v>551</v>
          </cell>
          <cell r="AV853" t="str">
            <v>371</v>
          </cell>
          <cell r="AW853" t="str">
            <v>37217</v>
          </cell>
          <cell r="AX853" t="str">
            <v>297</v>
          </cell>
          <cell r="AY853">
            <v>4</v>
          </cell>
          <cell r="AZ853">
            <v>3</v>
          </cell>
          <cell r="BA853">
            <v>0</v>
          </cell>
          <cell r="BB853" t="str">
            <v>04.590.291.607</v>
          </cell>
          <cell r="BC853">
            <v>45319</v>
          </cell>
          <cell r="BD853">
            <v>43494</v>
          </cell>
          <cell r="BE853" t="str">
            <v>AE</v>
          </cell>
          <cell r="BG853">
            <v>43811</v>
          </cell>
        </row>
        <row r="854">
          <cell r="A854">
            <v>112832</v>
          </cell>
          <cell r="B854" t="str">
            <v>FRANCIMARIO FERREIRA ANTUNES</v>
          </cell>
          <cell r="C854" t="str">
            <v>COLETOR</v>
          </cell>
          <cell r="D854" t="str">
            <v>ECOSAMPA Operação Geral</v>
          </cell>
          <cell r="E854">
            <v>43617</v>
          </cell>
          <cell r="F854">
            <v>1907.79</v>
          </cell>
          <cell r="G854" t="str">
            <v>Em Atividade Normal</v>
          </cell>
          <cell r="H854">
            <v>44898</v>
          </cell>
          <cell r="I854">
            <v>26929</v>
          </cell>
          <cell r="J854" t="str">
            <v>179.586.208-45</v>
          </cell>
          <cell r="K854" t="str">
            <v>124.85483.22.3</v>
          </cell>
          <cell r="L854" t="str">
            <v>Salário Mensal</v>
          </cell>
          <cell r="M854" t="str">
            <v>Empregado (CLT)</v>
          </cell>
          <cell r="N854" t="str">
            <v>5142-05</v>
          </cell>
          <cell r="O854">
            <v>339</v>
          </cell>
          <cell r="P854" t="str">
            <v>SEGUNDA A SABADO - 13:20 AS 21:40 / INTERVALO DE 01 HORA</v>
          </cell>
          <cell r="Q854" t="str">
            <v>220 Horas</v>
          </cell>
          <cell r="R854" t="str">
            <v>75.01.024</v>
          </cell>
          <cell r="S854" t="str">
            <v>SCK - Coleta Manual Residuos - Compactador</v>
          </cell>
          <cell r="T854">
            <v>2</v>
          </cell>
          <cell r="U854" t="str">
            <v>SIEMACO SAO PAULO LIMP URBANA</v>
          </cell>
          <cell r="V854" t="str">
            <v>Brasileira</v>
          </cell>
          <cell r="W854" t="str">
            <v>São Paulo</v>
          </cell>
          <cell r="X854" t="str">
            <v>TERESINHA FERREIRA ANTUNES</v>
          </cell>
          <cell r="Y854" t="str">
            <v>FRANCISCO SEVERO ANTUNES</v>
          </cell>
          <cell r="Z854" t="str">
            <v>Casado</v>
          </cell>
          <cell r="AA854" t="str">
            <v>Educação Básica Completa</v>
          </cell>
          <cell r="AB854" t="str">
            <v>M</v>
          </cell>
          <cell r="AC854" t="str">
            <v>Rua</v>
          </cell>
          <cell r="AD854" t="str">
            <v>ENGENHEIRO JOSE MARIA DA SILVA VELHO</v>
          </cell>
          <cell r="AE854" t="str">
            <v>8447</v>
          </cell>
          <cell r="AG854" t="str">
            <v>05885-220</v>
          </cell>
          <cell r="AH854" t="str">
            <v>JARDIM COMERCIAL</v>
          </cell>
          <cell r="AI854" t="str">
            <v>São Paulo</v>
          </cell>
          <cell r="AJ854" t="str">
            <v>São Paulo</v>
          </cell>
          <cell r="AP854">
            <v>8485</v>
          </cell>
          <cell r="AQ854" t="str">
            <v>20532</v>
          </cell>
          <cell r="AR854" t="str">
            <v>5</v>
          </cell>
          <cell r="AS854" t="str">
            <v>374500150</v>
          </cell>
          <cell r="AT854" t="str">
            <v>266549660175</v>
          </cell>
          <cell r="AU854" t="str">
            <v>277</v>
          </cell>
          <cell r="AV854" t="str">
            <v>20</v>
          </cell>
          <cell r="AW854" t="str">
            <v>68459</v>
          </cell>
          <cell r="AX854" t="str">
            <v>9</v>
          </cell>
          <cell r="AY854">
            <v>4</v>
          </cell>
          <cell r="AZ854">
            <v>3</v>
          </cell>
          <cell r="BA854">
            <v>0</v>
          </cell>
        </row>
        <row r="855">
          <cell r="A855">
            <v>112840</v>
          </cell>
          <cell r="B855" t="str">
            <v>FRANCISCO ALVES MARTINS</v>
          </cell>
          <cell r="C855" t="str">
            <v>VARREDOR</v>
          </cell>
          <cell r="D855" t="str">
            <v>ECOSAMPA Capela do Socorro</v>
          </cell>
          <cell r="E855">
            <v>43617</v>
          </cell>
          <cell r="F855">
            <v>1603.99</v>
          </cell>
          <cell r="G855" t="str">
            <v>Em Atividade Normal</v>
          </cell>
          <cell r="H855">
            <v>44993</v>
          </cell>
          <cell r="I855">
            <v>30075</v>
          </cell>
          <cell r="J855" t="str">
            <v>042.672.704-57</v>
          </cell>
          <cell r="K855" t="str">
            <v>127.66955.44.7</v>
          </cell>
          <cell r="L855" t="str">
            <v>Salário Mensal</v>
          </cell>
          <cell r="M855" t="str">
            <v>Empregado (CLT)</v>
          </cell>
          <cell r="N855" t="str">
            <v>5142-15</v>
          </cell>
          <cell r="O855">
            <v>233</v>
          </cell>
          <cell r="P855" t="str">
            <v>SEGUNDA A SABADO - 09:00 AS 17:20 / INTERVALO DE 01 HORA</v>
          </cell>
          <cell r="Q855" t="str">
            <v>220 Horas</v>
          </cell>
          <cell r="R855" t="str">
            <v>75.01.006</v>
          </cell>
          <cell r="S855" t="str">
            <v>SCK - Varrição de Vias e Logradouros</v>
          </cell>
          <cell r="T855">
            <v>2</v>
          </cell>
          <cell r="U855" t="str">
            <v>SIEMACO SAO PAULO LIMP URBANA</v>
          </cell>
          <cell r="V855" t="str">
            <v>Brasileira</v>
          </cell>
          <cell r="W855" t="str">
            <v>Araruna</v>
          </cell>
          <cell r="X855" t="str">
            <v>ANTONIA MARIA DA CONCEICAO</v>
          </cell>
          <cell r="Z855" t="str">
            <v>Casado</v>
          </cell>
          <cell r="AA855" t="str">
            <v>Ensino Fundamental Incompleto</v>
          </cell>
          <cell r="AB855" t="str">
            <v>M</v>
          </cell>
          <cell r="AC855" t="str">
            <v>Estrada</v>
          </cell>
          <cell r="AD855" t="str">
            <v>DO GRAMADO</v>
          </cell>
          <cell r="AE855" t="str">
            <v>8452</v>
          </cell>
          <cell r="AG855" t="str">
            <v>04893-460</v>
          </cell>
          <cell r="AH855" t="str">
            <v>JARDIM DOS EUCALIPTOS</v>
          </cell>
          <cell r="AI855" t="str">
            <v>São Paulo</v>
          </cell>
          <cell r="AJ855" t="str">
            <v>São Paulo</v>
          </cell>
          <cell r="AP855">
            <v>9340</v>
          </cell>
          <cell r="AQ855" t="str">
            <v>51460</v>
          </cell>
          <cell r="AR855" t="str">
            <v>4</v>
          </cell>
          <cell r="AS855" t="str">
            <v>556356731</v>
          </cell>
          <cell r="AT855" t="str">
            <v>2772926252</v>
          </cell>
          <cell r="AU855" t="str">
            <v>9311</v>
          </cell>
          <cell r="AV855" t="str">
            <v>248</v>
          </cell>
          <cell r="AW855" t="str">
            <v>4929</v>
          </cell>
          <cell r="AX855" t="str">
            <v>25</v>
          </cell>
          <cell r="AY855">
            <v>4</v>
          </cell>
          <cell r="AZ855">
            <v>3</v>
          </cell>
          <cell r="BA855">
            <v>0</v>
          </cell>
        </row>
        <row r="856">
          <cell r="A856">
            <v>112849</v>
          </cell>
          <cell r="B856" t="str">
            <v>FRANCISCO ASSIS DE OLIVEIRA</v>
          </cell>
          <cell r="C856" t="str">
            <v>VARREDOR</v>
          </cell>
          <cell r="D856" t="str">
            <v>ECOSAMPA Capela do Socorro</v>
          </cell>
          <cell r="E856">
            <v>43617</v>
          </cell>
          <cell r="F856">
            <v>1603.99</v>
          </cell>
          <cell r="G856" t="str">
            <v>Em Atividade Normal</v>
          </cell>
          <cell r="H856">
            <v>45119</v>
          </cell>
          <cell r="I856">
            <v>21741</v>
          </cell>
          <cell r="J856" t="str">
            <v>184.647.358-63</v>
          </cell>
          <cell r="K856" t="str">
            <v>124.72640.25.2</v>
          </cell>
          <cell r="L856" t="str">
            <v>Salário Mensal</v>
          </cell>
          <cell r="M856" t="str">
            <v>Empregado (CLT)</v>
          </cell>
          <cell r="N856" t="str">
            <v>5142-15</v>
          </cell>
          <cell r="O856">
            <v>233</v>
          </cell>
          <cell r="P856" t="str">
            <v>SEGUNDA A SABADO - 09:00 AS 17:20 / INTERVALO DE 01 HORA</v>
          </cell>
          <cell r="Q856" t="str">
            <v>220 Horas</v>
          </cell>
          <cell r="R856" t="str">
            <v>75.01.006</v>
          </cell>
          <cell r="S856" t="str">
            <v>SCK - Varrição de Vias e Logradouros</v>
          </cell>
          <cell r="T856">
            <v>2</v>
          </cell>
          <cell r="U856" t="str">
            <v>SIEMACO SAO PAULO LIMP URBANA</v>
          </cell>
          <cell r="V856" t="str">
            <v>Brasileira</v>
          </cell>
          <cell r="W856" t="str">
            <v>São Paulo</v>
          </cell>
          <cell r="X856" t="str">
            <v>ALICE IDALINA DE OLIVEIRA</v>
          </cell>
          <cell r="Y856" t="str">
            <v>INACIO JOAQUIM DE OLIVEIRA</v>
          </cell>
          <cell r="Z856" t="str">
            <v>Casado</v>
          </cell>
          <cell r="AA856" t="str">
            <v>Ensino Fundamental Incompleto</v>
          </cell>
          <cell r="AB856" t="str">
            <v>M</v>
          </cell>
          <cell r="AC856" t="str">
            <v>Rua</v>
          </cell>
          <cell r="AD856" t="str">
            <v>RIO VERMELHO</v>
          </cell>
          <cell r="AE856" t="str">
            <v>29</v>
          </cell>
          <cell r="AG856" t="str">
            <v>04857-285</v>
          </cell>
          <cell r="AH856" t="str">
            <v>JD MARILDA</v>
          </cell>
          <cell r="AI856" t="str">
            <v>São Paulo</v>
          </cell>
          <cell r="AJ856" t="str">
            <v>São Paulo</v>
          </cell>
          <cell r="AP856">
            <v>390</v>
          </cell>
          <cell r="AQ856" t="str">
            <v>11532</v>
          </cell>
          <cell r="AR856" t="str">
            <v>7</v>
          </cell>
          <cell r="AS856" t="str">
            <v>356167367</v>
          </cell>
          <cell r="AT856" t="str">
            <v>13972961201</v>
          </cell>
          <cell r="AU856" t="str">
            <v>344</v>
          </cell>
          <cell r="AV856" t="str">
            <v>381</v>
          </cell>
          <cell r="AW856" t="str">
            <v>73857</v>
          </cell>
          <cell r="AX856" t="str">
            <v>19</v>
          </cell>
          <cell r="AY856">
            <v>4</v>
          </cell>
          <cell r="AZ856">
            <v>3</v>
          </cell>
          <cell r="BA856">
            <v>0</v>
          </cell>
        </row>
        <row r="857">
          <cell r="A857">
            <v>112856</v>
          </cell>
          <cell r="B857" t="str">
            <v>FRANCISCO ASSIS RAMOS</v>
          </cell>
          <cell r="C857" t="str">
            <v>VARREDOR</v>
          </cell>
          <cell r="D857" t="str">
            <v>ECOSAMPA Santo Amaro</v>
          </cell>
          <cell r="E857">
            <v>43617</v>
          </cell>
          <cell r="F857">
            <v>1281.23</v>
          </cell>
          <cell r="G857" t="str">
            <v>Demitido em Meses Anteriores</v>
          </cell>
          <cell r="H857">
            <v>44033</v>
          </cell>
          <cell r="I857">
            <v>21030</v>
          </cell>
          <cell r="J857" t="str">
            <v>009.481.178-42</v>
          </cell>
          <cell r="K857" t="str">
            <v>107.83617.00.0</v>
          </cell>
          <cell r="L857" t="str">
            <v>Salário Mensal</v>
          </cell>
          <cell r="M857" t="str">
            <v>Empregado (CLT)</v>
          </cell>
          <cell r="N857" t="str">
            <v>5142-15</v>
          </cell>
          <cell r="O857">
            <v>69</v>
          </cell>
          <cell r="P857" t="str">
            <v>SEGUNDA A SABADO - 06:40 AS 15:00 / INTERVALO DE 01 HORA</v>
          </cell>
          <cell r="Q857" t="str">
            <v>220 Horas</v>
          </cell>
          <cell r="R857" t="str">
            <v>75.01.006</v>
          </cell>
          <cell r="S857" t="str">
            <v>SCK - Varrição de Vias e Logradouros</v>
          </cell>
          <cell r="T857">
            <v>2</v>
          </cell>
          <cell r="U857" t="str">
            <v>SIEMACO SAO PAULO LIMP URBANA</v>
          </cell>
          <cell r="V857" t="str">
            <v>Brasileira</v>
          </cell>
          <cell r="W857" t="str">
            <v>Laje</v>
          </cell>
          <cell r="X857" t="str">
            <v>MARIA ANTONIA DA SILVA</v>
          </cell>
          <cell r="Y857" t="str">
            <v>AURELINO RAMOS</v>
          </cell>
          <cell r="Z857" t="str">
            <v>Solteiro</v>
          </cell>
          <cell r="AA857" t="str">
            <v>Ensino Fundamental Incompleto</v>
          </cell>
          <cell r="AB857" t="str">
            <v>M</v>
          </cell>
          <cell r="AC857" t="str">
            <v>Rua</v>
          </cell>
          <cell r="AD857" t="str">
            <v>SUELY</v>
          </cell>
          <cell r="AE857" t="str">
            <v>34</v>
          </cell>
          <cell r="AG857" t="str">
            <v>06436-370</v>
          </cell>
          <cell r="AH857" t="str">
            <v>PARQUE DOS CAMARGOS</v>
          </cell>
          <cell r="AI857" t="str">
            <v>Barueri</v>
          </cell>
          <cell r="AJ857" t="str">
            <v>São Paulo</v>
          </cell>
          <cell r="AP857">
            <v>9104</v>
          </cell>
          <cell r="AQ857" t="str">
            <v>20361</v>
          </cell>
          <cell r="AR857" t="str">
            <v>8</v>
          </cell>
          <cell r="AS857" t="str">
            <v>128985641</v>
          </cell>
          <cell r="AT857" t="str">
            <v>125108350141</v>
          </cell>
          <cell r="AU857" t="str">
            <v>123</v>
          </cell>
          <cell r="AV857" t="str">
            <v>303</v>
          </cell>
          <cell r="AW857" t="str">
            <v>41748</v>
          </cell>
          <cell r="AX857" t="str">
            <v>61</v>
          </cell>
          <cell r="AY857">
            <v>1</v>
          </cell>
          <cell r="AZ857">
            <v>1</v>
          </cell>
          <cell r="BA857">
            <v>20</v>
          </cell>
        </row>
        <row r="858">
          <cell r="A858">
            <v>121410</v>
          </cell>
          <cell r="B858" t="str">
            <v>FRANCISCO CARLOS ARAUJO DOS SANTOS</v>
          </cell>
          <cell r="C858" t="str">
            <v>AJUDANTE EQ SERVICOS DIVERSOS</v>
          </cell>
          <cell r="D858" t="str">
            <v>ECOSAMPA Operação Geral</v>
          </cell>
          <cell r="E858">
            <v>44967</v>
          </cell>
          <cell r="F858">
            <v>1603.99</v>
          </cell>
          <cell r="G858" t="str">
            <v>Demitido em Meses Anteriores</v>
          </cell>
          <cell r="H858">
            <v>44981</v>
          </cell>
          <cell r="I858">
            <v>30718</v>
          </cell>
          <cell r="J858" t="str">
            <v>332.584.408-16</v>
          </cell>
          <cell r="K858" t="str">
            <v>206.88302.44.5</v>
          </cell>
          <cell r="L858" t="str">
            <v>Salário Mensal</v>
          </cell>
          <cell r="M858" t="str">
            <v>Empregado (CLT)</v>
          </cell>
          <cell r="N858" t="str">
            <v>5142-25</v>
          </cell>
          <cell r="O858">
            <v>242</v>
          </cell>
          <cell r="P858" t="str">
            <v>SEGUNDA A SABADO - 13:00 AS 21:20 / INTERVALO DE 01 HORA</v>
          </cell>
          <cell r="Q858" t="str">
            <v>220 Horas</v>
          </cell>
          <cell r="R858" t="str">
            <v>75.01.011</v>
          </cell>
          <cell r="S858" t="str">
            <v>SCK - Lavagem - Feiras, Vias e Logradouros</v>
          </cell>
          <cell r="T858">
            <v>2</v>
          </cell>
          <cell r="U858" t="str">
            <v>SIEMACO SAO PAULO LIMP URBANA</v>
          </cell>
          <cell r="V858" t="str">
            <v>Brasileira</v>
          </cell>
          <cell r="W858" t="str">
            <v>Petrolina</v>
          </cell>
          <cell r="X858" t="str">
            <v>MARIA DO CARMO ARAUJO DOS SANTOS</v>
          </cell>
          <cell r="Y858" t="str">
            <v>LUIZ GONZAGA DOS SANTOS</v>
          </cell>
          <cell r="Z858" t="str">
            <v>Solteiro</v>
          </cell>
          <cell r="AA858" t="str">
            <v>Ensino Médio Completo</v>
          </cell>
          <cell r="AB858" t="str">
            <v>M</v>
          </cell>
          <cell r="AC858" t="str">
            <v>Rua</v>
          </cell>
          <cell r="AD858" t="str">
            <v>CELORICO DE BASTO</v>
          </cell>
          <cell r="AE858" t="str">
            <v>107</v>
          </cell>
          <cell r="AG858" t="str">
            <v>05857-250</v>
          </cell>
          <cell r="AH858" t="str">
            <v>JARDIM AURELIO</v>
          </cell>
          <cell r="AI858" t="str">
            <v>São Paulo</v>
          </cell>
          <cell r="AJ858" t="str">
            <v>São Paulo</v>
          </cell>
          <cell r="AM858" t="str">
            <v>11</v>
          </cell>
          <cell r="AN858" t="str">
            <v>95889-6942</v>
          </cell>
          <cell r="AP858">
            <v>7283</v>
          </cell>
          <cell r="AQ858" t="str">
            <v>24378</v>
          </cell>
          <cell r="AR858" t="str">
            <v>5</v>
          </cell>
          <cell r="AS858" t="str">
            <v>350716912</v>
          </cell>
          <cell r="AT858" t="str">
            <v>299397480132</v>
          </cell>
          <cell r="AU858" t="str">
            <v>0614</v>
          </cell>
          <cell r="AV858" t="str">
            <v>328</v>
          </cell>
          <cell r="AW858" t="str">
            <v>33258440</v>
          </cell>
          <cell r="AX858" t="str">
            <v>816</v>
          </cell>
          <cell r="AY858">
            <v>0</v>
          </cell>
          <cell r="AZ858">
            <v>0</v>
          </cell>
          <cell r="BA858">
            <v>14</v>
          </cell>
        </row>
        <row r="859">
          <cell r="A859">
            <v>112864</v>
          </cell>
          <cell r="B859" t="str">
            <v>FRANCISCO CARLOS LIMEIRA DA SILVA</v>
          </cell>
          <cell r="C859" t="str">
            <v>VARREDOR</v>
          </cell>
          <cell r="D859" t="str">
            <v>ECOSAMPA Santo Amaro</v>
          </cell>
          <cell r="E859">
            <v>43617</v>
          </cell>
          <cell r="F859">
            <v>1603.99</v>
          </cell>
          <cell r="G859" t="str">
            <v>Em Atividade Normal</v>
          </cell>
          <cell r="H859">
            <v>44835</v>
          </cell>
          <cell r="I859">
            <v>23752</v>
          </cell>
          <cell r="J859" t="str">
            <v>246.441.488-30</v>
          </cell>
          <cell r="K859" t="str">
            <v>124.98896.93.9</v>
          </cell>
          <cell r="L859" t="str">
            <v>Salário Mensal</v>
          </cell>
          <cell r="M859" t="str">
            <v>Empregado (CLT)</v>
          </cell>
          <cell r="N859" t="str">
            <v>5142-15</v>
          </cell>
          <cell r="O859">
            <v>167</v>
          </cell>
          <cell r="P859" t="str">
            <v>SEGUNDA A SABADO - 13:40 AS 22:00 / INTERVALO DE 01 HORA</v>
          </cell>
          <cell r="Q859" t="str">
            <v>220 Horas</v>
          </cell>
          <cell r="R859" t="str">
            <v>75.01.006</v>
          </cell>
          <cell r="S859" t="str">
            <v>SCK - Varrição de Vias e Logradouros</v>
          </cell>
          <cell r="T859">
            <v>2</v>
          </cell>
          <cell r="U859" t="str">
            <v>SIEMACO SAO PAULO LIMP URBANA</v>
          </cell>
          <cell r="V859" t="str">
            <v>Brasileira</v>
          </cell>
          <cell r="W859" t="str">
            <v>Canapi</v>
          </cell>
          <cell r="X859" t="str">
            <v>JOSEFA VIEIRA DA SILVA</v>
          </cell>
          <cell r="Y859" t="str">
            <v>VALDEMAR LIMEIRA DA SILVA</v>
          </cell>
          <cell r="Z859" t="str">
            <v>Solteiro</v>
          </cell>
          <cell r="AA859" t="str">
            <v>Educação Básica Completa</v>
          </cell>
          <cell r="AB859" t="str">
            <v>M</v>
          </cell>
          <cell r="AC859" t="str">
            <v>Rua</v>
          </cell>
          <cell r="AD859" t="str">
            <v>JORGE FERNANDEZ</v>
          </cell>
          <cell r="AE859" t="str">
            <v>39</v>
          </cell>
          <cell r="AG859" t="str">
            <v>05857-310</v>
          </cell>
          <cell r="AH859" t="str">
            <v>JD VALQUIRIA</v>
          </cell>
          <cell r="AI859" t="str">
            <v>São Paulo</v>
          </cell>
          <cell r="AJ859" t="str">
            <v>São Paulo</v>
          </cell>
          <cell r="AP859">
            <v>2921</v>
          </cell>
          <cell r="AQ859" t="str">
            <v>52874</v>
          </cell>
          <cell r="AR859" t="str">
            <v>7</v>
          </cell>
          <cell r="AS859" t="str">
            <v>140388</v>
          </cell>
          <cell r="AT859" t="str">
            <v>297019990167</v>
          </cell>
          <cell r="AU859" t="str">
            <v>309</v>
          </cell>
          <cell r="AV859" t="str">
            <v>373</v>
          </cell>
          <cell r="AW859" t="str">
            <v>15667</v>
          </cell>
          <cell r="AX859" t="str">
            <v>13</v>
          </cell>
          <cell r="AY859">
            <v>4</v>
          </cell>
          <cell r="AZ859">
            <v>3</v>
          </cell>
          <cell r="BA859">
            <v>0</v>
          </cell>
        </row>
        <row r="860">
          <cell r="A860">
            <v>112870</v>
          </cell>
          <cell r="B860" t="str">
            <v>FRANCISCO DAS CHAGAS GOMES PINTO</v>
          </cell>
          <cell r="C860" t="str">
            <v>VARREDOR</v>
          </cell>
          <cell r="D860" t="str">
            <v>ECOSAMPA Campo Limpo</v>
          </cell>
          <cell r="E860">
            <v>43617</v>
          </cell>
          <cell r="F860">
            <v>1603.99</v>
          </cell>
          <cell r="G860" t="str">
            <v>Em Atividade Normal</v>
          </cell>
          <cell r="H860">
            <v>45119</v>
          </cell>
          <cell r="I860">
            <v>21973</v>
          </cell>
          <cell r="J860" t="str">
            <v>075.507.798-99</v>
          </cell>
          <cell r="K860" t="str">
            <v>121.66961.81.0</v>
          </cell>
          <cell r="L860" t="str">
            <v>Salário Mensal</v>
          </cell>
          <cell r="M860" t="str">
            <v>Empregado (CLT)</v>
          </cell>
          <cell r="N860" t="str">
            <v>5142-15</v>
          </cell>
          <cell r="O860">
            <v>223</v>
          </cell>
          <cell r="P860" t="str">
            <v>SEGUNDA A SABADO - 10:00 AS 18:20 / INTERVALO DE 01 HORA</v>
          </cell>
          <cell r="Q860" t="str">
            <v>220 Horas</v>
          </cell>
          <cell r="R860" t="str">
            <v>75.01.006</v>
          </cell>
          <cell r="S860" t="str">
            <v>SCK - Varrição de Vias e Logradouros</v>
          </cell>
          <cell r="T860">
            <v>2</v>
          </cell>
          <cell r="U860" t="str">
            <v>SIEMACO SAO PAULO LIMP URBANA</v>
          </cell>
          <cell r="V860" t="str">
            <v>Brasileira</v>
          </cell>
          <cell r="W860" t="str">
            <v>Itaitinga</v>
          </cell>
          <cell r="X860" t="str">
            <v>ANTONIA GOMES PINTO</v>
          </cell>
          <cell r="Y860" t="str">
            <v>JOSE DE SOUZA PINTO</v>
          </cell>
          <cell r="Z860" t="str">
            <v>Casado</v>
          </cell>
          <cell r="AA860" t="str">
            <v>Ensino Fundamental Incompleto</v>
          </cell>
          <cell r="AB860" t="str">
            <v>M</v>
          </cell>
          <cell r="AC860" t="str">
            <v>Travessa</v>
          </cell>
          <cell r="AD860" t="str">
            <v>SANTA ROSA</v>
          </cell>
          <cell r="AE860" t="str">
            <v>607</v>
          </cell>
          <cell r="AF860" t="str">
            <v>A</v>
          </cell>
          <cell r="AG860" t="str">
            <v>05846-275</v>
          </cell>
          <cell r="AH860" t="str">
            <v>JD FIM DE SEMANA</v>
          </cell>
          <cell r="AI860" t="str">
            <v>São Paulo</v>
          </cell>
          <cell r="AJ860" t="str">
            <v>São Paulo</v>
          </cell>
          <cell r="AP860">
            <v>390</v>
          </cell>
          <cell r="AQ860" t="str">
            <v>10758</v>
          </cell>
          <cell r="AR860" t="str">
            <v>9</v>
          </cell>
          <cell r="AS860" t="str">
            <v>3284380</v>
          </cell>
          <cell r="AT860" t="str">
            <v>115995600191</v>
          </cell>
          <cell r="AU860" t="str">
            <v>450</v>
          </cell>
          <cell r="AV860" t="str">
            <v>280</v>
          </cell>
          <cell r="AW860" t="str">
            <v>4941</v>
          </cell>
          <cell r="AX860" t="str">
            <v>3</v>
          </cell>
          <cell r="AY860">
            <v>4</v>
          </cell>
          <cell r="AZ860">
            <v>3</v>
          </cell>
          <cell r="BA860">
            <v>0</v>
          </cell>
        </row>
        <row r="861">
          <cell r="A861">
            <v>112886</v>
          </cell>
          <cell r="B861" t="str">
            <v>FRANCISCO DE ASSIS ALEXANDRE NUNES</v>
          </cell>
          <cell r="C861" t="str">
            <v>VARREDOR</v>
          </cell>
          <cell r="D861" t="str">
            <v>ECOSAMPA Capela do Socorro</v>
          </cell>
          <cell r="E861">
            <v>43617</v>
          </cell>
          <cell r="F861">
            <v>1603.99</v>
          </cell>
          <cell r="G861" t="str">
            <v>Em Atividade Normal</v>
          </cell>
          <cell r="H861">
            <v>44993</v>
          </cell>
          <cell r="I861">
            <v>24018</v>
          </cell>
          <cell r="J861" t="str">
            <v>025.050.644-07</v>
          </cell>
          <cell r="K861" t="str">
            <v>124.04474.24.5</v>
          </cell>
          <cell r="L861" t="str">
            <v>Salário Mensal</v>
          </cell>
          <cell r="M861" t="str">
            <v>Empregado (CLT)</v>
          </cell>
          <cell r="N861" t="str">
            <v>5142-15</v>
          </cell>
          <cell r="O861">
            <v>233</v>
          </cell>
          <cell r="P861" t="str">
            <v>SEGUNDA A SABADO - 09:00 AS 17:20 / INTERVALO DE 01 HORA</v>
          </cell>
          <cell r="Q861" t="str">
            <v>220 Horas</v>
          </cell>
          <cell r="R861" t="str">
            <v>75.01.007</v>
          </cell>
          <cell r="S861" t="str">
            <v>SCK - Varrição de Sarjetas e Calçadas</v>
          </cell>
          <cell r="T861">
            <v>2</v>
          </cell>
          <cell r="U861" t="str">
            <v>SIEMACO SAO PAULO LIMP URBANA</v>
          </cell>
          <cell r="V861" t="str">
            <v>Brasileira</v>
          </cell>
          <cell r="W861" t="str">
            <v>Patos</v>
          </cell>
          <cell r="X861" t="str">
            <v>MARIA ALEXANDRE NUNES</v>
          </cell>
          <cell r="Y861" t="str">
            <v>AGOSTINHO NUNES DA SILVA</v>
          </cell>
          <cell r="Z861" t="str">
            <v>Solteiro</v>
          </cell>
          <cell r="AA861" t="str">
            <v>Ensino Fundamental Incompleto</v>
          </cell>
          <cell r="AB861" t="str">
            <v>M</v>
          </cell>
          <cell r="AC861" t="str">
            <v>Rua</v>
          </cell>
          <cell r="AD861" t="str">
            <v>MARIA APARECIDA ANACLETO</v>
          </cell>
          <cell r="AE861" t="str">
            <v>155</v>
          </cell>
          <cell r="AG861" t="str">
            <v>04809-120</v>
          </cell>
          <cell r="AH861" t="str">
            <v>TERCEIRA DIVISAO DE INTERLAGOS</v>
          </cell>
          <cell r="AI861" t="str">
            <v>São Paulo</v>
          </cell>
          <cell r="AJ861" t="str">
            <v>São Paulo</v>
          </cell>
          <cell r="AP861">
            <v>7486</v>
          </cell>
          <cell r="AQ861" t="str">
            <v>17730</v>
          </cell>
          <cell r="AR861" t="str">
            <v>1</v>
          </cell>
          <cell r="AS861" t="str">
            <v>815150</v>
          </cell>
          <cell r="AT861" t="str">
            <v>12030961619</v>
          </cell>
          <cell r="AU861" t="str">
            <v>80</v>
          </cell>
          <cell r="AV861" t="str">
            <v>35</v>
          </cell>
          <cell r="AW861" t="str">
            <v>57013</v>
          </cell>
          <cell r="AX861" t="str">
            <v>8</v>
          </cell>
          <cell r="AY861">
            <v>4</v>
          </cell>
          <cell r="AZ861">
            <v>3</v>
          </cell>
          <cell r="BA861">
            <v>0</v>
          </cell>
        </row>
        <row r="862">
          <cell r="A862">
            <v>112890</v>
          </cell>
          <cell r="B862" t="str">
            <v>FRANCISCO DE ASSIS NUNES DA SILVA</v>
          </cell>
          <cell r="C862" t="str">
            <v>VARREDOR</v>
          </cell>
          <cell r="D862" t="str">
            <v>ECOSAMPA Capela do Socorro</v>
          </cell>
          <cell r="E862">
            <v>43617</v>
          </cell>
          <cell r="F862">
            <v>1319.67</v>
          </cell>
          <cell r="G862" t="str">
            <v>Demitido em Meses Anteriores</v>
          </cell>
          <cell r="H862">
            <v>44140</v>
          </cell>
          <cell r="I862">
            <v>22656</v>
          </cell>
          <cell r="J862" t="str">
            <v>288.956.788-50</v>
          </cell>
          <cell r="K862" t="str">
            <v>122.06255.62.8</v>
          </cell>
          <cell r="L862" t="str">
            <v>Salário Mensal</v>
          </cell>
          <cell r="M862" t="str">
            <v>Empregado (CLT)</v>
          </cell>
          <cell r="N862" t="str">
            <v>5142-15</v>
          </cell>
          <cell r="O862">
            <v>233</v>
          </cell>
          <cell r="P862" t="str">
            <v>SEGUNDA A SABADO - 09:00 AS 17:20 / INTERVALO DE 01 HORA</v>
          </cell>
          <cell r="Q862" t="str">
            <v>220 Horas</v>
          </cell>
          <cell r="R862" t="str">
            <v>75.01.006</v>
          </cell>
          <cell r="S862" t="str">
            <v>SCK - Varrição de Vias e Logradouros</v>
          </cell>
          <cell r="T862">
            <v>2</v>
          </cell>
          <cell r="U862" t="str">
            <v>SIEMACO SAO PAULO LIMP URBANA</v>
          </cell>
          <cell r="V862" t="str">
            <v>Brasileira</v>
          </cell>
          <cell r="W862" t="str">
            <v>São Vicente Ferrer</v>
          </cell>
          <cell r="X862" t="str">
            <v>SEVERINA PEREIRA DA SILVA</v>
          </cell>
          <cell r="Y862" t="str">
            <v>JOSE NUNES DA SILVA</v>
          </cell>
          <cell r="Z862" t="str">
            <v>Casado</v>
          </cell>
          <cell r="AA862" t="str">
            <v>Ensino Fundamental Incompleto</v>
          </cell>
          <cell r="AB862" t="str">
            <v>M</v>
          </cell>
          <cell r="AC862" t="str">
            <v>Rua</v>
          </cell>
          <cell r="AD862" t="str">
            <v>DOMINGOS DE GOES</v>
          </cell>
          <cell r="AE862" t="str">
            <v>91</v>
          </cell>
          <cell r="AF862" t="str">
            <v>AP 23 BL G</v>
          </cell>
          <cell r="AG862" t="str">
            <v>05767-340</v>
          </cell>
          <cell r="AH862" t="str">
            <v>JD CATANDUVA</v>
          </cell>
          <cell r="AI862" t="str">
            <v>São Paulo</v>
          </cell>
          <cell r="AJ862" t="str">
            <v>São Paulo</v>
          </cell>
          <cell r="AP862">
            <v>6753</v>
          </cell>
          <cell r="AQ862" t="str">
            <v>23834</v>
          </cell>
          <cell r="AR862" t="str">
            <v>1</v>
          </cell>
          <cell r="AS862" t="str">
            <v>360784537</v>
          </cell>
          <cell r="AT862" t="str">
            <v>642590124</v>
          </cell>
          <cell r="AU862" t="str">
            <v>140</v>
          </cell>
          <cell r="AV862" t="str">
            <v>381</v>
          </cell>
          <cell r="AW862" t="str">
            <v>35240</v>
          </cell>
          <cell r="AX862" t="str">
            <v>128</v>
          </cell>
          <cell r="AY862">
            <v>1</v>
          </cell>
          <cell r="AZ862">
            <v>5</v>
          </cell>
          <cell r="BA862">
            <v>4</v>
          </cell>
        </row>
        <row r="863">
          <cell r="A863">
            <v>114954</v>
          </cell>
          <cell r="B863" t="str">
            <v>FRANCISCO DE ASSIS SOUZA</v>
          </cell>
          <cell r="C863" t="str">
            <v>MOTORISTA CAMINHAO</v>
          </cell>
          <cell r="D863" t="str">
            <v>ECOSAMPA Operação Geral</v>
          </cell>
          <cell r="E863">
            <v>43916</v>
          </cell>
          <cell r="F863">
            <v>3050.22</v>
          </cell>
          <cell r="G863" t="str">
            <v>Em Atividade Normal</v>
          </cell>
          <cell r="H863">
            <v>45086</v>
          </cell>
          <cell r="I863">
            <v>23887</v>
          </cell>
          <cell r="J863" t="str">
            <v>166.202.068-67</v>
          </cell>
          <cell r="K863" t="str">
            <v>123.23724.79.9</v>
          </cell>
          <cell r="L863" t="str">
            <v>Salário Mensal</v>
          </cell>
          <cell r="M863" t="str">
            <v>Empregado (CLT)</v>
          </cell>
          <cell r="N863" t="str">
            <v>7825-10</v>
          </cell>
          <cell r="O863">
            <v>297</v>
          </cell>
          <cell r="P863" t="str">
            <v>SEGUNDA A SABADO - 05:40 AS 14:00 / INTERVALO DE 01 HORA</v>
          </cell>
          <cell r="Q863" t="str">
            <v>220 Horas</v>
          </cell>
          <cell r="R863" t="str">
            <v>75.01.019</v>
          </cell>
          <cell r="S863" t="str">
            <v>SCK - Operação dos Ecopontos</v>
          </cell>
          <cell r="T863">
            <v>2</v>
          </cell>
          <cell r="U863" t="str">
            <v>SIND TRAB EMP DE ONIBUS RODOV INTEREST INTERM SET DIF SAO PAULO</v>
          </cell>
          <cell r="V863" t="str">
            <v>Brasileira</v>
          </cell>
          <cell r="W863" t="str">
            <v>Alagoinha</v>
          </cell>
          <cell r="X863" t="str">
            <v>SEVERINA FELISMINA DA CONCEICAO</v>
          </cell>
          <cell r="Y863" t="str">
            <v>NÃO DECLARADO</v>
          </cell>
          <cell r="Z863" t="str">
            <v>Solteiro</v>
          </cell>
          <cell r="AA863" t="str">
            <v>Ensino Médio Completo</v>
          </cell>
          <cell r="AB863" t="str">
            <v>M</v>
          </cell>
          <cell r="AC863" t="str">
            <v>Rua</v>
          </cell>
          <cell r="AD863" t="str">
            <v>MARIA DA COSTA BEZERRA</v>
          </cell>
          <cell r="AE863" t="str">
            <v>603</v>
          </cell>
          <cell r="AF863" t="str">
            <v>CASA 1</v>
          </cell>
          <cell r="AG863" t="str">
            <v>04880-050</v>
          </cell>
          <cell r="AH863" t="str">
            <v>RECANTO CAMPO BELO</v>
          </cell>
          <cell r="AI863" t="str">
            <v>São Paulo</v>
          </cell>
          <cell r="AJ863" t="str">
            <v>São Paulo</v>
          </cell>
          <cell r="AK863" t="str">
            <v>11</v>
          </cell>
          <cell r="AL863" t="str">
            <v>96661.5799</v>
          </cell>
          <cell r="AP863">
            <v>6733</v>
          </cell>
          <cell r="AQ863" t="str">
            <v>34618</v>
          </cell>
          <cell r="AR863" t="str">
            <v>0</v>
          </cell>
          <cell r="AS863" t="str">
            <v>371629305</v>
          </cell>
          <cell r="AT863" t="str">
            <v>406778180132</v>
          </cell>
          <cell r="AU863" t="str">
            <v>0479</v>
          </cell>
          <cell r="AV863" t="str">
            <v>381</v>
          </cell>
          <cell r="AW863" t="str">
            <v>16620206</v>
          </cell>
          <cell r="AX863" t="str">
            <v>867</v>
          </cell>
          <cell r="AY863">
            <v>3</v>
          </cell>
          <cell r="AZ863">
            <v>5</v>
          </cell>
          <cell r="BA863">
            <v>5</v>
          </cell>
          <cell r="BB863" t="str">
            <v>01.758.262.364</v>
          </cell>
          <cell r="BC863">
            <v>44675</v>
          </cell>
          <cell r="BD863">
            <v>42849</v>
          </cell>
          <cell r="BE863" t="str">
            <v>D</v>
          </cell>
          <cell r="BG863">
            <v>43965</v>
          </cell>
        </row>
        <row r="864">
          <cell r="A864">
            <v>114252</v>
          </cell>
          <cell r="B864" t="str">
            <v>FRANCISCO DIAS DE MIRANDA NETO</v>
          </cell>
          <cell r="C864" t="str">
            <v>AJUDANTE EQ SERVICOS DIVERSOS</v>
          </cell>
          <cell r="D864" t="str">
            <v>ECOSAMPA M'Boi Mirim</v>
          </cell>
          <cell r="E864">
            <v>43804</v>
          </cell>
          <cell r="F864">
            <v>1603.99</v>
          </cell>
          <cell r="G864" t="str">
            <v>Demitido em Meses Anteriores</v>
          </cell>
          <cell r="H864">
            <v>45069</v>
          </cell>
          <cell r="I864">
            <v>30193</v>
          </cell>
          <cell r="J864" t="str">
            <v>214.675.118-54</v>
          </cell>
          <cell r="K864" t="str">
            <v>127.06731.89.5</v>
          </cell>
          <cell r="L864" t="str">
            <v>Salário Mensal</v>
          </cell>
          <cell r="M864" t="str">
            <v>Empregado (CLT)</v>
          </cell>
          <cell r="N864" t="str">
            <v>5142-25</v>
          </cell>
          <cell r="O864">
            <v>66</v>
          </cell>
          <cell r="P864" t="str">
            <v>SEGUNDA A SABADO - 06:00 AS 14:20 / INTERVALO DE 01 HORA</v>
          </cell>
          <cell r="Q864" t="str">
            <v>220 Horas</v>
          </cell>
          <cell r="R864" t="str">
            <v>75.01.013</v>
          </cell>
          <cell r="S864" t="str">
            <v>SCK - Capinação e Roçada de Vias</v>
          </cell>
          <cell r="T864">
            <v>2</v>
          </cell>
          <cell r="U864" t="str">
            <v>SIEMACO SAO PAULO LIMP URBANA</v>
          </cell>
          <cell r="V864" t="str">
            <v>Brasileira</v>
          </cell>
          <cell r="W864" t="str">
            <v>Osasco</v>
          </cell>
          <cell r="X864" t="str">
            <v>APARECIDA DE FATIMA MIRANDA</v>
          </cell>
          <cell r="Y864" t="str">
            <v>ORLANDO DIAS DE MIRANDA</v>
          </cell>
          <cell r="Z864" t="str">
            <v>Solteiro</v>
          </cell>
          <cell r="AA864" t="str">
            <v>Ensino Médio Completo</v>
          </cell>
          <cell r="AB864" t="str">
            <v>M</v>
          </cell>
          <cell r="AC864" t="str">
            <v>Rua</v>
          </cell>
          <cell r="AD864" t="str">
            <v>RUA CURIO</v>
          </cell>
          <cell r="AE864" t="str">
            <v>26</v>
          </cell>
          <cell r="AF864" t="str">
            <v>CASA 1</v>
          </cell>
          <cell r="AG864" t="str">
            <v>06362-123</v>
          </cell>
          <cell r="AH864" t="str">
            <v>JARDIM ELZINHA</v>
          </cell>
          <cell r="AI864" t="str">
            <v>São Paulo</v>
          </cell>
          <cell r="AJ864" t="str">
            <v>São Paulo</v>
          </cell>
          <cell r="AK864" t="str">
            <v>11</v>
          </cell>
          <cell r="AL864" t="str">
            <v>96548.1139</v>
          </cell>
          <cell r="AM864" t="str">
            <v>11</v>
          </cell>
          <cell r="AN864" t="str">
            <v>96882.7230</v>
          </cell>
          <cell r="AP864">
            <v>9106</v>
          </cell>
          <cell r="AQ864" t="str">
            <v>34641</v>
          </cell>
          <cell r="AR864" t="str">
            <v>5</v>
          </cell>
          <cell r="AS864" t="str">
            <v>412592320</v>
          </cell>
          <cell r="AT864" t="str">
            <v>318470110108</v>
          </cell>
          <cell r="AU864" t="str">
            <v>0198</v>
          </cell>
          <cell r="AV864" t="str">
            <v>388</v>
          </cell>
          <cell r="AW864" t="str">
            <v>73647</v>
          </cell>
          <cell r="AX864" t="str">
            <v>00233</v>
          </cell>
          <cell r="AY864">
            <v>3</v>
          </cell>
          <cell r="AZ864">
            <v>5</v>
          </cell>
          <cell r="BA864">
            <v>18</v>
          </cell>
        </row>
        <row r="865">
          <cell r="A865">
            <v>112904</v>
          </cell>
          <cell r="B865" t="str">
            <v>FRANCISCO DUTRA DA PAIXAO</v>
          </cell>
          <cell r="C865" t="str">
            <v>MOTORISTA CAMINHAO</v>
          </cell>
          <cell r="D865" t="str">
            <v>ECOSAMPA Operação Geral</v>
          </cell>
          <cell r="E865">
            <v>43620</v>
          </cell>
          <cell r="F865">
            <v>3050.22</v>
          </cell>
          <cell r="G865" t="str">
            <v>Em Atividade Normal</v>
          </cell>
          <cell r="H865">
            <v>44867</v>
          </cell>
          <cell r="I865">
            <v>25654</v>
          </cell>
          <cell r="J865" t="str">
            <v>113.843.058-74</v>
          </cell>
          <cell r="K865" t="str">
            <v>123.07595.07.6</v>
          </cell>
          <cell r="L865" t="str">
            <v>Salário Mensal</v>
          </cell>
          <cell r="M865" t="str">
            <v>Empregado (CLT)</v>
          </cell>
          <cell r="N865" t="str">
            <v>7825-10</v>
          </cell>
          <cell r="O865">
            <v>297</v>
          </cell>
          <cell r="P865" t="str">
            <v>SEGUNDA A SABADO - 05:40 AS 14:00 / INTERVALO DE 01 HORA</v>
          </cell>
          <cell r="Q865" t="str">
            <v>220 Horas</v>
          </cell>
          <cell r="R865" t="str">
            <v>75.01.018</v>
          </cell>
          <cell r="S865" t="str">
            <v>SCK - Coleta Mecânica de Entulho</v>
          </cell>
          <cell r="T865">
            <v>2</v>
          </cell>
          <cell r="U865" t="str">
            <v>SIND TRAB EMP DE ONIBUS RODOV INTEREST INTERM SET DIF SAO PAULO</v>
          </cell>
          <cell r="V865" t="str">
            <v>Brasileira</v>
          </cell>
          <cell r="W865" t="str">
            <v>Tarumirim</v>
          </cell>
          <cell r="X865" t="str">
            <v>IRACEMA NUNES DUTRA</v>
          </cell>
          <cell r="Y865" t="str">
            <v>JOSE NUNES</v>
          </cell>
          <cell r="Z865" t="str">
            <v>Solteiro</v>
          </cell>
          <cell r="AA865" t="str">
            <v>Ensino Fundamental Completo</v>
          </cell>
          <cell r="AB865" t="str">
            <v>M</v>
          </cell>
          <cell r="AC865" t="str">
            <v>Rua</v>
          </cell>
          <cell r="AD865" t="str">
            <v>ANDORINHA PEQUENA</v>
          </cell>
          <cell r="AE865" t="str">
            <v>155</v>
          </cell>
          <cell r="AG865" t="str">
            <v>05887-280</v>
          </cell>
          <cell r="AH865" t="str">
            <v>JARDIM DOM JOSE</v>
          </cell>
          <cell r="AI865" t="str">
            <v>São Paulo</v>
          </cell>
          <cell r="AJ865" t="str">
            <v>São Paulo</v>
          </cell>
          <cell r="AP865">
            <v>641</v>
          </cell>
          <cell r="AQ865" t="str">
            <v>15233</v>
          </cell>
          <cell r="AR865" t="str">
            <v>5</v>
          </cell>
          <cell r="AS865" t="str">
            <v>222184310</v>
          </cell>
          <cell r="AT865" t="str">
            <v>176048040191</v>
          </cell>
          <cell r="AU865" t="str">
            <v>49</v>
          </cell>
          <cell r="AV865" t="str">
            <v>373</v>
          </cell>
          <cell r="AW865" t="str">
            <v>27162</v>
          </cell>
          <cell r="AX865" t="str">
            <v>140</v>
          </cell>
          <cell r="AY865">
            <v>4</v>
          </cell>
          <cell r="AZ865">
            <v>2</v>
          </cell>
          <cell r="BA865">
            <v>27</v>
          </cell>
          <cell r="BB865" t="str">
            <v>02.813.715.467</v>
          </cell>
          <cell r="BC865">
            <v>44483</v>
          </cell>
          <cell r="BE865" t="str">
            <v>A</v>
          </cell>
          <cell r="BF865" t="str">
            <v>D</v>
          </cell>
          <cell r="BG865">
            <v>43615</v>
          </cell>
        </row>
        <row r="866">
          <cell r="A866">
            <v>112912</v>
          </cell>
          <cell r="B866" t="str">
            <v>FRANCISCO EDIVALDO GALDINO FREITAS</v>
          </cell>
          <cell r="C866" t="str">
            <v>VARREDOR</v>
          </cell>
          <cell r="D866" t="str">
            <v>ECOSAMPA Santo Amaro</v>
          </cell>
          <cell r="E866">
            <v>43617</v>
          </cell>
          <cell r="F866">
            <v>1603.99</v>
          </cell>
          <cell r="G866" t="str">
            <v>Em Atividade Normal</v>
          </cell>
          <cell r="H866">
            <v>44835</v>
          </cell>
          <cell r="I866">
            <v>26086</v>
          </cell>
          <cell r="J866" t="str">
            <v>184.742.708-12</v>
          </cell>
          <cell r="K866" t="str">
            <v>124.64698.12.3</v>
          </cell>
          <cell r="L866" t="str">
            <v>Salário Mensal</v>
          </cell>
          <cell r="M866" t="str">
            <v>Empregado (CLT)</v>
          </cell>
          <cell r="N866" t="str">
            <v>5142-15</v>
          </cell>
          <cell r="O866">
            <v>299</v>
          </cell>
          <cell r="P866" t="str">
            <v>SEGUNDA A SABADO - 20:00 AS 03:40 / INTERVALO DE 01 HORA</v>
          </cell>
          <cell r="Q866" t="str">
            <v>220 Horas</v>
          </cell>
          <cell r="R866" t="str">
            <v>75.01.006</v>
          </cell>
          <cell r="S866" t="str">
            <v>SCK - Varrição de Vias e Logradouros</v>
          </cell>
          <cell r="T866">
            <v>2</v>
          </cell>
          <cell r="U866" t="str">
            <v>SIEMACO SAO PAULO LIMP URBANA</v>
          </cell>
          <cell r="V866" t="str">
            <v>Brasileira</v>
          </cell>
          <cell r="W866" t="str">
            <v>Araruna</v>
          </cell>
          <cell r="X866" t="str">
            <v>MARIA PONTES DA COSTA</v>
          </cell>
          <cell r="Y866" t="str">
            <v>DAMIAO TRAJANO DE FREITAS</v>
          </cell>
          <cell r="Z866" t="str">
            <v>Outros</v>
          </cell>
          <cell r="AA866" t="str">
            <v>Ensino Médio Completo</v>
          </cell>
          <cell r="AB866" t="str">
            <v>M</v>
          </cell>
          <cell r="AC866" t="str">
            <v>Rua</v>
          </cell>
          <cell r="AD866" t="str">
            <v>MARIA GOMES DA SILVA</v>
          </cell>
          <cell r="AE866" t="str">
            <v>131</v>
          </cell>
          <cell r="AG866" t="str">
            <v>05857-225</v>
          </cell>
          <cell r="AH866" t="str">
            <v>JD AURELIO</v>
          </cell>
          <cell r="AI866" t="str">
            <v>São Paulo</v>
          </cell>
          <cell r="AJ866" t="str">
            <v>São Paulo</v>
          </cell>
          <cell r="AP866">
            <v>9104</v>
          </cell>
          <cell r="AQ866" t="str">
            <v>20255</v>
          </cell>
          <cell r="AR866" t="str">
            <v>2</v>
          </cell>
          <cell r="AS866" t="str">
            <v>1647816</v>
          </cell>
          <cell r="AT866" t="str">
            <v>17782881201</v>
          </cell>
          <cell r="AU866" t="str">
            <v>281</v>
          </cell>
          <cell r="AV866" t="str">
            <v>201</v>
          </cell>
          <cell r="AW866" t="str">
            <v>46850</v>
          </cell>
          <cell r="AX866" t="str">
            <v>250</v>
          </cell>
          <cell r="AY866">
            <v>4</v>
          </cell>
          <cell r="AZ866">
            <v>3</v>
          </cell>
          <cell r="BA866">
            <v>0</v>
          </cell>
        </row>
        <row r="867">
          <cell r="A867">
            <v>112974</v>
          </cell>
          <cell r="B867" t="str">
            <v>FRANCISCO ELSON COSTA PEREIRA</v>
          </cell>
          <cell r="C867" t="str">
            <v>VARREDOR</v>
          </cell>
          <cell r="D867" t="str">
            <v>ECOSAMPA Santo Amaro</v>
          </cell>
          <cell r="E867">
            <v>43617</v>
          </cell>
          <cell r="F867">
            <v>1603.99</v>
          </cell>
          <cell r="G867" t="str">
            <v>Em Atividade Normal</v>
          </cell>
          <cell r="H867">
            <v>45149</v>
          </cell>
          <cell r="I867">
            <v>28606</v>
          </cell>
          <cell r="J867" t="str">
            <v>771.218.213-20</v>
          </cell>
          <cell r="K867" t="str">
            <v>126.62539.60.9</v>
          </cell>
          <cell r="L867" t="str">
            <v>Salário Mensal</v>
          </cell>
          <cell r="M867" t="str">
            <v>Empregado (CLT)</v>
          </cell>
          <cell r="N867" t="str">
            <v>5142-15</v>
          </cell>
          <cell r="O867">
            <v>299</v>
          </cell>
          <cell r="P867" t="str">
            <v>SEGUNDA A SABADO - 20:00 AS 03:40 / INTERVALO DE 01 HORA</v>
          </cell>
          <cell r="Q867" t="str">
            <v>220 Horas</v>
          </cell>
          <cell r="R867" t="str">
            <v>75.01.006</v>
          </cell>
          <cell r="S867" t="str">
            <v>SCK - Varrição de Vias e Logradouros</v>
          </cell>
          <cell r="T867">
            <v>2</v>
          </cell>
          <cell r="U867" t="str">
            <v>SIEMACO SAO PAULO LIMP URBANA</v>
          </cell>
          <cell r="V867" t="str">
            <v>Brasileira</v>
          </cell>
          <cell r="W867" t="str">
            <v>Capitão de Campos</v>
          </cell>
          <cell r="X867" t="str">
            <v>FRANCISCA DA COSTA PEREIRA SILVA</v>
          </cell>
          <cell r="Z867" t="str">
            <v>Solteiro</v>
          </cell>
          <cell r="AA867" t="str">
            <v>Ensino Fundamental Completo</v>
          </cell>
          <cell r="AB867" t="str">
            <v>M</v>
          </cell>
          <cell r="AC867" t="str">
            <v>Rua</v>
          </cell>
          <cell r="AD867" t="str">
            <v>CEREJEIRA</v>
          </cell>
          <cell r="AE867" t="str">
            <v>136</v>
          </cell>
          <cell r="AG867" t="str">
            <v>06835-330</v>
          </cell>
          <cell r="AH867" t="str">
            <v>JARDIM PINHEIRINHO</v>
          </cell>
          <cell r="AI867" t="str">
            <v>Embu</v>
          </cell>
          <cell r="AJ867" t="str">
            <v>São Paulo</v>
          </cell>
          <cell r="AK867" t="str">
            <v>11</v>
          </cell>
          <cell r="AL867" t="str">
            <v>4666.3029</v>
          </cell>
          <cell r="AP867">
            <v>9104</v>
          </cell>
          <cell r="AQ867" t="str">
            <v>21378</v>
          </cell>
          <cell r="AR867" t="str">
            <v>1</v>
          </cell>
          <cell r="AS867" t="str">
            <v>1684435</v>
          </cell>
          <cell r="AT867" t="str">
            <v>16561391520</v>
          </cell>
          <cell r="AU867" t="str">
            <v>233</v>
          </cell>
          <cell r="AV867" t="str">
            <v>20</v>
          </cell>
          <cell r="AW867" t="str">
            <v>21740</v>
          </cell>
          <cell r="AX867" t="str">
            <v>15</v>
          </cell>
          <cell r="AY867">
            <v>4</v>
          </cell>
          <cell r="AZ867">
            <v>3</v>
          </cell>
          <cell r="BA867">
            <v>0</v>
          </cell>
        </row>
        <row r="868">
          <cell r="A868">
            <v>112978</v>
          </cell>
          <cell r="B868" t="str">
            <v>FRANCISCO ERIVAN DA SILVA FELIX</v>
          </cell>
          <cell r="C868" t="str">
            <v>VARREDOR</v>
          </cell>
          <cell r="D868" t="str">
            <v>ECOSAMPA Santo Amaro</v>
          </cell>
          <cell r="E868">
            <v>43617</v>
          </cell>
          <cell r="F868">
            <v>1603.99</v>
          </cell>
          <cell r="G868" t="str">
            <v>Em Atividade Normal</v>
          </cell>
          <cell r="H868">
            <v>44867</v>
          </cell>
          <cell r="I868">
            <v>27318</v>
          </cell>
          <cell r="J868" t="str">
            <v>271.877.638-24</v>
          </cell>
          <cell r="K868" t="str">
            <v>134.66068.85.0</v>
          </cell>
          <cell r="L868" t="str">
            <v>Salário Mensal</v>
          </cell>
          <cell r="M868" t="str">
            <v>Empregado (CLT)</v>
          </cell>
          <cell r="N868" t="str">
            <v>5142-15</v>
          </cell>
          <cell r="O868">
            <v>299</v>
          </cell>
          <cell r="P868" t="str">
            <v>SEGUNDA A SABADO - 20:00 AS 03:40 / INTERVALO DE 01 HORA</v>
          </cell>
          <cell r="Q868" t="str">
            <v>220 Horas</v>
          </cell>
          <cell r="R868" t="str">
            <v>75.01.006</v>
          </cell>
          <cell r="S868" t="str">
            <v>SCK - Varrição de Vias e Logradouros</v>
          </cell>
          <cell r="T868">
            <v>2</v>
          </cell>
          <cell r="U868" t="str">
            <v>SIEMACO SAO PAULO LIMP URBANA</v>
          </cell>
          <cell r="V868" t="str">
            <v>Brasileira</v>
          </cell>
          <cell r="W868" t="str">
            <v>São Paulo</v>
          </cell>
          <cell r="X868" t="str">
            <v>MARIA JOSE DA SILVA FELIX</v>
          </cell>
          <cell r="Y868" t="str">
            <v>FRANCISCO DO NASCIMENTO FELIX</v>
          </cell>
          <cell r="Z868" t="str">
            <v>União Est/Marit</v>
          </cell>
          <cell r="AA868" t="str">
            <v>Ensino Médio Incompleto</v>
          </cell>
          <cell r="AB868" t="str">
            <v>M</v>
          </cell>
          <cell r="AC868" t="str">
            <v>Estrada</v>
          </cell>
          <cell r="AD868" t="str">
            <v>VERA CRUZ</v>
          </cell>
          <cell r="AE868" t="str">
            <v>141</v>
          </cell>
          <cell r="AG868" t="str">
            <v>04895-080</v>
          </cell>
          <cell r="AH868" t="str">
            <v>CIPO DO MEIO</v>
          </cell>
          <cell r="AI868" t="str">
            <v>São Paulo</v>
          </cell>
          <cell r="AJ868" t="str">
            <v>São Paulo</v>
          </cell>
          <cell r="AK868" t="str">
            <v>11</v>
          </cell>
          <cell r="AL868" t="str">
            <v>5978.4249</v>
          </cell>
          <cell r="AP868">
            <v>9042</v>
          </cell>
          <cell r="AQ868" t="str">
            <v>03485</v>
          </cell>
          <cell r="AR868" t="str">
            <v>1</v>
          </cell>
          <cell r="AS868" t="str">
            <v>292818543</v>
          </cell>
          <cell r="AT868" t="str">
            <v>195338310167</v>
          </cell>
          <cell r="AU868" t="str">
            <v>264</v>
          </cell>
          <cell r="AV868" t="str">
            <v>371</v>
          </cell>
          <cell r="AW868" t="str">
            <v>80574</v>
          </cell>
          <cell r="AX868" t="str">
            <v>172</v>
          </cell>
          <cell r="AY868">
            <v>4</v>
          </cell>
          <cell r="AZ868">
            <v>3</v>
          </cell>
          <cell r="BA868">
            <v>0</v>
          </cell>
        </row>
        <row r="869">
          <cell r="A869">
            <v>112981</v>
          </cell>
          <cell r="B869" t="str">
            <v>FRANCISCO FERREIRA DA SILVA</v>
          </cell>
          <cell r="C869" t="str">
            <v>VARREDOR</v>
          </cell>
          <cell r="D869" t="str">
            <v>ECOSAMPA Campo Limpo</v>
          </cell>
          <cell r="E869">
            <v>43617</v>
          </cell>
          <cell r="F869">
            <v>1464.83</v>
          </cell>
          <cell r="G869" t="str">
            <v>Demitido em Meses Anteriores</v>
          </cell>
          <cell r="H869">
            <v>44694</v>
          </cell>
          <cell r="I869">
            <v>29728</v>
          </cell>
          <cell r="J869" t="str">
            <v>850.279.875-87</v>
          </cell>
          <cell r="K869" t="str">
            <v>130.09862.05.8</v>
          </cell>
          <cell r="L869" t="str">
            <v>Salário Mensal</v>
          </cell>
          <cell r="M869" t="str">
            <v>Empregado (CLT)</v>
          </cell>
          <cell r="N869" t="str">
            <v>5142-15</v>
          </cell>
          <cell r="O869">
            <v>71</v>
          </cell>
          <cell r="P869" t="str">
            <v>SEGUNDA A SABADO - 07:00 AS 15:20 / INTERVALO DE 01 HORA</v>
          </cell>
          <cell r="Q869" t="str">
            <v>220 Horas</v>
          </cell>
          <cell r="R869" t="str">
            <v>75.01.007</v>
          </cell>
          <cell r="S869" t="str">
            <v>SCK - Varrição de Sarjetas e Calçadas</v>
          </cell>
          <cell r="T869">
            <v>2</v>
          </cell>
          <cell r="U869" t="str">
            <v>SIEMACO SAO PAULO LIMP URBANA</v>
          </cell>
          <cell r="V869" t="str">
            <v>Brasileira</v>
          </cell>
          <cell r="W869" t="str">
            <v>Paulo Afonso</v>
          </cell>
          <cell r="X869" t="str">
            <v>EUFENIA BARBOSA DA SILVA</v>
          </cell>
          <cell r="Y869" t="str">
            <v>ERALDO FERREIRA DA SILVA</v>
          </cell>
          <cell r="Z869" t="str">
            <v>Solteiro</v>
          </cell>
          <cell r="AA869" t="str">
            <v>Ensino Médio Incompleto</v>
          </cell>
          <cell r="AB869" t="str">
            <v>M</v>
          </cell>
          <cell r="AC869" t="str">
            <v>Rua</v>
          </cell>
          <cell r="AD869" t="str">
            <v>CATOEIRO</v>
          </cell>
          <cell r="AE869" t="str">
            <v>110</v>
          </cell>
          <cell r="AG869" t="str">
            <v>05756-250</v>
          </cell>
          <cell r="AH869" t="str">
            <v>JARDIM UMARIZAL</v>
          </cell>
          <cell r="AI869" t="str">
            <v>São Paulo</v>
          </cell>
          <cell r="AJ869" t="str">
            <v>São Paulo</v>
          </cell>
          <cell r="AK869" t="str">
            <v>11</v>
          </cell>
          <cell r="AL869" t="str">
            <v>95704.6545</v>
          </cell>
          <cell r="AP869">
            <v>8498</v>
          </cell>
          <cell r="AQ869" t="str">
            <v>41146</v>
          </cell>
          <cell r="AR869" t="str">
            <v>4</v>
          </cell>
          <cell r="AS869" t="str">
            <v>346707900</v>
          </cell>
          <cell r="AT869" t="str">
            <v>114032490515</v>
          </cell>
          <cell r="AU869" t="str">
            <v>33</v>
          </cell>
          <cell r="AV869" t="str">
            <v>84</v>
          </cell>
          <cell r="AW869" t="str">
            <v>2600646</v>
          </cell>
          <cell r="AX869" t="str">
            <v>20</v>
          </cell>
          <cell r="AY869">
            <v>2</v>
          </cell>
          <cell r="AZ869">
            <v>11</v>
          </cell>
          <cell r="BA869">
            <v>12</v>
          </cell>
        </row>
        <row r="870">
          <cell r="A870">
            <v>119632</v>
          </cell>
          <cell r="B870" t="str">
            <v>FRANCISCO FIRMINO ALVES JUNIOR</v>
          </cell>
          <cell r="C870" t="str">
            <v>MOTORISTA CAMINHAO</v>
          </cell>
          <cell r="D870" t="str">
            <v>ECOSAMPA Operação Geral</v>
          </cell>
          <cell r="E870">
            <v>44725</v>
          </cell>
          <cell r="F870">
            <v>3050.22</v>
          </cell>
          <cell r="G870" t="str">
            <v>Em Atividade Normal</v>
          </cell>
          <cell r="H870">
            <v>44725</v>
          </cell>
          <cell r="I870">
            <v>26908</v>
          </cell>
          <cell r="J870" t="str">
            <v>148.112.858-24</v>
          </cell>
          <cell r="K870" t="str">
            <v>123.74444.69.6</v>
          </cell>
          <cell r="L870" t="str">
            <v>Salário Mensal</v>
          </cell>
          <cell r="M870" t="str">
            <v>Empregado (CLT)</v>
          </cell>
          <cell r="N870" t="str">
            <v>7825-10</v>
          </cell>
          <cell r="O870">
            <v>301</v>
          </cell>
          <cell r="P870" t="str">
            <v>SEGUNDA A SABADO - 22:00 AS 05:25 / INTERVALO DE 01 HORA</v>
          </cell>
          <cell r="Q870" t="str">
            <v>220 Horas</v>
          </cell>
          <cell r="R870" t="str">
            <v>75.01.013</v>
          </cell>
          <cell r="S870" t="str">
            <v>SCK - Capinação e Roçada de Vias</v>
          </cell>
          <cell r="T870">
            <v>2</v>
          </cell>
          <cell r="U870" t="str">
            <v>SIND TRAB EMP DE ONIBUS RODOV INTEREST INTERM SET DIF SAO PAULO</v>
          </cell>
          <cell r="V870" t="str">
            <v>Brasileira</v>
          </cell>
          <cell r="W870" t="str">
            <v>São Paulo</v>
          </cell>
          <cell r="X870" t="str">
            <v>DIRCE FIRMINO ALVES</v>
          </cell>
          <cell r="Y870" t="str">
            <v>FRANCISCO FIRMINO ALVES</v>
          </cell>
          <cell r="Z870" t="str">
            <v>União Est/Marit</v>
          </cell>
          <cell r="AA870" t="str">
            <v>Ensino Fundamental Completo</v>
          </cell>
          <cell r="AB870" t="str">
            <v>M</v>
          </cell>
          <cell r="AC870" t="str">
            <v>Rua</v>
          </cell>
          <cell r="AD870" t="str">
            <v>BRASIL</v>
          </cell>
          <cell r="AE870" t="str">
            <v>578</v>
          </cell>
          <cell r="AF870" t="str">
            <v>APT</v>
          </cell>
          <cell r="AG870" t="str">
            <v>06813-168</v>
          </cell>
          <cell r="AH870" t="str">
            <v>VALO VERDE</v>
          </cell>
          <cell r="AI870" t="str">
            <v>Embu</v>
          </cell>
          <cell r="AJ870" t="str">
            <v>São Paulo</v>
          </cell>
          <cell r="AM870" t="str">
            <v>11</v>
          </cell>
          <cell r="AN870" t="str">
            <v>98575-1688</v>
          </cell>
          <cell r="AP870">
            <v>1634</v>
          </cell>
          <cell r="AQ870" t="str">
            <v>87283</v>
          </cell>
          <cell r="AR870" t="str">
            <v>0</v>
          </cell>
          <cell r="AS870" t="str">
            <v>254263410</v>
          </cell>
          <cell r="AT870" t="str">
            <v>268620890108</v>
          </cell>
          <cell r="AU870" t="str">
            <v>0412</v>
          </cell>
          <cell r="AV870" t="str">
            <v>408</v>
          </cell>
          <cell r="AW870" t="str">
            <v>14811258</v>
          </cell>
          <cell r="AX870" t="str">
            <v>824</v>
          </cell>
          <cell r="AY870">
            <v>1</v>
          </cell>
          <cell r="AZ870">
            <v>2</v>
          </cell>
          <cell r="BA870">
            <v>18</v>
          </cell>
          <cell r="BB870" t="str">
            <v>01.004.669.115</v>
          </cell>
          <cell r="BC870">
            <v>45049</v>
          </cell>
          <cell r="BD870">
            <v>43223</v>
          </cell>
          <cell r="BE870" t="str">
            <v>E</v>
          </cell>
          <cell r="BG870">
            <v>44712</v>
          </cell>
        </row>
        <row r="871">
          <cell r="A871">
            <v>114770</v>
          </cell>
          <cell r="B871" t="str">
            <v>FRANCISCO GEAN PEREIRA DE ARAUJO</v>
          </cell>
          <cell r="C871" t="str">
            <v>MOTORISTA CAMINHAO</v>
          </cell>
          <cell r="D871" t="str">
            <v>ECOSAMPA Operação Geral</v>
          </cell>
          <cell r="E871">
            <v>43874</v>
          </cell>
          <cell r="F871">
            <v>3050.22</v>
          </cell>
          <cell r="G871" t="str">
            <v>Em Atividade Normal</v>
          </cell>
          <cell r="H871">
            <v>45023</v>
          </cell>
          <cell r="I871">
            <v>33556</v>
          </cell>
          <cell r="J871" t="str">
            <v>380.217.878-56</v>
          </cell>
          <cell r="K871" t="str">
            <v>210.69109.23.3</v>
          </cell>
          <cell r="L871" t="str">
            <v>Salário Mensal</v>
          </cell>
          <cell r="M871" t="str">
            <v>Empregado (CLT)</v>
          </cell>
          <cell r="N871" t="str">
            <v>7825-10</v>
          </cell>
          <cell r="O871">
            <v>339</v>
          </cell>
          <cell r="P871" t="str">
            <v>SEGUNDA A SABADO - 13:20 AS 21:40 / INTERVALO DE 01 HORA</v>
          </cell>
          <cell r="Q871" t="str">
            <v>220 Horas</v>
          </cell>
          <cell r="R871" t="str">
            <v>75.01.024</v>
          </cell>
          <cell r="S871" t="str">
            <v>SCK - Coleta Manual Residuos - Compactador</v>
          </cell>
          <cell r="T871">
            <v>2</v>
          </cell>
          <cell r="U871" t="str">
            <v>SIND TRAB EMP DE ONIBUS RODOV INTEREST INTERM SET DIF SAO PAULO</v>
          </cell>
          <cell r="V871" t="str">
            <v>Brasileira</v>
          </cell>
          <cell r="W871" t="str">
            <v>Crateús</v>
          </cell>
          <cell r="X871" t="str">
            <v>MARIA SANDRA DE ARAUJO MELO</v>
          </cell>
          <cell r="Y871" t="str">
            <v>RAIMUNDO ORISMAR PEREIRA MELO</v>
          </cell>
          <cell r="Z871" t="str">
            <v>União Est/Marit</v>
          </cell>
          <cell r="AA871" t="str">
            <v>Ensino Médio Completo</v>
          </cell>
          <cell r="AB871" t="str">
            <v>M</v>
          </cell>
          <cell r="AC871" t="str">
            <v>Rua</v>
          </cell>
          <cell r="AD871" t="str">
            <v>AGENOR KLAUSSNER</v>
          </cell>
          <cell r="AE871" t="str">
            <v>889</v>
          </cell>
          <cell r="AG871" t="str">
            <v>04854-126</v>
          </cell>
          <cell r="AH871" t="str">
            <v>CHACARA COCAIA</v>
          </cell>
          <cell r="AI871" t="str">
            <v>São Paulo</v>
          </cell>
          <cell r="AJ871" t="str">
            <v>São Paulo</v>
          </cell>
          <cell r="AK871" t="str">
            <v>11</v>
          </cell>
          <cell r="AL871" t="str">
            <v>98260.5109</v>
          </cell>
          <cell r="AM871" t="str">
            <v>11</v>
          </cell>
          <cell r="AN871" t="str">
            <v>96474.2864</v>
          </cell>
          <cell r="AP871">
            <v>6733</v>
          </cell>
          <cell r="AQ871" t="str">
            <v>45973</v>
          </cell>
          <cell r="AR871" t="str">
            <v>6</v>
          </cell>
          <cell r="AS871" t="str">
            <v>44.997.661-0</v>
          </cell>
          <cell r="AT871" t="str">
            <v>395543210159</v>
          </cell>
          <cell r="AU871" t="str">
            <v>471</v>
          </cell>
          <cell r="AV871" t="str">
            <v>381</v>
          </cell>
          <cell r="AW871" t="str">
            <v>38021787</v>
          </cell>
          <cell r="AX871" t="str">
            <v>856</v>
          </cell>
          <cell r="AY871">
            <v>3</v>
          </cell>
          <cell r="AZ871">
            <v>6</v>
          </cell>
          <cell r="BA871">
            <v>18</v>
          </cell>
          <cell r="BB871" t="str">
            <v>05.022.952.847</v>
          </cell>
          <cell r="BC871">
            <v>46014</v>
          </cell>
          <cell r="BD871">
            <v>40422</v>
          </cell>
          <cell r="BE871" t="str">
            <v>E</v>
          </cell>
          <cell r="BG871">
            <v>43866</v>
          </cell>
        </row>
        <row r="872">
          <cell r="A872">
            <v>112985</v>
          </cell>
          <cell r="B872" t="str">
            <v>FRANCISCO GOMES DA PAIXAO</v>
          </cell>
          <cell r="C872" t="str">
            <v>AJUDANTE EQ SERVICOS DIVERSOS</v>
          </cell>
          <cell r="D872" t="str">
            <v>ECOSAMPA Capela do Socorro</v>
          </cell>
          <cell r="E872">
            <v>43617</v>
          </cell>
          <cell r="F872">
            <v>1281.23</v>
          </cell>
          <cell r="G872" t="str">
            <v>Demitido em Meses Anteriores</v>
          </cell>
          <cell r="H872">
            <v>43774</v>
          </cell>
          <cell r="I872">
            <v>35797</v>
          </cell>
          <cell r="J872" t="str">
            <v>464.548.818-06</v>
          </cell>
          <cell r="K872" t="str">
            <v>201.15656.24.8</v>
          </cell>
          <cell r="L872" t="str">
            <v>Salário Mensal</v>
          </cell>
          <cell r="M872" t="str">
            <v>Empregado (CLT)</v>
          </cell>
          <cell r="N872" t="str">
            <v>5142-25</v>
          </cell>
          <cell r="O872">
            <v>66</v>
          </cell>
          <cell r="P872" t="str">
            <v>SEGUNDA A SABADO - 06:00 AS 14:20 / INTERVALO DE 01 HORA</v>
          </cell>
          <cell r="Q872" t="str">
            <v>220 Horas</v>
          </cell>
          <cell r="R872" t="str">
            <v>75.01.022</v>
          </cell>
          <cell r="S872" t="str">
            <v>SCK - Limpeza Habitacional - Dificil Acesso</v>
          </cell>
          <cell r="T872">
            <v>2</v>
          </cell>
          <cell r="U872" t="str">
            <v>SIEMACO SAO PAULO LIMP URBANA</v>
          </cell>
          <cell r="V872" t="str">
            <v>Brasileira</v>
          </cell>
          <cell r="W872" t="str">
            <v>São Paulo</v>
          </cell>
          <cell r="X872" t="str">
            <v>MARIA AUREA DA SILVA GOMES</v>
          </cell>
          <cell r="Y872" t="str">
            <v>FRANCISCO DUTRA DA PAIXAO</v>
          </cell>
          <cell r="Z872" t="str">
            <v>Solteiro</v>
          </cell>
          <cell r="AA872" t="str">
            <v>Ensino Fundamental Incompleto</v>
          </cell>
          <cell r="AB872" t="str">
            <v>M</v>
          </cell>
          <cell r="AC872" t="str">
            <v>Rua</v>
          </cell>
          <cell r="AD872" t="str">
            <v>ANDORINHA PEQUENA</v>
          </cell>
          <cell r="AE872" t="str">
            <v>196</v>
          </cell>
          <cell r="AG872" t="str">
            <v>05887-280</v>
          </cell>
          <cell r="AH872" t="str">
            <v>JD DOM JOSE</v>
          </cell>
          <cell r="AI872" t="str">
            <v>São Paulo</v>
          </cell>
          <cell r="AJ872" t="str">
            <v>São Paulo</v>
          </cell>
          <cell r="AP872">
            <v>8751</v>
          </cell>
          <cell r="AQ872" t="str">
            <v>15955</v>
          </cell>
          <cell r="AR872" t="str">
            <v>2</v>
          </cell>
          <cell r="AS872" t="str">
            <v>393255748</v>
          </cell>
          <cell r="AT872" t="str">
            <v>433108940116</v>
          </cell>
          <cell r="AU872" t="str">
            <v>400</v>
          </cell>
          <cell r="AV872" t="str">
            <v>20</v>
          </cell>
          <cell r="AW872" t="str">
            <v>64520</v>
          </cell>
          <cell r="AX872" t="str">
            <v>401</v>
          </cell>
          <cell r="AY872">
            <v>0</v>
          </cell>
          <cell r="AZ872">
            <v>5</v>
          </cell>
          <cell r="BA872">
            <v>4</v>
          </cell>
        </row>
        <row r="873">
          <cell r="A873">
            <v>112997</v>
          </cell>
          <cell r="B873" t="str">
            <v>FRANCISCO HENRIQUE DA SILVA</v>
          </cell>
          <cell r="C873" t="str">
            <v>AJUDANTE EQ SERVICOS DIVERSOS</v>
          </cell>
          <cell r="D873" t="str">
            <v>ECOSAMPA Campo Limpo</v>
          </cell>
          <cell r="E873">
            <v>43617</v>
          </cell>
          <cell r="F873">
            <v>1603.99</v>
          </cell>
          <cell r="G873" t="str">
            <v>Demitido em Meses Anteriores</v>
          </cell>
          <cell r="H873">
            <v>45064</v>
          </cell>
          <cell r="I873">
            <v>22750</v>
          </cell>
          <cell r="J873" t="str">
            <v>042.486.048-17</v>
          </cell>
          <cell r="K873" t="str">
            <v>108.04842.88.1</v>
          </cell>
          <cell r="L873" t="str">
            <v>Salário Mensal</v>
          </cell>
          <cell r="M873" t="str">
            <v>Empregado (CLT)</v>
          </cell>
          <cell r="N873" t="str">
            <v>5142-25</v>
          </cell>
          <cell r="O873">
            <v>66</v>
          </cell>
          <cell r="P873" t="str">
            <v>SEGUNDA A SABADO - 06:00 AS 14:20 / INTERVALO DE 01 HORA</v>
          </cell>
          <cell r="Q873" t="str">
            <v>220 Horas</v>
          </cell>
          <cell r="R873" t="str">
            <v>75.01.013</v>
          </cell>
          <cell r="S873" t="str">
            <v>SCK - Capinação e Roçada de Vias</v>
          </cell>
          <cell r="T873">
            <v>2</v>
          </cell>
          <cell r="U873" t="str">
            <v>SIEMACO SAO PAULO LIMP URBANA</v>
          </cell>
          <cell r="V873" t="str">
            <v>Brasileira</v>
          </cell>
          <cell r="W873" t="str">
            <v>Tupã</v>
          </cell>
          <cell r="X873" t="str">
            <v>MARIA DE LURDES DE JESUS</v>
          </cell>
          <cell r="Y873" t="str">
            <v>JOAO HENRIQUE DA SILVA</v>
          </cell>
          <cell r="Z873" t="str">
            <v>Casado</v>
          </cell>
          <cell r="AA873" t="str">
            <v>Ensino Fundamental Incompleto</v>
          </cell>
          <cell r="AB873" t="str">
            <v>M</v>
          </cell>
          <cell r="AC873" t="str">
            <v>Estrada</v>
          </cell>
          <cell r="AD873" t="str">
            <v>ENGENHEIRO MARCILAC</v>
          </cell>
          <cell r="AE873" t="str">
            <v>201</v>
          </cell>
          <cell r="AG873" t="str">
            <v>04893-000</v>
          </cell>
          <cell r="AH873" t="str">
            <v>EMBURA</v>
          </cell>
          <cell r="AI873" t="str">
            <v>São Paulo</v>
          </cell>
          <cell r="AJ873" t="str">
            <v>São Paulo</v>
          </cell>
          <cell r="AP873">
            <v>5917</v>
          </cell>
          <cell r="AQ873" t="str">
            <v>03848</v>
          </cell>
          <cell r="AR873" t="str">
            <v>0</v>
          </cell>
          <cell r="AS873" t="str">
            <v>15758320X</v>
          </cell>
          <cell r="AT873" t="str">
            <v>115244610116</v>
          </cell>
          <cell r="AU873" t="str">
            <v>378</v>
          </cell>
          <cell r="AV873" t="str">
            <v>381</v>
          </cell>
          <cell r="AW873" t="str">
            <v>50287</v>
          </cell>
          <cell r="AX873" t="str">
            <v>56</v>
          </cell>
          <cell r="AY873">
            <v>3</v>
          </cell>
          <cell r="AZ873">
            <v>11</v>
          </cell>
          <cell r="BA873">
            <v>17</v>
          </cell>
        </row>
        <row r="874">
          <cell r="A874">
            <v>113005</v>
          </cell>
          <cell r="B874" t="str">
            <v>FRANCISCO KAIQUE ALVES DA FRANCA</v>
          </cell>
          <cell r="C874" t="str">
            <v>VARREDOR</v>
          </cell>
          <cell r="D874" t="str">
            <v>ECOSAMPA Parelheiros</v>
          </cell>
          <cell r="E874">
            <v>43617</v>
          </cell>
          <cell r="F874">
            <v>1281.23</v>
          </cell>
          <cell r="G874" t="str">
            <v>Demitido em Meses Anteriores</v>
          </cell>
          <cell r="H874">
            <v>43808</v>
          </cell>
          <cell r="I874">
            <v>35325</v>
          </cell>
          <cell r="J874" t="str">
            <v>478.323.168-02</v>
          </cell>
          <cell r="K874" t="str">
            <v>267.94442.05.0</v>
          </cell>
          <cell r="L874" t="str">
            <v>Salário Mensal</v>
          </cell>
          <cell r="M874" t="str">
            <v>Empregado (CLT)</v>
          </cell>
          <cell r="N874" t="str">
            <v>5142-15</v>
          </cell>
          <cell r="O874">
            <v>233</v>
          </cell>
          <cell r="P874" t="str">
            <v>SEGUNDA A SABADO - 09:00 AS 17:20 / INTERVALO DE 01 HORA</v>
          </cell>
          <cell r="Q874" t="str">
            <v>220 Horas</v>
          </cell>
          <cell r="R874" t="str">
            <v>75.01.006</v>
          </cell>
          <cell r="S874" t="str">
            <v>SCK - Varrição de Vias e Logradouros</v>
          </cell>
          <cell r="T874">
            <v>2</v>
          </cell>
          <cell r="U874" t="str">
            <v>SIEMACO SAO PAULO LIMP URBANA</v>
          </cell>
          <cell r="V874" t="str">
            <v>Brasileira</v>
          </cell>
          <cell r="W874" t="str">
            <v>São Paulo</v>
          </cell>
          <cell r="X874" t="str">
            <v>FRANCISCA APARECIDA ALVES DA FRANCA</v>
          </cell>
          <cell r="Y874" t="str">
            <v>JAIME CHAVES DA FRANCA</v>
          </cell>
          <cell r="Z874" t="str">
            <v>Solteiro</v>
          </cell>
          <cell r="AA874" t="str">
            <v>Ensino Fundamental Incompleto</v>
          </cell>
          <cell r="AB874" t="str">
            <v>M</v>
          </cell>
          <cell r="AC874" t="str">
            <v>Rua</v>
          </cell>
          <cell r="AD874" t="str">
            <v>MANOEL HIDALGO</v>
          </cell>
          <cell r="AE874" t="str">
            <v>63</v>
          </cell>
          <cell r="AG874" t="str">
            <v>04853-140</v>
          </cell>
          <cell r="AH874" t="str">
            <v>JARDIM NORONHA</v>
          </cell>
          <cell r="AI874" t="str">
            <v>São Paulo</v>
          </cell>
          <cell r="AJ874" t="str">
            <v>São Paulo</v>
          </cell>
          <cell r="AK874" t="str">
            <v>11</v>
          </cell>
          <cell r="AL874" t="str">
            <v>95801.5977</v>
          </cell>
          <cell r="AM874" t="str">
            <v>11</v>
          </cell>
          <cell r="AN874" t="str">
            <v>97966.9652</v>
          </cell>
          <cell r="AP874">
            <v>9106</v>
          </cell>
          <cell r="AQ874" t="str">
            <v>34099</v>
          </cell>
          <cell r="AR874" t="str">
            <v>6</v>
          </cell>
          <cell r="AS874" t="str">
            <v>379777393</v>
          </cell>
          <cell r="AT874" t="str">
            <v>438222620183</v>
          </cell>
          <cell r="AU874" t="str">
            <v>612</v>
          </cell>
          <cell r="AV874" t="str">
            <v>381</v>
          </cell>
          <cell r="AW874" t="str">
            <v>62707</v>
          </cell>
          <cell r="AX874" t="str">
            <v>398</v>
          </cell>
          <cell r="AY874">
            <v>0</v>
          </cell>
          <cell r="AZ874">
            <v>6</v>
          </cell>
          <cell r="BA874">
            <v>8</v>
          </cell>
        </row>
        <row r="875">
          <cell r="A875">
            <v>113015</v>
          </cell>
          <cell r="B875" t="str">
            <v>FRANCISCO LEONOR DOS SANTOS NETO</v>
          </cell>
          <cell r="C875" t="str">
            <v>VARREDOR</v>
          </cell>
          <cell r="D875" t="str">
            <v>ECOSAMPA Campo Limpo</v>
          </cell>
          <cell r="E875">
            <v>43617</v>
          </cell>
          <cell r="F875">
            <v>1319.67</v>
          </cell>
          <cell r="G875" t="str">
            <v>Demitido em Meses Anteriores</v>
          </cell>
          <cell r="H875">
            <v>44263</v>
          </cell>
          <cell r="I875">
            <v>31268</v>
          </cell>
          <cell r="J875" t="str">
            <v>235.960.538-03</v>
          </cell>
          <cell r="K875" t="str">
            <v>206.88267.41.0</v>
          </cell>
          <cell r="L875" t="str">
            <v>Salário Mensal</v>
          </cell>
          <cell r="M875" t="str">
            <v>Empregado (CLT)</v>
          </cell>
          <cell r="N875" t="str">
            <v>5142-15</v>
          </cell>
          <cell r="O875">
            <v>71</v>
          </cell>
          <cell r="P875" t="str">
            <v>SEGUNDA A SABADO - 07:00 AS 15:20 / INTERVALO DE 01 HORA</v>
          </cell>
          <cell r="Q875" t="str">
            <v>220 Horas</v>
          </cell>
          <cell r="R875" t="str">
            <v>75.01.010</v>
          </cell>
          <cell r="S875" t="str">
            <v>SCK - Varrição de Feiras Livres</v>
          </cell>
          <cell r="T875">
            <v>2</v>
          </cell>
          <cell r="U875" t="str">
            <v>SIEMACO SAO PAULO LIMP URBANA</v>
          </cell>
          <cell r="V875" t="str">
            <v>Brasileira</v>
          </cell>
          <cell r="W875" t="str">
            <v>Timbaúba</v>
          </cell>
          <cell r="X875" t="str">
            <v>NEIDE MARIA DA SILVA SANTOS</v>
          </cell>
          <cell r="Y875" t="str">
            <v>FRANCISCO LEONOR DOS SANTOS FILHO</v>
          </cell>
          <cell r="Z875" t="str">
            <v>Casado</v>
          </cell>
          <cell r="AA875" t="str">
            <v>Ensino Fundamental Incompleto</v>
          </cell>
          <cell r="AB875" t="str">
            <v>M</v>
          </cell>
          <cell r="AC875" t="str">
            <v>Viela</v>
          </cell>
          <cell r="AD875" t="str">
            <v>PAULO MONTEIRO DUARTE</v>
          </cell>
          <cell r="AE875" t="str">
            <v>17</v>
          </cell>
          <cell r="AG875" t="str">
            <v>05868-497</v>
          </cell>
          <cell r="AH875" t="str">
            <v>JARDIM CAPAO REDONDO</v>
          </cell>
          <cell r="AI875" t="str">
            <v>São Paulo</v>
          </cell>
          <cell r="AJ875" t="str">
            <v>São Paulo</v>
          </cell>
          <cell r="AK875" t="str">
            <v>11</v>
          </cell>
          <cell r="AL875" t="str">
            <v>95196.4213</v>
          </cell>
          <cell r="AP875">
            <v>9106</v>
          </cell>
          <cell r="AQ875" t="str">
            <v>34125</v>
          </cell>
          <cell r="AR875" t="str">
            <v>9</v>
          </cell>
          <cell r="AS875" t="str">
            <v>569292220</v>
          </cell>
          <cell r="AT875" t="str">
            <v>341020630108</v>
          </cell>
          <cell r="AU875" t="str">
            <v>705</v>
          </cell>
          <cell r="AV875" t="str">
            <v>373</v>
          </cell>
          <cell r="AW875" t="str">
            <v>34824</v>
          </cell>
          <cell r="AX875" t="str">
            <v>4141</v>
          </cell>
          <cell r="AY875">
            <v>1</v>
          </cell>
          <cell r="AZ875">
            <v>9</v>
          </cell>
          <cell r="BA875">
            <v>7</v>
          </cell>
        </row>
        <row r="876">
          <cell r="A876">
            <v>113022</v>
          </cell>
          <cell r="B876" t="str">
            <v>FRANCISCO MANOEL DA SILVA</v>
          </cell>
          <cell r="C876" t="str">
            <v>COLETOR</v>
          </cell>
          <cell r="D876" t="str">
            <v>ECOSAMPA Operação Geral</v>
          </cell>
          <cell r="E876">
            <v>43617</v>
          </cell>
          <cell r="F876">
            <v>1523.89</v>
          </cell>
          <cell r="G876" t="str">
            <v>Demitido em Meses Anteriores</v>
          </cell>
          <cell r="H876">
            <v>43991</v>
          </cell>
          <cell r="I876">
            <v>22539</v>
          </cell>
          <cell r="J876" t="str">
            <v>033.334.468-55</v>
          </cell>
          <cell r="K876" t="str">
            <v>120.41805.70.8</v>
          </cell>
          <cell r="L876" t="str">
            <v>Salário Mensal</v>
          </cell>
          <cell r="M876" t="str">
            <v>Empregado (CLT)</v>
          </cell>
          <cell r="N876" t="str">
            <v>5142-05</v>
          </cell>
          <cell r="O876">
            <v>167</v>
          </cell>
          <cell r="P876" t="str">
            <v>SEGUNDA A SABADO - 13:40 AS 22:00 / INTERVALO DE 01 HORA</v>
          </cell>
          <cell r="Q876" t="str">
            <v>220 Horas</v>
          </cell>
          <cell r="R876" t="str">
            <v>75.01.017</v>
          </cell>
          <cell r="S876" t="str">
            <v>SCK - Coleta Manual - Entulho e Materiais Diversos</v>
          </cell>
          <cell r="T876">
            <v>2</v>
          </cell>
          <cell r="U876" t="str">
            <v>SIEMACO SAO PAULO LIMP URBANA</v>
          </cell>
          <cell r="V876" t="str">
            <v>Brasileira</v>
          </cell>
          <cell r="W876" t="str">
            <v>Brejo Santo</v>
          </cell>
          <cell r="X876" t="str">
            <v>JOSEFA LUZIA DA CONCEICAO</v>
          </cell>
          <cell r="Y876" t="str">
            <v>MANOEL JOAO DA SILVA</v>
          </cell>
          <cell r="Z876" t="str">
            <v>Casado</v>
          </cell>
          <cell r="AA876" t="str">
            <v>Ensino Fundamental Completo</v>
          </cell>
          <cell r="AB876" t="str">
            <v>M</v>
          </cell>
          <cell r="AC876" t="str">
            <v>Rua</v>
          </cell>
          <cell r="AD876" t="str">
            <v>HENRIQUE COUBE</v>
          </cell>
          <cell r="AE876" t="str">
            <v>147</v>
          </cell>
          <cell r="AG876" t="str">
            <v>05761-250</v>
          </cell>
          <cell r="AH876" t="str">
            <v>MARIA VIRGINIA</v>
          </cell>
          <cell r="AI876" t="str">
            <v>São Paulo</v>
          </cell>
          <cell r="AJ876" t="str">
            <v>São Paulo</v>
          </cell>
          <cell r="AP876">
            <v>1634</v>
          </cell>
          <cell r="AQ876" t="str">
            <v>67618</v>
          </cell>
          <cell r="AR876" t="str">
            <v>1</v>
          </cell>
          <cell r="AS876" t="str">
            <v>149884060</v>
          </cell>
          <cell r="AT876" t="str">
            <v>139597020167</v>
          </cell>
          <cell r="AU876" t="str">
            <v>33</v>
          </cell>
          <cell r="AV876" t="str">
            <v>328</v>
          </cell>
          <cell r="AW876" t="str">
            <v>47</v>
          </cell>
          <cell r="AX876" t="str">
            <v>84</v>
          </cell>
          <cell r="AY876">
            <v>1</v>
          </cell>
          <cell r="AZ876">
            <v>0</v>
          </cell>
          <cell r="BA876">
            <v>8</v>
          </cell>
        </row>
        <row r="877">
          <cell r="A877">
            <v>113029</v>
          </cell>
          <cell r="B877" t="str">
            <v>FRANCISCO NACELIO DE SOUSA</v>
          </cell>
          <cell r="C877" t="str">
            <v>MOTORISTA CAMINHAO</v>
          </cell>
          <cell r="D877" t="str">
            <v>ECOSAMPA Operação Geral</v>
          </cell>
          <cell r="E877">
            <v>43617</v>
          </cell>
          <cell r="F877">
            <v>3050.22</v>
          </cell>
          <cell r="G877" t="str">
            <v>Em Atividade Normal</v>
          </cell>
          <cell r="H877">
            <v>44930</v>
          </cell>
          <cell r="I877">
            <v>24919</v>
          </cell>
          <cell r="J877" t="str">
            <v>106.497.128-89</v>
          </cell>
          <cell r="K877" t="str">
            <v>122.98477.29.0</v>
          </cell>
          <cell r="L877" t="str">
            <v>Salário Mensal</v>
          </cell>
          <cell r="M877" t="str">
            <v>Empregado (CLT)</v>
          </cell>
          <cell r="N877" t="str">
            <v>7825-10</v>
          </cell>
          <cell r="O877">
            <v>339</v>
          </cell>
          <cell r="P877" t="str">
            <v>SEGUNDA A SABADO - 13:20 AS 21:40 / INTERVALO DE 01 HORA</v>
          </cell>
          <cell r="Q877" t="str">
            <v>220 Horas</v>
          </cell>
          <cell r="R877" t="str">
            <v>75.01.017</v>
          </cell>
          <cell r="S877" t="str">
            <v>SCK - Coleta Manual - Entulho e Materiais Diversos</v>
          </cell>
          <cell r="T877">
            <v>2</v>
          </cell>
          <cell r="U877" t="str">
            <v>SIND TRAB EMP DE ONIBUS RODOV INTEREST INTERM SET DIF SAO PAULO</v>
          </cell>
          <cell r="V877" t="str">
            <v>Brasileira</v>
          </cell>
          <cell r="W877" t="str">
            <v>Crato</v>
          </cell>
          <cell r="X877" t="str">
            <v>MARIA DE LOURDES DE SOUSA</v>
          </cell>
          <cell r="Y877" t="str">
            <v>SEBASTIAO DE SOUSA</v>
          </cell>
          <cell r="Z877" t="str">
            <v>Casado</v>
          </cell>
          <cell r="AA877" t="str">
            <v>Ensino Fundamental Incompleto</v>
          </cell>
          <cell r="AB877" t="str">
            <v>M</v>
          </cell>
          <cell r="AC877" t="str">
            <v>Rua</v>
          </cell>
          <cell r="AD877" t="str">
            <v>JULIO DE BARROS</v>
          </cell>
          <cell r="AE877" t="str">
            <v>16</v>
          </cell>
          <cell r="AG877" t="str">
            <v>04811-200</v>
          </cell>
          <cell r="AH877" t="str">
            <v>JARDIM REGIS</v>
          </cell>
          <cell r="AI877" t="str">
            <v>São Paulo</v>
          </cell>
          <cell r="AJ877" t="str">
            <v>São Paulo</v>
          </cell>
          <cell r="AP877">
            <v>736</v>
          </cell>
          <cell r="AQ877" t="str">
            <v>76688</v>
          </cell>
          <cell r="AR877" t="str">
            <v>2</v>
          </cell>
          <cell r="AS877" t="str">
            <v>203091425</v>
          </cell>
          <cell r="AT877" t="str">
            <v>114435290141</v>
          </cell>
          <cell r="AU877" t="str">
            <v>128</v>
          </cell>
          <cell r="AV877" t="str">
            <v>280</v>
          </cell>
          <cell r="AW877" t="str">
            <v>38413</v>
          </cell>
          <cell r="AX877" t="str">
            <v>74</v>
          </cell>
          <cell r="AY877">
            <v>4</v>
          </cell>
          <cell r="AZ877">
            <v>3</v>
          </cell>
          <cell r="BA877">
            <v>0</v>
          </cell>
          <cell r="BB877" t="str">
            <v>03.211.155.899</v>
          </cell>
          <cell r="BC877">
            <v>45333</v>
          </cell>
          <cell r="BE877" t="str">
            <v>D</v>
          </cell>
          <cell r="BG877">
            <v>43608</v>
          </cell>
        </row>
        <row r="878">
          <cell r="A878">
            <v>113035</v>
          </cell>
          <cell r="B878" t="str">
            <v>FRANCISCO NILBERTO BEZERRA DO NASCIMENTO</v>
          </cell>
          <cell r="C878" t="str">
            <v>COLETOR</v>
          </cell>
          <cell r="D878" t="str">
            <v>ECOSAMPA Operação Geral</v>
          </cell>
          <cell r="E878">
            <v>43617</v>
          </cell>
          <cell r="F878">
            <v>1907.79</v>
          </cell>
          <cell r="G878" t="str">
            <v>Em Atividade Normal</v>
          </cell>
          <cell r="H878">
            <v>45177</v>
          </cell>
          <cell r="I878">
            <v>35256</v>
          </cell>
          <cell r="J878" t="str">
            <v>463.217.948-56</v>
          </cell>
          <cell r="K878" t="str">
            <v>201.52691.07.8</v>
          </cell>
          <cell r="L878" t="str">
            <v>Salário Mensal</v>
          </cell>
          <cell r="M878" t="str">
            <v>Empregado (CLT)</v>
          </cell>
          <cell r="N878" t="str">
            <v>5142-05</v>
          </cell>
          <cell r="O878">
            <v>301</v>
          </cell>
          <cell r="P878" t="str">
            <v>SEGUNDA A SABADO - 22:00 AS 05:25 / INTERVALO DE 01 HORA</v>
          </cell>
          <cell r="Q878" t="str">
            <v>220 Horas</v>
          </cell>
          <cell r="R878" t="str">
            <v>75.01.017</v>
          </cell>
          <cell r="S878" t="str">
            <v>SCK - Coleta Manual - Entulho e Materiais Diversos</v>
          </cell>
          <cell r="T878">
            <v>2</v>
          </cell>
          <cell r="U878" t="str">
            <v>SIEMACO SAO PAULO LIMP URBANA</v>
          </cell>
          <cell r="V878" t="str">
            <v>Brasileira</v>
          </cell>
          <cell r="W878" t="str">
            <v>Várzea Alegre</v>
          </cell>
          <cell r="X878" t="str">
            <v>GRACIEIDE GOMES BEZERRA DO NASCIMENTO</v>
          </cell>
          <cell r="Y878" t="str">
            <v>MANOEL COSMO DO NASCIMENTO</v>
          </cell>
          <cell r="Z878" t="str">
            <v>Solteiro</v>
          </cell>
          <cell r="AA878" t="str">
            <v>Ensino Fundamental Incompleto</v>
          </cell>
          <cell r="AB878" t="str">
            <v>M</v>
          </cell>
          <cell r="AC878" t="str">
            <v>Rua</v>
          </cell>
          <cell r="AD878" t="str">
            <v>JOAO CARLOS DE ARTUR</v>
          </cell>
          <cell r="AE878" t="str">
            <v>693</v>
          </cell>
          <cell r="AG878" t="str">
            <v>04679-080</v>
          </cell>
          <cell r="AH878" t="str">
            <v>VILA SANTANA</v>
          </cell>
          <cell r="AI878" t="str">
            <v>São Paulo</v>
          </cell>
          <cell r="AJ878" t="str">
            <v>São Paulo</v>
          </cell>
          <cell r="AK878" t="str">
            <v>11</v>
          </cell>
          <cell r="AL878" t="str">
            <v>98741.8723</v>
          </cell>
          <cell r="AM878" t="str">
            <v>11</v>
          </cell>
          <cell r="AN878" t="str">
            <v>97707.0129</v>
          </cell>
          <cell r="AP878">
            <v>9106</v>
          </cell>
          <cell r="AQ878" t="str">
            <v>33875</v>
          </cell>
          <cell r="AR878" t="str">
            <v>0</v>
          </cell>
          <cell r="AS878" t="str">
            <v>559215423</v>
          </cell>
          <cell r="AT878" t="str">
            <v>407577520116</v>
          </cell>
          <cell r="AU878" t="str">
            <v>140</v>
          </cell>
          <cell r="AV878" t="str">
            <v>418</v>
          </cell>
          <cell r="AW878" t="str">
            <v>30166</v>
          </cell>
          <cell r="AX878" t="str">
            <v>401</v>
          </cell>
          <cell r="AY878">
            <v>4</v>
          </cell>
          <cell r="AZ878">
            <v>3</v>
          </cell>
          <cell r="BA878">
            <v>0</v>
          </cell>
        </row>
        <row r="879">
          <cell r="A879">
            <v>113040</v>
          </cell>
          <cell r="B879" t="str">
            <v>FRANCISCO OLIVEIRA RODRIGUES</v>
          </cell>
          <cell r="C879" t="str">
            <v>AJUDANTE EQ SERVICOS DIVERSOS</v>
          </cell>
          <cell r="D879" t="str">
            <v>ECOSAMPA Santo Amaro</v>
          </cell>
          <cell r="E879">
            <v>43617</v>
          </cell>
          <cell r="F879">
            <v>1281.23</v>
          </cell>
          <cell r="G879" t="str">
            <v>Demitido em Meses Anteriores</v>
          </cell>
          <cell r="H879">
            <v>43895</v>
          </cell>
          <cell r="I879">
            <v>22253</v>
          </cell>
          <cell r="J879" t="str">
            <v>360.702.383-20</v>
          </cell>
          <cell r="K879" t="str">
            <v>121.03129.38.7</v>
          </cell>
          <cell r="L879" t="str">
            <v>Salário Mensal</v>
          </cell>
          <cell r="M879" t="str">
            <v>Empregado (CLT)</v>
          </cell>
          <cell r="N879" t="str">
            <v>5142-25</v>
          </cell>
          <cell r="O879">
            <v>297</v>
          </cell>
          <cell r="P879" t="str">
            <v>SEGUNDA A SABADO - 05:40 AS 14:00 / INTERVALO DE 01 HORA</v>
          </cell>
          <cell r="Q879" t="str">
            <v>220 Horas</v>
          </cell>
          <cell r="R879" t="str">
            <v>75.01.014</v>
          </cell>
          <cell r="S879" t="str">
            <v>SCK - Pintura de Meio-Fio e Remoção Faixas e Propagandas</v>
          </cell>
          <cell r="T879">
            <v>2</v>
          </cell>
          <cell r="U879" t="str">
            <v>SIEMACO SAO PAULO LIMP URBANA</v>
          </cell>
          <cell r="V879" t="str">
            <v>Brasileira</v>
          </cell>
          <cell r="W879" t="str">
            <v>São Gonçalo do Amarante</v>
          </cell>
          <cell r="X879" t="str">
            <v>MARIA CESAR OLIVEIRA</v>
          </cell>
          <cell r="Y879" t="str">
            <v>JOSE L RODRIGUES</v>
          </cell>
          <cell r="Z879" t="str">
            <v>Casado</v>
          </cell>
          <cell r="AA879" t="str">
            <v>Ensino Fundamental Incompleto</v>
          </cell>
          <cell r="AB879" t="str">
            <v>M</v>
          </cell>
          <cell r="AC879" t="str">
            <v>Travessa</v>
          </cell>
          <cell r="AD879" t="str">
            <v>PROFESSORA ANGELINA DE SOUSA BEZERRA</v>
          </cell>
          <cell r="AE879" t="str">
            <v>698</v>
          </cell>
          <cell r="AG879" t="str">
            <v>05796-165</v>
          </cell>
          <cell r="AH879" t="str">
            <v>JARDIM VALE DAS VITURDES</v>
          </cell>
          <cell r="AI879" t="str">
            <v>São Paulo</v>
          </cell>
          <cell r="AJ879" t="str">
            <v>São Paulo</v>
          </cell>
          <cell r="AP879">
            <v>9104</v>
          </cell>
          <cell r="AQ879" t="str">
            <v>20333</v>
          </cell>
          <cell r="AR879" t="str">
            <v>7</v>
          </cell>
          <cell r="AS879" t="str">
            <v>97213985</v>
          </cell>
          <cell r="AT879" t="str">
            <v>13319270728</v>
          </cell>
          <cell r="AU879" t="str">
            <v>76</v>
          </cell>
          <cell r="AV879" t="str">
            <v>36</v>
          </cell>
          <cell r="AW879" t="str">
            <v>43854</v>
          </cell>
          <cell r="AX879" t="str">
            <v>10</v>
          </cell>
          <cell r="AY879">
            <v>0</v>
          </cell>
          <cell r="AZ879">
            <v>9</v>
          </cell>
          <cell r="BA879">
            <v>4</v>
          </cell>
        </row>
        <row r="880">
          <cell r="A880">
            <v>113045</v>
          </cell>
          <cell r="B880" t="str">
            <v>FRANCISCO QUIRINO NUNES</v>
          </cell>
          <cell r="C880" t="str">
            <v>VARREDOR</v>
          </cell>
          <cell r="D880" t="str">
            <v>ECOSAMPA Capela do Socorro</v>
          </cell>
          <cell r="E880">
            <v>43617</v>
          </cell>
          <cell r="F880">
            <v>1281.23</v>
          </cell>
          <cell r="G880" t="str">
            <v>Demitido em Meses Anteriores</v>
          </cell>
          <cell r="H880">
            <v>44029</v>
          </cell>
          <cell r="I880">
            <v>19572</v>
          </cell>
          <cell r="J880" t="str">
            <v>114.534.668-51</v>
          </cell>
          <cell r="K880" t="str">
            <v>108.32879.53.0</v>
          </cell>
          <cell r="L880" t="str">
            <v>Salário Mensal</v>
          </cell>
          <cell r="M880" t="str">
            <v>Empregado (CLT)</v>
          </cell>
          <cell r="N880" t="str">
            <v>5142-15</v>
          </cell>
          <cell r="O880">
            <v>233</v>
          </cell>
          <cell r="P880" t="str">
            <v>SEGUNDA A SABADO - 09:00 AS 17:20 / INTERVALO DE 01 HORA</v>
          </cell>
          <cell r="Q880" t="str">
            <v>220 Horas</v>
          </cell>
          <cell r="R880" t="str">
            <v>75.01.010</v>
          </cell>
          <cell r="S880" t="str">
            <v>SCK - Varrição de Feiras Livres</v>
          </cell>
          <cell r="T880">
            <v>2</v>
          </cell>
          <cell r="U880" t="str">
            <v>SIEMACO SAO PAULO LIMP URBANA</v>
          </cell>
          <cell r="V880" t="str">
            <v>Brasileira</v>
          </cell>
          <cell r="W880" t="str">
            <v>São Paulo</v>
          </cell>
          <cell r="X880" t="str">
            <v>RAIMUNDA MARIA DA CONCEICAO</v>
          </cell>
          <cell r="Z880" t="str">
            <v>Solteiro</v>
          </cell>
          <cell r="AA880" t="str">
            <v>Educação Básica Completa</v>
          </cell>
          <cell r="AB880" t="str">
            <v>M</v>
          </cell>
          <cell r="AC880" t="str">
            <v>Rua</v>
          </cell>
          <cell r="AD880" t="str">
            <v>INACIO ALMEIDA ARRUDA</v>
          </cell>
          <cell r="AE880" t="str">
            <v>167</v>
          </cell>
          <cell r="AG880" t="str">
            <v>04777-050</v>
          </cell>
          <cell r="AH880" t="str">
            <v>VILA DA PAZ</v>
          </cell>
          <cell r="AI880" t="str">
            <v>São Paulo</v>
          </cell>
          <cell r="AJ880" t="str">
            <v>São Paulo</v>
          </cell>
          <cell r="AP880">
            <v>5917</v>
          </cell>
          <cell r="AQ880" t="str">
            <v>03829</v>
          </cell>
          <cell r="AR880" t="str">
            <v>0</v>
          </cell>
          <cell r="AS880" t="str">
            <v>372182987</v>
          </cell>
          <cell r="AT880" t="str">
            <v>258973220167</v>
          </cell>
          <cell r="AU880" t="str">
            <v>609</v>
          </cell>
          <cell r="AV880" t="str">
            <v>280</v>
          </cell>
          <cell r="AW880" t="str">
            <v>37875</v>
          </cell>
          <cell r="AX880" t="str">
            <v>625</v>
          </cell>
          <cell r="AY880">
            <v>1</v>
          </cell>
          <cell r="AZ880">
            <v>1</v>
          </cell>
          <cell r="BA880">
            <v>16</v>
          </cell>
        </row>
        <row r="881">
          <cell r="A881">
            <v>113057</v>
          </cell>
          <cell r="B881" t="str">
            <v>FRANCISCO ROBERTO DA SILVA</v>
          </cell>
          <cell r="C881" t="str">
            <v>VARREDOR</v>
          </cell>
          <cell r="D881" t="str">
            <v>ECOSAMPA Campo Limpo</v>
          </cell>
          <cell r="E881">
            <v>43617</v>
          </cell>
          <cell r="F881">
            <v>1281.23</v>
          </cell>
          <cell r="G881" t="str">
            <v>Demitido em Meses Anteriores</v>
          </cell>
          <cell r="H881">
            <v>43808</v>
          </cell>
          <cell r="I881">
            <v>35035</v>
          </cell>
          <cell r="J881" t="str">
            <v>450.255.278-05</v>
          </cell>
          <cell r="K881" t="str">
            <v>140.68752.45.8</v>
          </cell>
          <cell r="L881" t="str">
            <v>Salário Mensal</v>
          </cell>
          <cell r="M881" t="str">
            <v>Empregado (CLT)</v>
          </cell>
          <cell r="N881" t="str">
            <v>5142-15</v>
          </cell>
          <cell r="O881">
            <v>167</v>
          </cell>
          <cell r="P881" t="str">
            <v>SEGUNDA A SABADO - 13:40 AS 22:00 / INTERVALO DE 01 HORA</v>
          </cell>
          <cell r="Q881" t="str">
            <v>220 Horas</v>
          </cell>
          <cell r="R881" t="str">
            <v>75.01.006</v>
          </cell>
          <cell r="S881" t="str">
            <v>SCK - Varrição de Vias e Logradouros</v>
          </cell>
          <cell r="T881">
            <v>2</v>
          </cell>
          <cell r="U881" t="str">
            <v>SIEMACO SAO PAULO LIMP URBANA</v>
          </cell>
          <cell r="V881" t="str">
            <v>Brasileira</v>
          </cell>
          <cell r="W881" t="str">
            <v>Pedro Ii</v>
          </cell>
          <cell r="X881" t="str">
            <v>MARILENE DA SILVA LIMA</v>
          </cell>
          <cell r="Z881" t="str">
            <v>Solteiro</v>
          </cell>
          <cell r="AA881" t="str">
            <v>Ensino Fundamental Incompleto</v>
          </cell>
          <cell r="AB881" t="str">
            <v>M</v>
          </cell>
          <cell r="AC881" t="str">
            <v>Rua</v>
          </cell>
          <cell r="AD881" t="str">
            <v>JOSE DIAS DA COSTA</v>
          </cell>
          <cell r="AE881" t="str">
            <v>4</v>
          </cell>
          <cell r="AG881" t="str">
            <v>05661-060</v>
          </cell>
          <cell r="AH881" t="str">
            <v>PARAISOPOLIS</v>
          </cell>
          <cell r="AI881" t="str">
            <v>São Paulo</v>
          </cell>
          <cell r="AJ881" t="str">
            <v>São Paulo</v>
          </cell>
          <cell r="AP881">
            <v>390</v>
          </cell>
          <cell r="AQ881" t="str">
            <v>11918</v>
          </cell>
          <cell r="AR881" t="str">
            <v>8</v>
          </cell>
          <cell r="AS881" t="str">
            <v>532079218</v>
          </cell>
          <cell r="AT881" t="str">
            <v>449337040191</v>
          </cell>
          <cell r="AU881" t="str">
            <v>597</v>
          </cell>
          <cell r="AV881" t="str">
            <v>346</v>
          </cell>
          <cell r="AW881" t="str">
            <v>20965</v>
          </cell>
          <cell r="AX881" t="str">
            <v>401</v>
          </cell>
          <cell r="AY881">
            <v>0</v>
          </cell>
          <cell r="AZ881">
            <v>6</v>
          </cell>
          <cell r="BA881">
            <v>8</v>
          </cell>
        </row>
        <row r="882">
          <cell r="A882">
            <v>120172</v>
          </cell>
          <cell r="B882" t="str">
            <v>FRANCISCO SANTOS FERNANDES DE LIMA</v>
          </cell>
          <cell r="C882" t="str">
            <v>AJUDANTE EQ SERVICOS DIVERSOS</v>
          </cell>
          <cell r="D882" t="str">
            <v>ECOSAMPA M'Boi Mirim</v>
          </cell>
          <cell r="E882">
            <v>44791</v>
          </cell>
          <cell r="F882">
            <v>1603.99</v>
          </cell>
          <cell r="G882" t="str">
            <v>Em Atividade Normal</v>
          </cell>
          <cell r="H882">
            <v>44791</v>
          </cell>
          <cell r="I882">
            <v>33241</v>
          </cell>
          <cell r="J882" t="str">
            <v>233.746.358-30</v>
          </cell>
          <cell r="K882" t="str">
            <v>212.89604.82.9</v>
          </cell>
          <cell r="L882" t="str">
            <v>Salário Mensal</v>
          </cell>
          <cell r="M882" t="str">
            <v>Empregado (CLT)</v>
          </cell>
          <cell r="N882" t="str">
            <v>5142-25</v>
          </cell>
          <cell r="O882">
            <v>167</v>
          </cell>
          <cell r="P882" t="str">
            <v>SEGUNDA A SABADO - 13:40 AS 22:00 / INTERVALO DE 01 HORA</v>
          </cell>
          <cell r="Q882" t="str">
            <v>220 Horas</v>
          </cell>
          <cell r="R882" t="str">
            <v>75.01.022</v>
          </cell>
          <cell r="S882" t="str">
            <v>SCK - Limpeza Habitacional - Dificil Acesso</v>
          </cell>
          <cell r="T882">
            <v>2</v>
          </cell>
          <cell r="U882" t="str">
            <v>SIEMACO SAO PAULO LIMP URBANA</v>
          </cell>
          <cell r="V882" t="str">
            <v>Brasileira</v>
          </cell>
          <cell r="W882" t="str">
            <v>São Paulo</v>
          </cell>
          <cell r="X882" t="str">
            <v>FRANCISCA DOS SANTOS SILVA</v>
          </cell>
          <cell r="Y882" t="str">
            <v>JONAS FERNANDES DE LIMA</v>
          </cell>
          <cell r="Z882" t="str">
            <v>Solteiro</v>
          </cell>
          <cell r="AA882" t="str">
            <v>Ensino Fundamental Incompleto</v>
          </cell>
          <cell r="AB882" t="str">
            <v>M</v>
          </cell>
          <cell r="AC882" t="str">
            <v>Rua</v>
          </cell>
          <cell r="AD882" t="str">
            <v>HEMISFERIO</v>
          </cell>
          <cell r="AE882" t="str">
            <v>552</v>
          </cell>
          <cell r="AF882" t="str">
            <v>CASA 3</v>
          </cell>
          <cell r="AG882" t="str">
            <v>03375-000</v>
          </cell>
          <cell r="AH882" t="str">
            <v>CHACARA BELEZINHO</v>
          </cell>
          <cell r="AI882" t="str">
            <v>São Paulo</v>
          </cell>
          <cell r="AJ882" t="str">
            <v>São Paulo</v>
          </cell>
          <cell r="AP882">
            <v>1393</v>
          </cell>
          <cell r="AQ882" t="str">
            <v>36937</v>
          </cell>
          <cell r="AR882" t="str">
            <v>4</v>
          </cell>
          <cell r="AS882" t="str">
            <v>472998857</v>
          </cell>
          <cell r="AT882" t="str">
            <v>376685020167</v>
          </cell>
          <cell r="AU882" t="str">
            <v>0316</v>
          </cell>
          <cell r="AV882" t="str">
            <v>257</v>
          </cell>
          <cell r="AW882" t="str">
            <v>23374635</v>
          </cell>
          <cell r="AX882" t="str">
            <v>830</v>
          </cell>
          <cell r="AY882">
            <v>1</v>
          </cell>
          <cell r="AZ882">
            <v>0</v>
          </cell>
          <cell r="BA882">
            <v>13</v>
          </cell>
        </row>
        <row r="883">
          <cell r="A883">
            <v>113060</v>
          </cell>
          <cell r="B883" t="str">
            <v>FRANCISCO VALMIR EUCLIDES DA SILVA</v>
          </cell>
          <cell r="C883" t="str">
            <v>VARREDOR</v>
          </cell>
          <cell r="D883" t="str">
            <v>ECOSAMPA Campo Limpo</v>
          </cell>
          <cell r="E883">
            <v>43617</v>
          </cell>
          <cell r="F883">
            <v>1281.23</v>
          </cell>
          <cell r="G883" t="str">
            <v>Demitido em Meses Anteriores</v>
          </cell>
          <cell r="H883">
            <v>43808</v>
          </cell>
          <cell r="I883">
            <v>20511</v>
          </cell>
          <cell r="J883" t="str">
            <v>063.201.668-00</v>
          </cell>
          <cell r="K883" t="str">
            <v>106.71697.13.4</v>
          </cell>
          <cell r="L883" t="str">
            <v>Salário Mensal</v>
          </cell>
          <cell r="M883" t="str">
            <v>Empregado (CLT)</v>
          </cell>
          <cell r="N883" t="str">
            <v>5142-15</v>
          </cell>
          <cell r="O883">
            <v>71</v>
          </cell>
          <cell r="P883" t="str">
            <v>SEGUNDA A SABADO - 07:00 AS 15:20 / INTERVALO DE 01 HORA</v>
          </cell>
          <cell r="Q883" t="str">
            <v>220 Horas</v>
          </cell>
          <cell r="R883" t="str">
            <v>75.01.006</v>
          </cell>
          <cell r="S883" t="str">
            <v>SCK - Varrição de Vias e Logradouros</v>
          </cell>
          <cell r="T883">
            <v>2</v>
          </cell>
          <cell r="U883" t="str">
            <v>SIEMACO SAO PAULO LIMP URBANA</v>
          </cell>
          <cell r="V883" t="str">
            <v>Brasileira</v>
          </cell>
          <cell r="W883" t="str">
            <v>Fortaleza</v>
          </cell>
          <cell r="X883" t="str">
            <v>ISABEL EUCLIDES DA SILVA</v>
          </cell>
          <cell r="Y883" t="str">
            <v>VALDEMIR PEREIRA DA SILVA</v>
          </cell>
          <cell r="Z883" t="str">
            <v>Solteiro</v>
          </cell>
          <cell r="AA883" t="str">
            <v>Ensino Fundamental Completo</v>
          </cell>
          <cell r="AB883" t="str">
            <v>M</v>
          </cell>
          <cell r="AC883" t="str">
            <v>Rua</v>
          </cell>
          <cell r="AD883" t="str">
            <v>ESTANISLAU BELISQUI</v>
          </cell>
          <cell r="AE883" t="str">
            <v>9</v>
          </cell>
          <cell r="AG883" t="str">
            <v>06755-335</v>
          </cell>
          <cell r="AH883" t="str">
            <v>JARDIM MONTE ALEGRE</v>
          </cell>
          <cell r="AI883" t="str">
            <v>Taboão da Serra</v>
          </cell>
          <cell r="AJ883" t="str">
            <v>São Paulo</v>
          </cell>
          <cell r="AP883">
            <v>9106</v>
          </cell>
          <cell r="AQ883" t="str">
            <v>34882</v>
          </cell>
          <cell r="AR883" t="str">
            <v>5</v>
          </cell>
          <cell r="AS883" t="str">
            <v>94067739</v>
          </cell>
          <cell r="AT883" t="str">
            <v>146249870191</v>
          </cell>
          <cell r="AU883" t="str">
            <v>351</v>
          </cell>
          <cell r="AV883" t="str">
            <v>324</v>
          </cell>
          <cell r="AW883" t="str">
            <v>66945</v>
          </cell>
          <cell r="AX883" t="str">
            <v>94</v>
          </cell>
          <cell r="AY883">
            <v>0</v>
          </cell>
          <cell r="AZ883">
            <v>6</v>
          </cell>
          <cell r="BA883">
            <v>8</v>
          </cell>
        </row>
        <row r="884">
          <cell r="A884">
            <v>113064</v>
          </cell>
          <cell r="B884" t="str">
            <v>FRANCISNALDO DA SILVA NEPOMUCENO</v>
          </cell>
          <cell r="C884" t="str">
            <v>AJUDANTE EQ SERVICOS DIVERSOS</v>
          </cell>
          <cell r="D884" t="str">
            <v>ECOSAMPA Operação Geral</v>
          </cell>
          <cell r="E884">
            <v>43617</v>
          </cell>
          <cell r="F884">
            <v>1603.99</v>
          </cell>
          <cell r="G884" t="str">
            <v>Em Atividade Normal</v>
          </cell>
          <cell r="H884">
            <v>45119</v>
          </cell>
          <cell r="I884">
            <v>31534</v>
          </cell>
          <cell r="J884" t="str">
            <v>228.292.428-23</v>
          </cell>
          <cell r="K884" t="str">
            <v>201.15661.59.4</v>
          </cell>
          <cell r="L884" t="str">
            <v>Salário Mensal</v>
          </cell>
          <cell r="M884" t="str">
            <v>Empregado (CLT)</v>
          </cell>
          <cell r="N884" t="str">
            <v>5142-25</v>
          </cell>
          <cell r="O884">
            <v>301</v>
          </cell>
          <cell r="P884" t="str">
            <v>SEGUNDA A SABADO - 22:00 AS 05:25 / INTERVALO DE 01 HORA</v>
          </cell>
          <cell r="Q884" t="str">
            <v>220 Horas</v>
          </cell>
          <cell r="R884" t="str">
            <v>75.01.017</v>
          </cell>
          <cell r="S884" t="str">
            <v>SCK - Coleta Manual - Entulho e Materiais Diversos</v>
          </cell>
          <cell r="T884">
            <v>2</v>
          </cell>
          <cell r="U884" t="str">
            <v>SIEMACO SAO PAULO LIMP URBANA</v>
          </cell>
          <cell r="V884" t="str">
            <v>Brasileira</v>
          </cell>
          <cell r="W884" t="str">
            <v>Itaberaba</v>
          </cell>
          <cell r="X884" t="str">
            <v>ANA LUCIA DA SILVA NEPOMUCENO</v>
          </cell>
          <cell r="Y884" t="str">
            <v>ARNALDO LUCIO NEPOMUCENO</v>
          </cell>
          <cell r="Z884" t="str">
            <v>Solteiro</v>
          </cell>
          <cell r="AA884" t="str">
            <v>Ensino Fundamental Incompleto</v>
          </cell>
          <cell r="AB884" t="str">
            <v>M</v>
          </cell>
          <cell r="AC884" t="str">
            <v>Rua</v>
          </cell>
          <cell r="AD884" t="str">
            <v>PANDALHOS</v>
          </cell>
          <cell r="AE884" t="str">
            <v>11</v>
          </cell>
          <cell r="AG884" t="str">
            <v>05876-100</v>
          </cell>
          <cell r="AH884" t="str">
            <v>STA MARIA</v>
          </cell>
          <cell r="AI884" t="str">
            <v>São Paulo</v>
          </cell>
          <cell r="AJ884" t="str">
            <v>São Paulo</v>
          </cell>
          <cell r="AP884">
            <v>9106</v>
          </cell>
          <cell r="AQ884" t="str">
            <v>35423</v>
          </cell>
          <cell r="AR884" t="str">
            <v>7</v>
          </cell>
          <cell r="AS884" t="str">
            <v>456696519</v>
          </cell>
          <cell r="AT884" t="str">
            <v>370823120159</v>
          </cell>
          <cell r="AU884" t="str">
            <v>196</v>
          </cell>
          <cell r="AV884" t="str">
            <v>20</v>
          </cell>
          <cell r="AW884" t="str">
            <v>36567</v>
          </cell>
          <cell r="AX884" t="str">
            <v>288</v>
          </cell>
          <cell r="AY884">
            <v>4</v>
          </cell>
          <cell r="AZ884">
            <v>3</v>
          </cell>
          <cell r="BA884">
            <v>0</v>
          </cell>
        </row>
        <row r="885">
          <cell r="A885">
            <v>113071</v>
          </cell>
          <cell r="B885" t="str">
            <v>FRANQUILANIO DA SILVA</v>
          </cell>
          <cell r="C885" t="str">
            <v>FISCAL DE TURMA PLENO</v>
          </cell>
          <cell r="D885" t="str">
            <v>ECOSAMPA Santo Amaro</v>
          </cell>
          <cell r="E885">
            <v>43617</v>
          </cell>
          <cell r="F885">
            <v>3222.08</v>
          </cell>
          <cell r="G885" t="str">
            <v>Gozando Férias</v>
          </cell>
          <cell r="H885">
            <v>45173</v>
          </cell>
          <cell r="I885">
            <v>34034</v>
          </cell>
          <cell r="J885" t="str">
            <v>099.044.464-31</v>
          </cell>
          <cell r="K885" t="str">
            <v>201.58710.65.1</v>
          </cell>
          <cell r="L885" t="str">
            <v>Salário Mensal</v>
          </cell>
          <cell r="M885" t="str">
            <v>Empregado (CLT)</v>
          </cell>
          <cell r="N885" t="str">
            <v>9922-05</v>
          </cell>
          <cell r="O885">
            <v>167</v>
          </cell>
          <cell r="P885" t="str">
            <v>SEGUNDA A SABADO - 13:40 AS 22:00 / INTERVALO DE 01 HORA</v>
          </cell>
          <cell r="Q885" t="str">
            <v>220 Horas</v>
          </cell>
          <cell r="R885" t="str">
            <v>75.02.003</v>
          </cell>
          <cell r="S885" t="str">
            <v>Apoio Op C.Direto</v>
          </cell>
          <cell r="T885">
            <v>2</v>
          </cell>
          <cell r="U885" t="str">
            <v>SIEMACO SAO PAULO LIMP URBANA</v>
          </cell>
          <cell r="V885" t="str">
            <v>Brasileira</v>
          </cell>
          <cell r="W885" t="str">
            <v>Olho d'Água das Flores</v>
          </cell>
          <cell r="X885" t="str">
            <v>MARIA APARECIDA DA SILVA</v>
          </cell>
          <cell r="Y885" t="str">
            <v>DOMICIO ROSENDO DA SILVA</v>
          </cell>
          <cell r="Z885" t="str">
            <v>Solteiro</v>
          </cell>
          <cell r="AA885" t="str">
            <v>Ensino Médio Completo</v>
          </cell>
          <cell r="AB885" t="str">
            <v>M</v>
          </cell>
          <cell r="AC885" t="str">
            <v>Rua</v>
          </cell>
          <cell r="AD885" t="str">
            <v>GIUSEPPINA COMINO</v>
          </cell>
          <cell r="AE885" t="str">
            <v>491</v>
          </cell>
          <cell r="AG885" t="str">
            <v>06783-090</v>
          </cell>
          <cell r="AH885" t="str">
            <v>JD RECORD</v>
          </cell>
          <cell r="AI885" t="str">
            <v>Taboão da Serra</v>
          </cell>
          <cell r="AJ885" t="str">
            <v>São Paulo</v>
          </cell>
          <cell r="AP885">
            <v>390</v>
          </cell>
          <cell r="AQ885" t="str">
            <v>10824</v>
          </cell>
          <cell r="AR885" t="str">
            <v>9</v>
          </cell>
          <cell r="AS885" t="str">
            <v>624776104</v>
          </cell>
          <cell r="AT885" t="str">
            <v>39040301759</v>
          </cell>
          <cell r="AU885" t="str">
            <v>213</v>
          </cell>
          <cell r="AV885" t="str">
            <v>416</v>
          </cell>
          <cell r="AW885" t="str">
            <v>7490400</v>
          </cell>
          <cell r="AX885" t="str">
            <v>30</v>
          </cell>
          <cell r="AY885">
            <v>4</v>
          </cell>
          <cell r="AZ885">
            <v>3</v>
          </cell>
          <cell r="BA885">
            <v>0</v>
          </cell>
          <cell r="BB885" t="str">
            <v>05.415.149.348</v>
          </cell>
          <cell r="BC885">
            <v>44566</v>
          </cell>
          <cell r="BE885" t="str">
            <v>A</v>
          </cell>
          <cell r="BF885" t="str">
            <v>D</v>
          </cell>
        </row>
        <row r="886">
          <cell r="A886">
            <v>113075</v>
          </cell>
          <cell r="B886" t="str">
            <v>FREDSON VIEIRA BRAGA</v>
          </cell>
          <cell r="C886" t="str">
            <v>VARREDOR</v>
          </cell>
          <cell r="D886" t="str">
            <v>ECOSAMPA Santo Amaro</v>
          </cell>
          <cell r="E886">
            <v>43617</v>
          </cell>
          <cell r="F886">
            <v>1603.99</v>
          </cell>
          <cell r="G886" t="str">
            <v>Em Atividade Normal</v>
          </cell>
          <cell r="H886">
            <v>44898</v>
          </cell>
          <cell r="I886">
            <v>30653</v>
          </cell>
          <cell r="J886" t="str">
            <v>223.772.628-05</v>
          </cell>
          <cell r="K886" t="str">
            <v>133.32439.77.3</v>
          </cell>
          <cell r="L886" t="str">
            <v>Salário Mensal</v>
          </cell>
          <cell r="M886" t="str">
            <v>Empregado (CLT)</v>
          </cell>
          <cell r="N886" t="str">
            <v>5142-15</v>
          </cell>
          <cell r="O886">
            <v>299</v>
          </cell>
          <cell r="P886" t="str">
            <v>SEGUNDA A SABADO - 20:00 AS 03:40 / INTERVALO DE 01 HORA</v>
          </cell>
          <cell r="Q886" t="str">
            <v>220 Horas</v>
          </cell>
          <cell r="R886" t="str">
            <v>75.01.006</v>
          </cell>
          <cell r="S886" t="str">
            <v>SCK - Varrição de Vias e Logradouros</v>
          </cell>
          <cell r="T886">
            <v>2</v>
          </cell>
          <cell r="U886" t="str">
            <v>SIEMACO SAO PAULO LIMP URBANA</v>
          </cell>
          <cell r="V886" t="str">
            <v>Brasileira</v>
          </cell>
          <cell r="W886" t="str">
            <v>São Paulo</v>
          </cell>
          <cell r="X886" t="str">
            <v>BEATRIZ FERREIRA BARBOZA</v>
          </cell>
          <cell r="Y886" t="str">
            <v>JOSE ILDO FERREIRA BRAGA</v>
          </cell>
          <cell r="Z886" t="str">
            <v>Casado</v>
          </cell>
          <cell r="AA886" t="str">
            <v>Ensino Fundamental Completo</v>
          </cell>
          <cell r="AB886" t="str">
            <v>M</v>
          </cell>
          <cell r="AC886" t="str">
            <v>Rua</v>
          </cell>
          <cell r="AD886" t="str">
            <v>JOAO DIAS</v>
          </cell>
          <cell r="AE886" t="str">
            <v>496</v>
          </cell>
          <cell r="AG886" t="str">
            <v>05801-000</v>
          </cell>
          <cell r="AH886" t="str">
            <v>JD STO ANTONIO</v>
          </cell>
          <cell r="AI886" t="str">
            <v>São Paulo</v>
          </cell>
          <cell r="AJ886" t="str">
            <v>São Paulo</v>
          </cell>
          <cell r="AP886">
            <v>9104</v>
          </cell>
          <cell r="AQ886" t="str">
            <v>20347</v>
          </cell>
          <cell r="AR886" t="str">
            <v>7</v>
          </cell>
          <cell r="AS886" t="str">
            <v>453101975</v>
          </cell>
          <cell r="AT886" t="str">
            <v>294504400116</v>
          </cell>
          <cell r="AU886" t="str">
            <v>677</v>
          </cell>
          <cell r="AV886" t="str">
            <v>328</v>
          </cell>
          <cell r="AW886" t="str">
            <v>68700</v>
          </cell>
          <cell r="AX886" t="str">
            <v>267</v>
          </cell>
          <cell r="AY886">
            <v>4</v>
          </cell>
          <cell r="AZ886">
            <v>3</v>
          </cell>
          <cell r="BA886">
            <v>0</v>
          </cell>
        </row>
        <row r="887">
          <cell r="A887">
            <v>115372</v>
          </cell>
          <cell r="B887" t="str">
            <v>GABRIEL ALBINO DE OLIVEIRA</v>
          </cell>
          <cell r="C887" t="str">
            <v>AJUDANTE EQ SERVICOS DIVERSOS</v>
          </cell>
          <cell r="D887" t="str">
            <v>ECOSAMPA Capela do Socorro</v>
          </cell>
          <cell r="E887">
            <v>44046</v>
          </cell>
          <cell r="F887">
            <v>1319.67</v>
          </cell>
          <cell r="G887" t="str">
            <v>Demitido em Meses Anteriores</v>
          </cell>
          <cell r="H887">
            <v>44109</v>
          </cell>
          <cell r="I887">
            <v>36807</v>
          </cell>
          <cell r="J887" t="str">
            <v>497.432.618-00</v>
          </cell>
          <cell r="K887" t="str">
            <v>162.50826.57.3</v>
          </cell>
          <cell r="L887" t="str">
            <v>Salário Mensal</v>
          </cell>
          <cell r="M887" t="str">
            <v>Empregado (CLT)</v>
          </cell>
          <cell r="N887" t="str">
            <v>5142-25</v>
          </cell>
          <cell r="O887">
            <v>66</v>
          </cell>
          <cell r="P887" t="str">
            <v>SEGUNDA A SABADO - 06:00 AS 14:20 / INTERVALO DE 01 HORA</v>
          </cell>
          <cell r="Q887" t="str">
            <v>220 Horas</v>
          </cell>
          <cell r="R887" t="str">
            <v>75.01.014</v>
          </cell>
          <cell r="S887" t="str">
            <v>SCK - Pintura de Meio-Fio e Remoção Faixas e Propagandas</v>
          </cell>
          <cell r="T887">
            <v>2</v>
          </cell>
          <cell r="U887" t="str">
            <v>SIEMACO SAO PAULO LIMP URBANA</v>
          </cell>
          <cell r="V887" t="str">
            <v>Brasileira</v>
          </cell>
          <cell r="W887" t="str">
            <v>São Paulo</v>
          </cell>
          <cell r="X887" t="str">
            <v>MARIA JOSE ALBINO</v>
          </cell>
          <cell r="Y887" t="str">
            <v>NELSON DE OLIVEIRA</v>
          </cell>
          <cell r="Z887" t="str">
            <v>Solteiro</v>
          </cell>
          <cell r="AA887" t="str">
            <v>Ensino Médio Completo</v>
          </cell>
          <cell r="AB887" t="str">
            <v>M</v>
          </cell>
          <cell r="AC887" t="str">
            <v>Rua</v>
          </cell>
          <cell r="AD887" t="str">
            <v>PAU PEREIRA</v>
          </cell>
          <cell r="AE887" t="str">
            <v>42</v>
          </cell>
          <cell r="AG887" t="str">
            <v>04895-480</v>
          </cell>
          <cell r="AH887" t="str">
            <v>VARGEM GRANDE</v>
          </cell>
          <cell r="AI887" t="str">
            <v>São Paulo</v>
          </cell>
          <cell r="AJ887" t="str">
            <v>São Paulo</v>
          </cell>
          <cell r="AK887" t="str">
            <v>11</v>
          </cell>
          <cell r="AL887" t="str">
            <v>94254.2350</v>
          </cell>
          <cell r="AM887" t="str">
            <v>11</v>
          </cell>
          <cell r="AN887" t="str">
            <v>98973.1222</v>
          </cell>
          <cell r="AP887">
            <v>7245</v>
          </cell>
          <cell r="AQ887" t="str">
            <v>04758</v>
          </cell>
          <cell r="AR887" t="str">
            <v>9</v>
          </cell>
          <cell r="AS887" t="str">
            <v>540497368</v>
          </cell>
          <cell r="AT887" t="str">
            <v>456953010191</v>
          </cell>
          <cell r="AU887" t="str">
            <v>422</v>
          </cell>
          <cell r="AV887" t="str">
            <v>381</v>
          </cell>
          <cell r="AW887" t="str">
            <v>49743261</v>
          </cell>
          <cell r="AX887" t="str">
            <v>800</v>
          </cell>
          <cell r="AY887">
            <v>0</v>
          </cell>
          <cell r="AZ887">
            <v>2</v>
          </cell>
          <cell r="BA887">
            <v>2</v>
          </cell>
        </row>
        <row r="888">
          <cell r="A888">
            <v>117407</v>
          </cell>
          <cell r="B888" t="str">
            <v>GABRIEL ANTONIO COSTA DA SILVA</v>
          </cell>
          <cell r="C888" t="str">
            <v>VARREDOR</v>
          </cell>
          <cell r="D888" t="str">
            <v>ECOSAMPA Capela do Socorro</v>
          </cell>
          <cell r="E888">
            <v>44522</v>
          </cell>
          <cell r="F888">
            <v>1603.99</v>
          </cell>
          <cell r="G888" t="str">
            <v>Em Atividade Normal</v>
          </cell>
          <cell r="H888">
            <v>45086</v>
          </cell>
          <cell r="I888">
            <v>37221</v>
          </cell>
          <cell r="J888" t="str">
            <v>466.874.178-78</v>
          </cell>
          <cell r="K888" t="str">
            <v>206.62339.81.3</v>
          </cell>
          <cell r="L888" t="str">
            <v>Salário Mensal</v>
          </cell>
          <cell r="M888" t="str">
            <v>Empregado (CLT)</v>
          </cell>
          <cell r="N888" t="str">
            <v>5142-15</v>
          </cell>
          <cell r="O888">
            <v>233</v>
          </cell>
          <cell r="P888" t="str">
            <v>SEGUNDA A SABADO - 09:00 AS 17:20 / INTERVALO DE 01 HORA</v>
          </cell>
          <cell r="Q888" t="str">
            <v>220 Horas</v>
          </cell>
          <cell r="R888" t="str">
            <v>75.01.006</v>
          </cell>
          <cell r="S888" t="str">
            <v>SCK - Varrição de Vias e Logradouros</v>
          </cell>
          <cell r="T888">
            <v>2</v>
          </cell>
          <cell r="U888" t="str">
            <v>SIEMACO SAO PAULO LIMP URBANA</v>
          </cell>
          <cell r="V888" t="str">
            <v>Brasileira</v>
          </cell>
          <cell r="W888" t="str">
            <v>São Paulo</v>
          </cell>
          <cell r="X888" t="str">
            <v>ANTONIA COSTA DE OLIVEIRA</v>
          </cell>
          <cell r="Y888" t="str">
            <v>TEODOMIRO GAMA DA SILVA</v>
          </cell>
          <cell r="Z888" t="str">
            <v>Solteiro</v>
          </cell>
          <cell r="AA888" t="str">
            <v>Ensino Médio Completo</v>
          </cell>
          <cell r="AB888" t="str">
            <v>M</v>
          </cell>
          <cell r="AC888" t="str">
            <v>Rua</v>
          </cell>
          <cell r="AD888" t="str">
            <v>RUA FLOR DE MARACUJA</v>
          </cell>
          <cell r="AE888" t="str">
            <v>35</v>
          </cell>
          <cell r="AF888" t="str">
            <v>A</v>
          </cell>
          <cell r="AG888" t="str">
            <v>04895-140</v>
          </cell>
          <cell r="AH888" t="str">
            <v>COLONIA (ZONA SUL)</v>
          </cell>
          <cell r="AI888" t="str">
            <v>São Paulo</v>
          </cell>
          <cell r="AJ888" t="str">
            <v>São Paulo</v>
          </cell>
          <cell r="AK888" t="str">
            <v>11</v>
          </cell>
          <cell r="AL888" t="str">
            <v>5920.4199</v>
          </cell>
          <cell r="AM888" t="str">
            <v>11</v>
          </cell>
          <cell r="AN888" t="str">
            <v>96287.3431</v>
          </cell>
          <cell r="AP888">
            <v>6753</v>
          </cell>
          <cell r="AQ888" t="str">
            <v>41904</v>
          </cell>
          <cell r="AR888" t="str">
            <v>0</v>
          </cell>
          <cell r="AS888" t="str">
            <v>535757165</v>
          </cell>
          <cell r="AT888" t="str">
            <v>467533860159</v>
          </cell>
          <cell r="AU888" t="str">
            <v>0438</v>
          </cell>
          <cell r="AV888" t="str">
            <v>381</v>
          </cell>
          <cell r="AW888" t="str">
            <v>46687417</v>
          </cell>
          <cell r="AX888" t="str">
            <v>878</v>
          </cell>
          <cell r="AY888">
            <v>1</v>
          </cell>
          <cell r="AZ888">
            <v>9</v>
          </cell>
          <cell r="BA888">
            <v>9</v>
          </cell>
        </row>
        <row r="889">
          <cell r="A889">
            <v>113079</v>
          </cell>
          <cell r="B889" t="str">
            <v>GABRIEL AUGUSTO DE ANDRADE</v>
          </cell>
          <cell r="C889" t="str">
            <v>AJUDANTE EQ SERVICOS DIVERSOS</v>
          </cell>
          <cell r="D889" t="str">
            <v>ECOSAMPA Capela do Socorro</v>
          </cell>
          <cell r="E889">
            <v>43617</v>
          </cell>
          <cell r="F889">
            <v>1603.99</v>
          </cell>
          <cell r="G889" t="str">
            <v>Em Atividade Normal</v>
          </cell>
          <cell r="H889">
            <v>45056</v>
          </cell>
          <cell r="I889">
            <v>35406</v>
          </cell>
          <cell r="J889" t="str">
            <v>463.944.068-56</v>
          </cell>
          <cell r="K889" t="str">
            <v>220.00147.91.6</v>
          </cell>
          <cell r="L889" t="str">
            <v>Salário Mensal</v>
          </cell>
          <cell r="M889" t="str">
            <v>Empregado (CLT)</v>
          </cell>
          <cell r="N889" t="str">
            <v>5142-25</v>
          </cell>
          <cell r="O889">
            <v>167</v>
          </cell>
          <cell r="P889" t="str">
            <v>SEGUNDA A SABADO - 13:40 AS 22:00 / INTERVALO DE 01 HORA</v>
          </cell>
          <cell r="Q889" t="str">
            <v>220 Horas</v>
          </cell>
          <cell r="R889" t="str">
            <v>75.01.013</v>
          </cell>
          <cell r="S889" t="str">
            <v>SCK - Capinação e Roçada de Vias</v>
          </cell>
          <cell r="T889">
            <v>2</v>
          </cell>
          <cell r="U889" t="str">
            <v>SIEMACO SAO PAULO LIMP URBANA</v>
          </cell>
          <cell r="V889" t="str">
            <v>Brasileira</v>
          </cell>
          <cell r="W889" t="str">
            <v>São Paulo</v>
          </cell>
          <cell r="X889" t="str">
            <v>MARILENE AUGUSTO DE ANDRADE</v>
          </cell>
          <cell r="Z889" t="str">
            <v>Solteiro</v>
          </cell>
          <cell r="AA889" t="str">
            <v>Ensino Fundamental Incompleto</v>
          </cell>
          <cell r="AB889" t="str">
            <v>M</v>
          </cell>
          <cell r="AC889" t="str">
            <v>Rua</v>
          </cell>
          <cell r="AD889" t="str">
            <v>BENTO RODRIGUES</v>
          </cell>
          <cell r="AE889" t="str">
            <v>251</v>
          </cell>
          <cell r="AG889" t="str">
            <v>04939-120</v>
          </cell>
          <cell r="AH889" t="str">
            <v>JD TUPI</v>
          </cell>
          <cell r="AI889" t="str">
            <v>São Paulo</v>
          </cell>
          <cell r="AJ889" t="str">
            <v>São Paulo</v>
          </cell>
          <cell r="AP889">
            <v>1667</v>
          </cell>
          <cell r="AQ889" t="str">
            <v>71610</v>
          </cell>
          <cell r="AR889" t="str">
            <v>2</v>
          </cell>
          <cell r="AS889" t="str">
            <v>393616460</v>
          </cell>
          <cell r="AT889" t="str">
            <v>420908680141</v>
          </cell>
          <cell r="AU889" t="str">
            <v>173</v>
          </cell>
          <cell r="AV889" t="str">
            <v>372</v>
          </cell>
          <cell r="AW889" t="str">
            <v>60295</v>
          </cell>
          <cell r="AX889" t="str">
            <v>401</v>
          </cell>
          <cell r="AY889">
            <v>4</v>
          </cell>
          <cell r="AZ889">
            <v>3</v>
          </cell>
          <cell r="BA889">
            <v>0</v>
          </cell>
        </row>
        <row r="890">
          <cell r="A890">
            <v>116323</v>
          </cell>
          <cell r="B890" t="str">
            <v>GABRIEL BARBOSA SOUZA</v>
          </cell>
          <cell r="C890" t="str">
            <v>AJUDANTE EQ SERVICOS DIVERSOS</v>
          </cell>
          <cell r="D890" t="str">
            <v>ECOSAMPA Santo Amaro</v>
          </cell>
          <cell r="E890">
            <v>44308</v>
          </cell>
          <cell r="F890">
            <v>1603.99</v>
          </cell>
          <cell r="G890" t="str">
            <v>Em Atividade Normal</v>
          </cell>
          <cell r="H890">
            <v>44993</v>
          </cell>
          <cell r="I890">
            <v>32251</v>
          </cell>
          <cell r="J890" t="str">
            <v>357.492.648-07</v>
          </cell>
          <cell r="K890" t="str">
            <v>161.75032.02.1</v>
          </cell>
          <cell r="L890" t="str">
            <v>Salário Mensal</v>
          </cell>
          <cell r="M890" t="str">
            <v>Empregado (CLT)</v>
          </cell>
          <cell r="N890" t="str">
            <v>5142-25</v>
          </cell>
          <cell r="O890">
            <v>300</v>
          </cell>
          <cell r="P890" t="str">
            <v>SEGUNDA A SABADO - 21:00 AS 04:33 / INTERVALO DE 01 HORA</v>
          </cell>
          <cell r="Q890" t="str">
            <v>220 Horas</v>
          </cell>
          <cell r="R890" t="str">
            <v>75.01.014</v>
          </cell>
          <cell r="S890" t="str">
            <v>SCK - Pintura de Meio-Fio e Remoção Faixas e Propagandas</v>
          </cell>
          <cell r="T890">
            <v>2</v>
          </cell>
          <cell r="U890" t="str">
            <v>SIEMACO SAO PAULO LIMP URBANA</v>
          </cell>
          <cell r="V890" t="str">
            <v>Brasileira</v>
          </cell>
          <cell r="W890" t="str">
            <v>São Paulo</v>
          </cell>
          <cell r="X890" t="str">
            <v>SONIA REGINA DE SOUZA</v>
          </cell>
          <cell r="Y890" t="str">
            <v>ONOFRE ANGELO BARBOSA</v>
          </cell>
          <cell r="Z890" t="str">
            <v>Solteiro</v>
          </cell>
          <cell r="AA890" t="str">
            <v>Ensino Médio Completo</v>
          </cell>
          <cell r="AB890" t="str">
            <v>M</v>
          </cell>
          <cell r="AC890" t="str">
            <v>Rua</v>
          </cell>
          <cell r="AD890" t="str">
            <v>RUA STEVAO COBALTI</v>
          </cell>
          <cell r="AE890" t="str">
            <v>7</v>
          </cell>
          <cell r="AG890" t="str">
            <v>04963-050</v>
          </cell>
          <cell r="AH890" t="str">
            <v>JARDIM HORIZONTE AZUL</v>
          </cell>
          <cell r="AI890" t="str">
            <v>São Paulo</v>
          </cell>
          <cell r="AJ890" t="str">
            <v>São Paulo</v>
          </cell>
          <cell r="AK890" t="str">
            <v>11</v>
          </cell>
          <cell r="AL890" t="str">
            <v>96354.1363</v>
          </cell>
          <cell r="AM890" t="str">
            <v>11</v>
          </cell>
          <cell r="AN890" t="str">
            <v>96429.5774</v>
          </cell>
          <cell r="AP890">
            <v>8498</v>
          </cell>
          <cell r="AQ890" t="str">
            <v>29185</v>
          </cell>
          <cell r="AR890" t="str">
            <v>8</v>
          </cell>
          <cell r="AS890" t="str">
            <v>448715752</v>
          </cell>
          <cell r="AT890" t="str">
            <v>365909590191</v>
          </cell>
          <cell r="AU890" t="str">
            <v>0147</v>
          </cell>
          <cell r="AV890" t="str">
            <v>405</v>
          </cell>
          <cell r="AW890" t="str">
            <v>35749264</v>
          </cell>
          <cell r="AX890" t="str">
            <v>807</v>
          </cell>
          <cell r="AY890">
            <v>2</v>
          </cell>
          <cell r="AZ890">
            <v>4</v>
          </cell>
          <cell r="BA890">
            <v>9</v>
          </cell>
        </row>
        <row r="891">
          <cell r="A891">
            <v>115210</v>
          </cell>
          <cell r="B891" t="str">
            <v>GABRIEL BARRETO DOS SANTOS</v>
          </cell>
          <cell r="C891" t="str">
            <v>AJUDANTE EQ SERVICOS DIVERSOS</v>
          </cell>
          <cell r="D891" t="str">
            <v>ECOSAMPA Operação Geral</v>
          </cell>
          <cell r="E891">
            <v>44018</v>
          </cell>
          <cell r="F891">
            <v>1603.99</v>
          </cell>
          <cell r="G891" t="str">
            <v>Demitido em Meses Anteriores</v>
          </cell>
          <cell r="H891">
            <v>45064</v>
          </cell>
          <cell r="I891">
            <v>35580</v>
          </cell>
          <cell r="J891" t="str">
            <v>471.222.128-31</v>
          </cell>
          <cell r="K891" t="str">
            <v>201.15785.99.4</v>
          </cell>
          <cell r="L891" t="str">
            <v>Salário Mensal</v>
          </cell>
          <cell r="M891" t="str">
            <v>Empregado (CLT)</v>
          </cell>
          <cell r="N891" t="str">
            <v>5142-25</v>
          </cell>
          <cell r="O891">
            <v>297</v>
          </cell>
          <cell r="P891" t="str">
            <v>SEGUNDA A SABADO - 05:40 AS 14:00 / INTERVALO DE 01 HORA</v>
          </cell>
          <cell r="Q891" t="str">
            <v>220 Horas</v>
          </cell>
          <cell r="R891" t="str">
            <v>75.01.016</v>
          </cell>
          <cell r="S891" t="str">
            <v>SCK - Coleta - Catabagulho e Entulho</v>
          </cell>
          <cell r="T891">
            <v>2</v>
          </cell>
          <cell r="U891" t="str">
            <v>SIEMACO SAO PAULO LIMP URBANA</v>
          </cell>
          <cell r="V891" t="str">
            <v>Brasileira</v>
          </cell>
          <cell r="W891" t="str">
            <v>São Bernardo do Campo</v>
          </cell>
          <cell r="X891" t="str">
            <v>ELISANGELA BARRETO OLIVEIRA</v>
          </cell>
          <cell r="Y891" t="str">
            <v>ANTONIEL BARBOSA SANTOS</v>
          </cell>
          <cell r="Z891" t="str">
            <v>Solteiro</v>
          </cell>
          <cell r="AA891" t="str">
            <v>Ensino Fundamental Incompleto</v>
          </cell>
          <cell r="AB891" t="str">
            <v>M</v>
          </cell>
          <cell r="AC891" t="str">
            <v>Rua</v>
          </cell>
          <cell r="AD891" t="str">
            <v>RUA DOS MARATIS</v>
          </cell>
          <cell r="AE891" t="str">
            <v>28</v>
          </cell>
          <cell r="AG891" t="str">
            <v>04475-200</v>
          </cell>
          <cell r="AH891" t="str">
            <v>VILA GUACURI</v>
          </cell>
          <cell r="AI891" t="str">
            <v>São Paulo</v>
          </cell>
          <cell r="AJ891" t="str">
            <v>São Paulo</v>
          </cell>
          <cell r="AK891" t="str">
            <v>11</v>
          </cell>
          <cell r="AL891" t="str">
            <v>97997.8922</v>
          </cell>
          <cell r="AP891">
            <v>7853</v>
          </cell>
          <cell r="AQ891" t="str">
            <v>21773</v>
          </cell>
          <cell r="AR891" t="str">
            <v>0</v>
          </cell>
          <cell r="AS891" t="str">
            <v>55833961X</v>
          </cell>
          <cell r="AT891" t="str">
            <v>441110190132</v>
          </cell>
          <cell r="AU891" t="str">
            <v>441</v>
          </cell>
          <cell r="AV891" t="str">
            <v>222</v>
          </cell>
          <cell r="AW891" t="str">
            <v>47122212</v>
          </cell>
          <cell r="AX891" t="str">
            <v>831</v>
          </cell>
          <cell r="AY891">
            <v>2</v>
          </cell>
          <cell r="AZ891">
            <v>10</v>
          </cell>
          <cell r="BA891">
            <v>12</v>
          </cell>
        </row>
        <row r="892">
          <cell r="A892">
            <v>113085</v>
          </cell>
          <cell r="B892" t="str">
            <v>GABRIEL BELO FRANCO</v>
          </cell>
          <cell r="C892" t="str">
            <v>FISCAL DE TURMA PLENO</v>
          </cell>
          <cell r="D892" t="str">
            <v>ECOSAMPA Campo Limpo</v>
          </cell>
          <cell r="E892">
            <v>43617</v>
          </cell>
          <cell r="F892">
            <v>2573.73</v>
          </cell>
          <cell r="G892" t="str">
            <v>Demitido em Meses Anteriores</v>
          </cell>
          <cell r="H892">
            <v>43895</v>
          </cell>
          <cell r="I892">
            <v>35180</v>
          </cell>
          <cell r="J892" t="str">
            <v>474.580.688-41</v>
          </cell>
          <cell r="K892" t="str">
            <v>207.81563.11.3</v>
          </cell>
          <cell r="L892" t="str">
            <v>Salário Mensal</v>
          </cell>
          <cell r="M892" t="str">
            <v>Empregado (CLT)</v>
          </cell>
          <cell r="N892" t="str">
            <v>9922-05</v>
          </cell>
          <cell r="O892">
            <v>66</v>
          </cell>
          <cell r="P892" t="str">
            <v>SEGUNDA A SABADO - 06:00 AS 14:20 / INTERVALO DE 01 HORA</v>
          </cell>
          <cell r="Q892" t="str">
            <v>220 Horas</v>
          </cell>
          <cell r="R892" t="str">
            <v>75.02.003</v>
          </cell>
          <cell r="S892" t="str">
            <v>Apoio Op C.Direto</v>
          </cell>
          <cell r="T892">
            <v>2</v>
          </cell>
          <cell r="U892" t="str">
            <v>SIEMACO SAO PAULO LIMP URBANA</v>
          </cell>
          <cell r="V892" t="str">
            <v>Brasileira</v>
          </cell>
          <cell r="W892" t="str">
            <v>São Paulo</v>
          </cell>
          <cell r="X892" t="str">
            <v>ELIANA BELO DA SILVA RIBEIRO</v>
          </cell>
          <cell r="Y892" t="str">
            <v>JOSE DE JESUS FRANCO</v>
          </cell>
          <cell r="Z892" t="str">
            <v>Solteiro</v>
          </cell>
          <cell r="AA892" t="str">
            <v>Ensino Médio Completo</v>
          </cell>
          <cell r="AB892" t="str">
            <v>M</v>
          </cell>
          <cell r="AC892" t="str">
            <v>Rua</v>
          </cell>
          <cell r="AD892" t="str">
            <v>DANIEL ALOMIA</v>
          </cell>
          <cell r="AE892" t="str">
            <v>145</v>
          </cell>
          <cell r="AG892" t="str">
            <v>04851-340</v>
          </cell>
          <cell r="AH892" t="str">
            <v>JARDIM CIPRAMAR</v>
          </cell>
          <cell r="AI892" t="str">
            <v>São Paulo</v>
          </cell>
          <cell r="AJ892" t="str">
            <v>São Paulo</v>
          </cell>
          <cell r="AP892">
            <v>367</v>
          </cell>
          <cell r="AQ892" t="str">
            <v>19552</v>
          </cell>
          <cell r="AR892" t="str">
            <v>6</v>
          </cell>
          <cell r="AS892" t="str">
            <v>381244416</v>
          </cell>
          <cell r="AT892" t="str">
            <v>424441290124</v>
          </cell>
          <cell r="AU892" t="str">
            <v>764</v>
          </cell>
          <cell r="AV892" t="str">
            <v>371</v>
          </cell>
          <cell r="AW892" t="str">
            <v>87994</v>
          </cell>
          <cell r="AX892" t="str">
            <v>431</v>
          </cell>
          <cell r="AY892">
            <v>0</v>
          </cell>
          <cell r="AZ892">
            <v>9</v>
          </cell>
          <cell r="BA892">
            <v>4</v>
          </cell>
        </row>
        <row r="893">
          <cell r="A893">
            <v>113091</v>
          </cell>
          <cell r="B893" t="str">
            <v>GABRIEL DA SILVA NASCIMENTO</v>
          </cell>
          <cell r="C893" t="str">
            <v>AJUDANTE EQ SERVICOS DIVERSOS</v>
          </cell>
          <cell r="D893" t="str">
            <v>ECOSAMPA Parelheiros</v>
          </cell>
          <cell r="E893">
            <v>43617</v>
          </cell>
          <cell r="F893">
            <v>1281.23</v>
          </cell>
          <cell r="G893" t="str">
            <v>Demitido em Meses Anteriores</v>
          </cell>
          <cell r="H893">
            <v>43810</v>
          </cell>
          <cell r="I893">
            <v>34586</v>
          </cell>
          <cell r="J893" t="str">
            <v>452.399.188-05</v>
          </cell>
          <cell r="K893" t="str">
            <v>163.06614.70.3</v>
          </cell>
          <cell r="L893" t="str">
            <v>Salário Mensal</v>
          </cell>
          <cell r="M893" t="str">
            <v>Empregado (CLT)</v>
          </cell>
          <cell r="N893" t="str">
            <v>5142-25</v>
          </cell>
          <cell r="O893">
            <v>66</v>
          </cell>
          <cell r="P893" t="str">
            <v>SEGUNDA A SABADO - 06:00 AS 14:20 / INTERVALO DE 01 HORA</v>
          </cell>
          <cell r="Q893" t="str">
            <v>220 Horas</v>
          </cell>
          <cell r="R893" t="str">
            <v>75.01.013</v>
          </cell>
          <cell r="S893" t="str">
            <v>SCK - Capinação e Roçada de Vias</v>
          </cell>
          <cell r="T893">
            <v>2</v>
          </cell>
          <cell r="U893" t="str">
            <v>SIEMACO SAO PAULO LIMP URBANA</v>
          </cell>
          <cell r="V893" t="str">
            <v>Brasileira</v>
          </cell>
          <cell r="W893" t="str">
            <v>São Paulo</v>
          </cell>
          <cell r="X893" t="str">
            <v>MARIA ANGELINA DA SILVA NASCIMENTO</v>
          </cell>
          <cell r="Y893" t="str">
            <v>JOSE ROBERTO DO NASCIMENTO</v>
          </cell>
          <cell r="Z893" t="str">
            <v>Solteiro</v>
          </cell>
          <cell r="AA893" t="str">
            <v>Ensino Médio Completo</v>
          </cell>
          <cell r="AB893" t="str">
            <v>M</v>
          </cell>
          <cell r="AC893" t="str">
            <v>Rua</v>
          </cell>
          <cell r="AD893" t="str">
            <v>INDRE</v>
          </cell>
          <cell r="AE893" t="str">
            <v>150</v>
          </cell>
          <cell r="AG893" t="str">
            <v>04912-030</v>
          </cell>
          <cell r="AH893" t="str">
            <v>GUARAPIRANGA</v>
          </cell>
          <cell r="AI893" t="str">
            <v>São Paulo</v>
          </cell>
          <cell r="AJ893" t="str">
            <v>São Paulo</v>
          </cell>
          <cell r="AP893">
            <v>1685</v>
          </cell>
          <cell r="AQ893" t="str">
            <v>30826</v>
          </cell>
          <cell r="AR893" t="str">
            <v>2</v>
          </cell>
          <cell r="AS893" t="str">
            <v>437075382</v>
          </cell>
          <cell r="AT893" t="str">
            <v>407244670116</v>
          </cell>
          <cell r="AU893" t="str">
            <v>195</v>
          </cell>
          <cell r="AV893" t="str">
            <v>372</v>
          </cell>
          <cell r="AW893" t="str">
            <v>58770</v>
          </cell>
          <cell r="AX893" t="str">
            <v>432</v>
          </cell>
          <cell r="AY893">
            <v>0</v>
          </cell>
          <cell r="AZ893">
            <v>6</v>
          </cell>
          <cell r="BA893">
            <v>10</v>
          </cell>
        </row>
        <row r="894">
          <cell r="A894">
            <v>116003</v>
          </cell>
          <cell r="B894" t="str">
            <v>GABRIEL DA SILVA PRADO</v>
          </cell>
          <cell r="C894" t="str">
            <v>AJUDANTE EQ SERVICOS DIVERSOS</v>
          </cell>
          <cell r="D894" t="str">
            <v>ECOSAMPA Santo Amaro</v>
          </cell>
          <cell r="E894">
            <v>44207</v>
          </cell>
          <cell r="F894">
            <v>1603.99</v>
          </cell>
          <cell r="G894" t="str">
            <v>Em Atividade Normal</v>
          </cell>
          <cell r="H894">
            <v>44898</v>
          </cell>
          <cell r="I894">
            <v>37369</v>
          </cell>
          <cell r="J894" t="str">
            <v>497.591.108-65</v>
          </cell>
          <cell r="K894" t="str">
            <v>125.87819.90.5</v>
          </cell>
          <cell r="L894" t="str">
            <v>Salário Mensal</v>
          </cell>
          <cell r="M894" t="str">
            <v>Empregado (CLT)</v>
          </cell>
          <cell r="N894" t="str">
            <v>5142-25</v>
          </cell>
          <cell r="O894">
            <v>300</v>
          </cell>
          <cell r="P894" t="str">
            <v>SEGUNDA A SABADO - 21:00 AS 04:33 / INTERVALO DE 01 HORA</v>
          </cell>
          <cell r="Q894" t="str">
            <v>220 Horas</v>
          </cell>
          <cell r="R894" t="str">
            <v>75.01.019</v>
          </cell>
          <cell r="S894" t="str">
            <v>SCK - Operação dos Ecopontos</v>
          </cell>
          <cell r="T894">
            <v>2</v>
          </cell>
          <cell r="U894" t="str">
            <v>SIEMACO SAO PAULO LIMP URBANA</v>
          </cell>
          <cell r="V894" t="str">
            <v>Brasileira</v>
          </cell>
          <cell r="W894" t="str">
            <v>São Paulo</v>
          </cell>
          <cell r="X894" t="str">
            <v>TATIANE APARECIDA DA SILVA</v>
          </cell>
          <cell r="Y894" t="str">
            <v>EVANDRO MARIANO DO PRADO</v>
          </cell>
          <cell r="Z894" t="str">
            <v>Solteiro</v>
          </cell>
          <cell r="AA894" t="str">
            <v>Ensino Médio Completo</v>
          </cell>
          <cell r="AB894" t="str">
            <v>M</v>
          </cell>
          <cell r="AC894" t="str">
            <v>Rua</v>
          </cell>
          <cell r="AD894" t="str">
            <v>EMBIRIBEIRA</v>
          </cell>
          <cell r="AE894" t="str">
            <v>254</v>
          </cell>
          <cell r="AG894" t="str">
            <v>04857-310</v>
          </cell>
          <cell r="AH894" t="str">
            <v>JARDIM NOVO HORIZONTE</v>
          </cell>
          <cell r="AI894" t="str">
            <v>São Paulo</v>
          </cell>
          <cell r="AJ894" t="str">
            <v>São Paulo</v>
          </cell>
          <cell r="AM894" t="str">
            <v>11</v>
          </cell>
          <cell r="AN894" t="str">
            <v>94202.8693</v>
          </cell>
          <cell r="AP894">
            <v>6753</v>
          </cell>
          <cell r="AQ894" t="str">
            <v>31700</v>
          </cell>
          <cell r="AR894" t="str">
            <v>4</v>
          </cell>
          <cell r="AS894" t="str">
            <v>539236226</v>
          </cell>
          <cell r="AT894" t="str">
            <v>462198150141</v>
          </cell>
          <cell r="AU894" t="str">
            <v>0024</v>
          </cell>
          <cell r="AV894" t="str">
            <v>381</v>
          </cell>
          <cell r="AW894" t="str">
            <v>49759110</v>
          </cell>
          <cell r="AX894" t="str">
            <v>865</v>
          </cell>
          <cell r="AY894">
            <v>2</v>
          </cell>
          <cell r="AZ894">
            <v>7</v>
          </cell>
          <cell r="BA894">
            <v>20</v>
          </cell>
        </row>
        <row r="895">
          <cell r="A895">
            <v>113097</v>
          </cell>
          <cell r="B895" t="str">
            <v>GABRIEL DA SILVA SENA</v>
          </cell>
          <cell r="C895" t="str">
            <v>AJUDANTE EQ SERVICOS DIVERSOS</v>
          </cell>
          <cell r="D895" t="str">
            <v>ECOSAMPA Capela do Socorro</v>
          </cell>
          <cell r="E895">
            <v>43617</v>
          </cell>
          <cell r="F895">
            <v>1319.67</v>
          </cell>
          <cell r="G895" t="str">
            <v>Demitido em Meses Anteriores</v>
          </cell>
          <cell r="H895">
            <v>44361</v>
          </cell>
          <cell r="I895">
            <v>35940</v>
          </cell>
          <cell r="J895" t="str">
            <v>479.111.918-59</v>
          </cell>
          <cell r="K895" t="str">
            <v>210.73140.72.7</v>
          </cell>
          <cell r="L895" t="str">
            <v>Salário Mensal</v>
          </cell>
          <cell r="M895" t="str">
            <v>Empregado (CLT)</v>
          </cell>
          <cell r="N895" t="str">
            <v>5142-25</v>
          </cell>
          <cell r="O895">
            <v>66</v>
          </cell>
          <cell r="P895" t="str">
            <v>SEGUNDA A SABADO - 06:00 AS 14:20 / INTERVALO DE 01 HORA</v>
          </cell>
          <cell r="Q895" t="str">
            <v>220 Horas</v>
          </cell>
          <cell r="R895" t="str">
            <v>75.01.011</v>
          </cell>
          <cell r="S895" t="str">
            <v>SCK - Lavagem - Feiras, Vias e Logradouros</v>
          </cell>
          <cell r="T895">
            <v>2</v>
          </cell>
          <cell r="U895" t="str">
            <v>SIEMACO SAO PAULO LIMP URBANA</v>
          </cell>
          <cell r="V895" t="str">
            <v>Brasileira</v>
          </cell>
          <cell r="W895" t="str">
            <v>São Paulo</v>
          </cell>
          <cell r="X895" t="str">
            <v>VALDENIR CRUZ DA SILVA</v>
          </cell>
          <cell r="Y895" t="str">
            <v>PAULO MENDES DE SENA</v>
          </cell>
          <cell r="Z895" t="str">
            <v>Solteiro</v>
          </cell>
          <cell r="AA895" t="str">
            <v>Ensino Fundamental Incompleto</v>
          </cell>
          <cell r="AB895" t="str">
            <v>M</v>
          </cell>
          <cell r="AC895" t="str">
            <v>Travessa</v>
          </cell>
          <cell r="AD895" t="str">
            <v>JAIME EUSTAQUIO PACHECO</v>
          </cell>
          <cell r="AE895" t="str">
            <v>123</v>
          </cell>
          <cell r="AG895" t="str">
            <v>04880-055</v>
          </cell>
          <cell r="AH895" t="str">
            <v>RECANTO CAMPO BELO</v>
          </cell>
          <cell r="AI895" t="str">
            <v>São Paulo</v>
          </cell>
          <cell r="AJ895" t="str">
            <v>São Paulo</v>
          </cell>
          <cell r="AP895">
            <v>6753</v>
          </cell>
          <cell r="AQ895" t="str">
            <v>15978</v>
          </cell>
          <cell r="AR895" t="str">
            <v>6</v>
          </cell>
          <cell r="AS895" t="str">
            <v>388366072</v>
          </cell>
          <cell r="AT895" t="str">
            <v>434609460132</v>
          </cell>
          <cell r="AU895" t="str">
            <v>173</v>
          </cell>
          <cell r="AV895" t="str">
            <v>381</v>
          </cell>
          <cell r="AW895" t="str">
            <v>71885</v>
          </cell>
          <cell r="AX895" t="str">
            <v>432</v>
          </cell>
          <cell r="AY895">
            <v>2</v>
          </cell>
          <cell r="AZ895">
            <v>0</v>
          </cell>
          <cell r="BA895">
            <v>13</v>
          </cell>
        </row>
        <row r="896">
          <cell r="A896">
            <v>121026</v>
          </cell>
          <cell r="B896" t="str">
            <v>GABRIEL HENRIQUE SOUZA DA SILVA</v>
          </cell>
          <cell r="C896" t="str">
            <v>VARREDOR</v>
          </cell>
          <cell r="D896" t="str">
            <v>ECOSAMPA Campo Limpo</v>
          </cell>
          <cell r="E896">
            <v>44900</v>
          </cell>
          <cell r="F896">
            <v>1603.99</v>
          </cell>
          <cell r="G896" t="str">
            <v>Demitido em Meses Anteriores</v>
          </cell>
          <cell r="H896">
            <v>44923</v>
          </cell>
          <cell r="I896">
            <v>36536</v>
          </cell>
          <cell r="J896" t="str">
            <v>447.963.948-93</v>
          </cell>
          <cell r="K896" t="str">
            <v>203.91123.22.4</v>
          </cell>
          <cell r="L896" t="str">
            <v>Salário Mensal</v>
          </cell>
          <cell r="M896" t="str">
            <v>Empregado (CLT)</v>
          </cell>
          <cell r="N896" t="str">
            <v>5142-15</v>
          </cell>
          <cell r="O896">
            <v>66</v>
          </cell>
          <cell r="P896" t="str">
            <v>SEGUNDA A SABADO - 06:00 AS 14:20 / INTERVALO DE 01 HORA</v>
          </cell>
          <cell r="Q896" t="str">
            <v>220 Horas</v>
          </cell>
          <cell r="R896" t="str">
            <v>75.01.006</v>
          </cell>
          <cell r="S896" t="str">
            <v>SCK - Varrição de Vias e Logradouros</v>
          </cell>
          <cell r="T896">
            <v>2</v>
          </cell>
          <cell r="U896" t="str">
            <v>SIEMACO SAO PAULO LIMP URBANA</v>
          </cell>
          <cell r="V896" t="str">
            <v>Brasileira</v>
          </cell>
          <cell r="W896" t="str">
            <v>São Paulo</v>
          </cell>
          <cell r="X896" t="str">
            <v>SIRLEIDE LUIZA SOUZA DA SILVA</v>
          </cell>
          <cell r="Y896" t="str">
            <v>JOAO BATISTA PEREIRA DA SILVA</v>
          </cell>
          <cell r="Z896" t="str">
            <v>Solteiro</v>
          </cell>
          <cell r="AA896" t="str">
            <v>Ensino Médio Incompleto</v>
          </cell>
          <cell r="AB896" t="str">
            <v>M</v>
          </cell>
          <cell r="AC896" t="str">
            <v>Rua</v>
          </cell>
          <cell r="AD896" t="str">
            <v>PRAIA DE CARREIROS</v>
          </cell>
          <cell r="AE896" t="str">
            <v>50</v>
          </cell>
          <cell r="AF896" t="str">
            <v>CASA 03</v>
          </cell>
          <cell r="AG896" t="str">
            <v>05777-130</v>
          </cell>
          <cell r="AH896" t="str">
            <v>PARQUE ARARIBA</v>
          </cell>
          <cell r="AI896" t="str">
            <v>São Paulo</v>
          </cell>
          <cell r="AJ896" t="str">
            <v>São Paulo</v>
          </cell>
          <cell r="AM896" t="str">
            <v>11</v>
          </cell>
          <cell r="AN896" t="str">
            <v>95122-7419</v>
          </cell>
          <cell r="AP896">
            <v>7867</v>
          </cell>
          <cell r="AQ896" t="str">
            <v>42150</v>
          </cell>
          <cell r="AR896" t="str">
            <v>0</v>
          </cell>
          <cell r="AS896" t="str">
            <v>381909864</v>
          </cell>
          <cell r="AT896" t="str">
            <v>443936940132</v>
          </cell>
          <cell r="AU896" t="str">
            <v>0923</v>
          </cell>
          <cell r="AV896" t="str">
            <v>328</v>
          </cell>
          <cell r="AW896" t="str">
            <v>44796394</v>
          </cell>
          <cell r="AX896" t="str">
            <v>893</v>
          </cell>
          <cell r="AY896">
            <v>0</v>
          </cell>
          <cell r="AZ896">
            <v>0</v>
          </cell>
          <cell r="BA896">
            <v>23</v>
          </cell>
        </row>
        <row r="897">
          <cell r="A897">
            <v>119679</v>
          </cell>
          <cell r="B897" t="str">
            <v>GABRIEL JOSE DA SILVA</v>
          </cell>
          <cell r="C897" t="str">
            <v>AJUDANTE EQ SERVICOS DIVERSOS</v>
          </cell>
          <cell r="D897" t="str">
            <v>ECOSAMPA Santo Amaro</v>
          </cell>
          <cell r="E897">
            <v>44725</v>
          </cell>
          <cell r="F897">
            <v>1603.99</v>
          </cell>
          <cell r="G897" t="str">
            <v>Em Atividade Normal</v>
          </cell>
          <cell r="H897">
            <v>44725</v>
          </cell>
          <cell r="I897">
            <v>37585</v>
          </cell>
          <cell r="J897" t="str">
            <v>900.077.258-33</v>
          </cell>
          <cell r="K897" t="str">
            <v>152.92375.00.8</v>
          </cell>
          <cell r="L897" t="str">
            <v>Salário Mensal</v>
          </cell>
          <cell r="M897" t="str">
            <v>Empregado (CLT)</v>
          </cell>
          <cell r="N897" t="str">
            <v>5142-25</v>
          </cell>
          <cell r="O897">
            <v>66</v>
          </cell>
          <cell r="P897" t="str">
            <v>SEGUNDA A SABADO - 06:00 AS 14:20 / INTERVALO DE 01 HORA</v>
          </cell>
          <cell r="Q897" t="str">
            <v>220 Horas</v>
          </cell>
          <cell r="R897" t="str">
            <v>75.01.014</v>
          </cell>
          <cell r="S897" t="str">
            <v>SCK - Pintura de Meio-Fio e Remoção Faixas e Propagandas</v>
          </cell>
          <cell r="T897">
            <v>2</v>
          </cell>
          <cell r="U897" t="str">
            <v>SIEMACO SAO PAULO LIMP URBANA</v>
          </cell>
          <cell r="V897" t="str">
            <v>Brasileira</v>
          </cell>
          <cell r="W897" t="str">
            <v>Brasília</v>
          </cell>
          <cell r="X897" t="str">
            <v>MARIA MADALENA DA SILVA</v>
          </cell>
          <cell r="Y897" t="str">
            <v>CICERO JOSE DA SILVA</v>
          </cell>
          <cell r="Z897" t="str">
            <v>Solteiro</v>
          </cell>
          <cell r="AA897" t="str">
            <v>Ensino Médio Incompleto</v>
          </cell>
          <cell r="AB897" t="str">
            <v>M</v>
          </cell>
          <cell r="AC897" t="str">
            <v>Rua</v>
          </cell>
          <cell r="AD897" t="str">
            <v>JUSTINIANO DE MELO</v>
          </cell>
          <cell r="AE897" t="str">
            <v>16</v>
          </cell>
          <cell r="AF897" t="str">
            <v>CASA</v>
          </cell>
          <cell r="AG897" t="str">
            <v>04877-060</v>
          </cell>
          <cell r="AH897" t="str">
            <v>JARDIM VERA CRUZ</v>
          </cell>
          <cell r="AI897" t="str">
            <v>São Paulo</v>
          </cell>
          <cell r="AJ897" t="str">
            <v>São Paulo</v>
          </cell>
          <cell r="AK897" t="str">
            <v>11</v>
          </cell>
          <cell r="AL897" t="str">
            <v>5827.7635</v>
          </cell>
          <cell r="AM897" t="str">
            <v>11</v>
          </cell>
          <cell r="AN897" t="str">
            <v>97168-2990</v>
          </cell>
          <cell r="AP897">
            <v>9100</v>
          </cell>
          <cell r="AQ897" t="str">
            <v>25682</v>
          </cell>
          <cell r="AR897" t="str">
            <v>6</v>
          </cell>
          <cell r="AS897" t="str">
            <v>521578607</v>
          </cell>
          <cell r="AT897" t="str">
            <v>467532220124</v>
          </cell>
          <cell r="AU897" t="str">
            <v>0438</v>
          </cell>
          <cell r="AV897" t="str">
            <v>381</v>
          </cell>
          <cell r="AW897" t="str">
            <v>90007725</v>
          </cell>
          <cell r="AX897" t="str">
            <v>833</v>
          </cell>
          <cell r="AY897">
            <v>1</v>
          </cell>
          <cell r="AZ897">
            <v>2</v>
          </cell>
          <cell r="BA897">
            <v>18</v>
          </cell>
        </row>
        <row r="898">
          <cell r="A898">
            <v>113111</v>
          </cell>
          <cell r="B898" t="str">
            <v>GABRIEL SANTOS QUARESMA</v>
          </cell>
          <cell r="C898" t="str">
            <v>AJUDANTE EQ SERVICOS DIVERSOS</v>
          </cell>
          <cell r="D898" t="str">
            <v>ECOSAMPA Santo Amaro</v>
          </cell>
          <cell r="E898">
            <v>43617</v>
          </cell>
          <cell r="F898">
            <v>1603.99</v>
          </cell>
          <cell r="G898" t="str">
            <v>Em Atividade Normal</v>
          </cell>
          <cell r="H898">
            <v>44930</v>
          </cell>
          <cell r="I898">
            <v>35205</v>
          </cell>
          <cell r="J898" t="str">
            <v>437.789.758-62</v>
          </cell>
          <cell r="K898" t="str">
            <v>204.31616.11.0</v>
          </cell>
          <cell r="L898" t="str">
            <v>Salário Mensal</v>
          </cell>
          <cell r="M898" t="str">
            <v>Empregado (CLT)</v>
          </cell>
          <cell r="N898" t="str">
            <v>5142-25</v>
          </cell>
          <cell r="O898">
            <v>167</v>
          </cell>
          <cell r="P898" t="str">
            <v>SEGUNDA A SABADO - 13:40 AS 22:00 / INTERVALO DE 01 HORA</v>
          </cell>
          <cell r="Q898" t="str">
            <v>220 Horas</v>
          </cell>
          <cell r="R898" t="str">
            <v>75.01.013</v>
          </cell>
          <cell r="S898" t="str">
            <v>SCK - Capinação e Roçada de Vias</v>
          </cell>
          <cell r="T898">
            <v>2</v>
          </cell>
          <cell r="U898" t="str">
            <v>SIEMACO SAO PAULO LIMP URBANA</v>
          </cell>
          <cell r="V898" t="str">
            <v>Brasileira</v>
          </cell>
          <cell r="W898" t="str">
            <v>São Paulo</v>
          </cell>
          <cell r="X898" t="str">
            <v>MARLY FELISMINO SANTOS QUARESMA</v>
          </cell>
          <cell r="Y898" t="str">
            <v>DENIS BARBOSA QUERESMA</v>
          </cell>
          <cell r="Z898" t="str">
            <v>Solteiro</v>
          </cell>
          <cell r="AA898" t="str">
            <v>Ensino Médio Completo</v>
          </cell>
          <cell r="AB898" t="str">
            <v>M</v>
          </cell>
          <cell r="AC898" t="str">
            <v>Rua</v>
          </cell>
          <cell r="AD898" t="str">
            <v>BOCA DO RIO</v>
          </cell>
          <cell r="AE898" t="str">
            <v>36</v>
          </cell>
          <cell r="AG898" t="str">
            <v>04857-011</v>
          </cell>
          <cell r="AH898" t="str">
            <v>JD VARGINHA</v>
          </cell>
          <cell r="AI898" t="str">
            <v>São Paulo</v>
          </cell>
          <cell r="AJ898" t="str">
            <v>São Paulo</v>
          </cell>
          <cell r="AP898">
            <v>772</v>
          </cell>
          <cell r="AQ898" t="str">
            <v>13946</v>
          </cell>
          <cell r="AR898" t="str">
            <v>5</v>
          </cell>
          <cell r="AS898" t="str">
            <v>525491399</v>
          </cell>
          <cell r="AT898" t="str">
            <v>430797290108</v>
          </cell>
          <cell r="AU898" t="str">
            <v>567</v>
          </cell>
          <cell r="AV898" t="str">
            <v>381</v>
          </cell>
          <cell r="AW898" t="str">
            <v>77550</v>
          </cell>
          <cell r="AX898" t="str">
            <v>371</v>
          </cell>
          <cell r="AY898">
            <v>4</v>
          </cell>
          <cell r="AZ898">
            <v>3</v>
          </cell>
          <cell r="BA898">
            <v>0</v>
          </cell>
        </row>
        <row r="899">
          <cell r="A899">
            <v>117412</v>
          </cell>
          <cell r="B899" t="str">
            <v>GABRIEL SILVA MARQUES TRAJANO</v>
          </cell>
          <cell r="C899" t="str">
            <v>VARREDOR</v>
          </cell>
          <cell r="D899" t="str">
            <v>ECOSAMPA M'Boi Mirim</v>
          </cell>
          <cell r="E899">
            <v>44522</v>
          </cell>
          <cell r="F899">
            <v>1603.99</v>
          </cell>
          <cell r="G899" t="str">
            <v>Em Atividade Normal</v>
          </cell>
          <cell r="H899">
            <v>45086</v>
          </cell>
          <cell r="I899">
            <v>35826</v>
          </cell>
          <cell r="J899" t="str">
            <v>477.005.238-35</v>
          </cell>
          <cell r="K899" t="str">
            <v>131.60141.90.9</v>
          </cell>
          <cell r="L899" t="str">
            <v>Salário Mensal</v>
          </cell>
          <cell r="M899" t="str">
            <v>Empregado (CLT)</v>
          </cell>
          <cell r="N899" t="str">
            <v>5142-15</v>
          </cell>
          <cell r="O899">
            <v>66</v>
          </cell>
          <cell r="P899" t="str">
            <v>SEGUNDA A SABADO - 06:00 AS 14:20 / INTERVALO DE 01 HORA</v>
          </cell>
          <cell r="Q899" t="str">
            <v>220 Horas</v>
          </cell>
          <cell r="R899" t="str">
            <v>75.01.007</v>
          </cell>
          <cell r="S899" t="str">
            <v>SCK - Varrição de Sarjetas e Calçadas</v>
          </cell>
          <cell r="T899">
            <v>2</v>
          </cell>
          <cell r="U899" t="str">
            <v>SIEMACO SAO PAULO LIMP URBANA</v>
          </cell>
          <cell r="V899" t="str">
            <v>Brasileira</v>
          </cell>
          <cell r="W899" t="str">
            <v>São Paulo</v>
          </cell>
          <cell r="X899" t="str">
            <v>MARIA VALMIRA E SILVA</v>
          </cell>
          <cell r="Y899" t="str">
            <v>RONALDO MARQUES TRAJANO</v>
          </cell>
          <cell r="Z899" t="str">
            <v>Solteiro</v>
          </cell>
          <cell r="AA899" t="str">
            <v>Ensino Fundamental Incompleto</v>
          </cell>
          <cell r="AB899" t="str">
            <v>M</v>
          </cell>
          <cell r="AC899" t="str">
            <v>Avenida</v>
          </cell>
          <cell r="AD899" t="str">
            <v>AVENIDA FIM DE SEMANA</v>
          </cell>
          <cell r="AE899" t="str">
            <v>210</v>
          </cell>
          <cell r="AG899" t="str">
            <v>05846-270</v>
          </cell>
          <cell r="AH899" t="str">
            <v>JARDIM CASA BLANCA</v>
          </cell>
          <cell r="AI899" t="str">
            <v>São Paulo</v>
          </cell>
          <cell r="AJ899" t="str">
            <v>São Paulo</v>
          </cell>
          <cell r="AK899" t="str">
            <v>11</v>
          </cell>
          <cell r="AL899" t="str">
            <v>55184.1111</v>
          </cell>
          <cell r="AM899" t="str">
            <v>11</v>
          </cell>
          <cell r="AN899" t="str">
            <v>96269.6529</v>
          </cell>
          <cell r="AP899">
            <v>7867</v>
          </cell>
          <cell r="AQ899" t="str">
            <v>37002</v>
          </cell>
          <cell r="AR899" t="str">
            <v>0</v>
          </cell>
          <cell r="AS899" t="str">
            <v>502551264</v>
          </cell>
          <cell r="AT899" t="str">
            <v>441683930124</v>
          </cell>
          <cell r="AU899" t="str">
            <v>0319</v>
          </cell>
          <cell r="AV899" t="str">
            <v>408</v>
          </cell>
          <cell r="AW899" t="str">
            <v>47700523</v>
          </cell>
          <cell r="AX899" t="str">
            <v>835</v>
          </cell>
          <cell r="AY899">
            <v>1</v>
          </cell>
          <cell r="AZ899">
            <v>9</v>
          </cell>
          <cell r="BA899">
            <v>9</v>
          </cell>
        </row>
        <row r="900">
          <cell r="A900">
            <v>114269</v>
          </cell>
          <cell r="B900" t="str">
            <v>GABRIELA FERREIRA DE JESUS</v>
          </cell>
          <cell r="C900" t="str">
            <v>AJUDANTE EQ SERVICOS DIVERSOS</v>
          </cell>
          <cell r="D900" t="str">
            <v>ECOSAMPA Santo Amaro</v>
          </cell>
          <cell r="E900">
            <v>43804</v>
          </cell>
          <cell r="F900">
            <v>1603.99</v>
          </cell>
          <cell r="G900" t="str">
            <v>Em Atividade Normal</v>
          </cell>
          <cell r="H900">
            <v>45149</v>
          </cell>
          <cell r="I900">
            <v>35266</v>
          </cell>
          <cell r="J900" t="str">
            <v>470.391.478-66</v>
          </cell>
          <cell r="K900" t="str">
            <v>209.74137.87.6</v>
          </cell>
          <cell r="L900" t="str">
            <v>Salário Mensal</v>
          </cell>
          <cell r="M900" t="str">
            <v>Empregado (CLT)</v>
          </cell>
          <cell r="N900" t="str">
            <v>5142-25</v>
          </cell>
          <cell r="O900">
            <v>66</v>
          </cell>
          <cell r="P900" t="str">
            <v>SEGUNDA A SABADO - 06:00 AS 14:20 / INTERVALO DE 01 HORA</v>
          </cell>
          <cell r="Q900" t="str">
            <v>220 Horas</v>
          </cell>
          <cell r="R900" t="str">
            <v>75.01.014</v>
          </cell>
          <cell r="S900" t="str">
            <v>SCK - Pintura de Meio-Fio e Remoção Faixas e Propagandas</v>
          </cell>
          <cell r="T900">
            <v>2</v>
          </cell>
          <cell r="U900" t="str">
            <v>SIEMACO SAO PAULO LIMP URBANA</v>
          </cell>
          <cell r="V900" t="str">
            <v>Brasileira</v>
          </cell>
          <cell r="W900" t="str">
            <v>São Paulo</v>
          </cell>
          <cell r="X900" t="str">
            <v>SINHORINHA FERREIRA DE JESUS</v>
          </cell>
          <cell r="Y900" t="str">
            <v>NAO DECLARADO</v>
          </cell>
          <cell r="Z900" t="str">
            <v>Solteiro</v>
          </cell>
          <cell r="AA900" t="str">
            <v>Ensino Médio Incompleto</v>
          </cell>
          <cell r="AB900" t="str">
            <v>F</v>
          </cell>
          <cell r="AC900" t="str">
            <v>Rua</v>
          </cell>
          <cell r="AD900" t="str">
            <v>RUA DIOGO DIAS</v>
          </cell>
          <cell r="AE900" t="str">
            <v>5</v>
          </cell>
          <cell r="AG900" t="str">
            <v>05861-270</v>
          </cell>
          <cell r="AH900" t="str">
            <v>JARDIM MONICA</v>
          </cell>
          <cell r="AI900" t="str">
            <v>São Paulo</v>
          </cell>
          <cell r="AJ900" t="str">
            <v>São Paulo</v>
          </cell>
          <cell r="AK900" t="str">
            <v>11</v>
          </cell>
          <cell r="AL900" t="str">
            <v>98656.8229</v>
          </cell>
          <cell r="AM900" t="str">
            <v>11</v>
          </cell>
          <cell r="AN900" t="str">
            <v>9820.2774</v>
          </cell>
          <cell r="AP900">
            <v>2921</v>
          </cell>
          <cell r="AQ900" t="str">
            <v>52655</v>
          </cell>
          <cell r="AR900" t="str">
            <v>0</v>
          </cell>
          <cell r="AS900" t="str">
            <v>553093101</v>
          </cell>
          <cell r="AT900" t="str">
            <v>421129610116</v>
          </cell>
          <cell r="AU900" t="str">
            <v>0524</v>
          </cell>
          <cell r="AV900" t="str">
            <v>373</v>
          </cell>
          <cell r="AW900" t="str">
            <v>47039147</v>
          </cell>
          <cell r="AX900" t="str">
            <v>866</v>
          </cell>
          <cell r="AY900">
            <v>3</v>
          </cell>
          <cell r="AZ900">
            <v>8</v>
          </cell>
          <cell r="BA900">
            <v>26</v>
          </cell>
        </row>
        <row r="901">
          <cell r="A901">
            <v>114530</v>
          </cell>
          <cell r="B901" t="str">
            <v>GASPAR MENDES DE JESUS</v>
          </cell>
          <cell r="C901" t="str">
            <v>AJUDANTE EQ SERVICOS DIVERSOS</v>
          </cell>
          <cell r="D901" t="str">
            <v>ECOSAMPA Santo Amaro</v>
          </cell>
          <cell r="E901">
            <v>43813</v>
          </cell>
          <cell r="F901">
            <v>1319.67</v>
          </cell>
          <cell r="G901" t="str">
            <v>Demitido em Meses Anteriores</v>
          </cell>
          <cell r="H901">
            <v>44211</v>
          </cell>
          <cell r="I901">
            <v>30816</v>
          </cell>
          <cell r="J901" t="str">
            <v>374.660.828-74</v>
          </cell>
          <cell r="K901" t="str">
            <v>203.64388.90.5</v>
          </cell>
          <cell r="L901" t="str">
            <v>Salário Mensal</v>
          </cell>
          <cell r="M901" t="str">
            <v>Empregado (CLT)</v>
          </cell>
          <cell r="N901" t="str">
            <v>5142-25</v>
          </cell>
          <cell r="O901">
            <v>300</v>
          </cell>
          <cell r="P901" t="str">
            <v>SEGUNDA A SABADO - 21:00 AS 04:33 / INTERVALO DE 01 HORA</v>
          </cell>
          <cell r="Q901" t="str">
            <v>220 Horas</v>
          </cell>
          <cell r="R901" t="str">
            <v>75.01.011</v>
          </cell>
          <cell r="S901" t="str">
            <v>SCK - Lavagem - Feiras, Vias e Logradouros</v>
          </cell>
          <cell r="T901">
            <v>2</v>
          </cell>
          <cell r="U901" t="str">
            <v>SIEMACO SAO PAULO LIMP URBANA</v>
          </cell>
          <cell r="V901" t="str">
            <v>Brasileira</v>
          </cell>
          <cell r="W901" t="str">
            <v>Inhambupe</v>
          </cell>
          <cell r="X901" t="str">
            <v>MARIA JOSE MENDES DE JESUS</v>
          </cell>
          <cell r="Y901" t="str">
            <v>EROSINO DE JESUS</v>
          </cell>
          <cell r="Z901" t="str">
            <v>Casado</v>
          </cell>
          <cell r="AA901" t="str">
            <v>Ensino Médio Completo</v>
          </cell>
          <cell r="AB901" t="str">
            <v>M</v>
          </cell>
          <cell r="AC901" t="str">
            <v>Rua</v>
          </cell>
          <cell r="AD901" t="str">
            <v>RUA FONTE NOVA</v>
          </cell>
          <cell r="AE901" t="str">
            <v>200</v>
          </cell>
          <cell r="AG901" t="str">
            <v>04894-470</v>
          </cell>
          <cell r="AH901" t="str">
            <v>JARDIM DAS FONTES</v>
          </cell>
          <cell r="AI901" t="str">
            <v>São Paulo</v>
          </cell>
          <cell r="AJ901" t="str">
            <v>São Paulo</v>
          </cell>
          <cell r="AK901" t="str">
            <v>11</v>
          </cell>
          <cell r="AL901" t="str">
            <v>98030.8457</v>
          </cell>
          <cell r="AP901">
            <v>183</v>
          </cell>
          <cell r="AQ901" t="str">
            <v>45984</v>
          </cell>
          <cell r="AR901" t="str">
            <v>1</v>
          </cell>
          <cell r="AS901" t="str">
            <v>54180666X</v>
          </cell>
          <cell r="AT901" t="str">
            <v>100397160366</v>
          </cell>
          <cell r="AU901" t="str">
            <v>0011</v>
          </cell>
          <cell r="AV901" t="str">
            <v>163</v>
          </cell>
          <cell r="AW901" t="str">
            <v>37466082</v>
          </cell>
          <cell r="AX901" t="str">
            <v>874</v>
          </cell>
          <cell r="AY901">
            <v>1</v>
          </cell>
          <cell r="AZ901">
            <v>1</v>
          </cell>
          <cell r="BA901">
            <v>1</v>
          </cell>
        </row>
        <row r="902">
          <cell r="A902">
            <v>113121</v>
          </cell>
          <cell r="B902" t="str">
            <v>GENEILSON RODRIGUES DA SILVA</v>
          </cell>
          <cell r="C902" t="str">
            <v>MOTORISTA CAMINHAO</v>
          </cell>
          <cell r="D902" t="str">
            <v>ECOSAMPA Operação Geral</v>
          </cell>
          <cell r="E902">
            <v>43617</v>
          </cell>
          <cell r="F902">
            <v>3050.22</v>
          </cell>
          <cell r="G902" t="str">
            <v>Em Atividade Normal</v>
          </cell>
          <cell r="H902">
            <v>44930</v>
          </cell>
          <cell r="I902">
            <v>28861</v>
          </cell>
          <cell r="J902" t="str">
            <v>823.843.201-49</v>
          </cell>
          <cell r="K902" t="str">
            <v>128.13140.81.5</v>
          </cell>
          <cell r="L902" t="str">
            <v>Salário Mensal</v>
          </cell>
          <cell r="M902" t="str">
            <v>Empregado (CLT)</v>
          </cell>
          <cell r="N902" t="str">
            <v>7825-10</v>
          </cell>
          <cell r="O902">
            <v>339</v>
          </cell>
          <cell r="P902" t="str">
            <v>SEGUNDA A SABADO - 13:20 AS 21:40 / INTERVALO DE 01 HORA</v>
          </cell>
          <cell r="Q902" t="str">
            <v>220 Horas</v>
          </cell>
          <cell r="R902" t="str">
            <v>75.01.013</v>
          </cell>
          <cell r="S902" t="str">
            <v>SCK - Capinação e Roçada de Vias</v>
          </cell>
          <cell r="T902">
            <v>2</v>
          </cell>
          <cell r="U902" t="str">
            <v>SIND TRAB EMP DE ONIBUS RODOV INTEREST INTERM SET DIF SAO PAULO</v>
          </cell>
          <cell r="V902" t="str">
            <v>Brasileira</v>
          </cell>
          <cell r="W902" t="str">
            <v>São Paulo</v>
          </cell>
          <cell r="X902" t="str">
            <v>FELICIA CORREA DA SILVA</v>
          </cell>
          <cell r="Y902" t="str">
            <v>ANTONIO BEZERRA DA SILVA</v>
          </cell>
          <cell r="Z902" t="str">
            <v>Solteiro</v>
          </cell>
          <cell r="AA902" t="str">
            <v>Ensino Fundamental Incompleto</v>
          </cell>
          <cell r="AB902" t="str">
            <v>M</v>
          </cell>
          <cell r="AC902" t="str">
            <v>Avenida</v>
          </cell>
          <cell r="AD902" t="str">
            <v>PROF MARIO MAZAGAO</v>
          </cell>
          <cell r="AE902" t="str">
            <v>46</v>
          </cell>
          <cell r="AG902" t="str">
            <v>04929-080</v>
          </cell>
          <cell r="AH902" t="str">
            <v>ALTO DA RIVIERA</v>
          </cell>
          <cell r="AI902" t="str">
            <v>São Paulo</v>
          </cell>
          <cell r="AJ902" t="str">
            <v>São Paulo</v>
          </cell>
          <cell r="AP902">
            <v>6429</v>
          </cell>
          <cell r="AQ902" t="str">
            <v>20550</v>
          </cell>
          <cell r="AR902" t="str">
            <v>0</v>
          </cell>
          <cell r="AS902" t="str">
            <v>364370841</v>
          </cell>
          <cell r="AT902" t="str">
            <v>13656572003</v>
          </cell>
          <cell r="AU902" t="str">
            <v>437</v>
          </cell>
          <cell r="AV902" t="str">
            <v>372</v>
          </cell>
          <cell r="AW902" t="str">
            <v>17885</v>
          </cell>
          <cell r="AX902" t="str">
            <v>45</v>
          </cell>
          <cell r="AY902">
            <v>4</v>
          </cell>
          <cell r="AZ902">
            <v>3</v>
          </cell>
          <cell r="BA902">
            <v>0</v>
          </cell>
          <cell r="BB902" t="str">
            <v>02.065.705.053</v>
          </cell>
          <cell r="BC902">
            <v>45919</v>
          </cell>
          <cell r="BE902" t="str">
            <v>E</v>
          </cell>
          <cell r="BG902">
            <v>43609</v>
          </cell>
        </row>
        <row r="903">
          <cell r="A903">
            <v>113126</v>
          </cell>
          <cell r="B903" t="str">
            <v>GENETON ALVES DE OLIVEIRA</v>
          </cell>
          <cell r="C903" t="str">
            <v>AJUDANTE EQ SERVICOS DIVERSOS</v>
          </cell>
          <cell r="D903" t="str">
            <v>ECOSAMPA Campo Limpo</v>
          </cell>
          <cell r="E903">
            <v>43617</v>
          </cell>
          <cell r="F903">
            <v>1319.67</v>
          </cell>
          <cell r="G903" t="str">
            <v>Demitido em Meses Anteriores</v>
          </cell>
          <cell r="H903">
            <v>44323</v>
          </cell>
          <cell r="I903">
            <v>30250</v>
          </cell>
          <cell r="J903" t="str">
            <v>341.335.388-89</v>
          </cell>
          <cell r="K903" t="str">
            <v>162.33435.01.4</v>
          </cell>
          <cell r="L903" t="str">
            <v>Salário Mensal</v>
          </cell>
          <cell r="M903" t="str">
            <v>Empregado (CLT)</v>
          </cell>
          <cell r="N903" t="str">
            <v>5142-25</v>
          </cell>
          <cell r="O903">
            <v>167</v>
          </cell>
          <cell r="P903" t="str">
            <v>SEGUNDA A SABADO - 13:40 AS 22:00 / INTERVALO DE 01 HORA</v>
          </cell>
          <cell r="Q903" t="str">
            <v>220 Horas</v>
          </cell>
          <cell r="R903" t="str">
            <v>75.01.013</v>
          </cell>
          <cell r="S903" t="str">
            <v>SCK - Capinação e Roçada de Vias</v>
          </cell>
          <cell r="T903">
            <v>2</v>
          </cell>
          <cell r="U903" t="str">
            <v>SIEMACO SAO PAULO LIMP URBANA</v>
          </cell>
          <cell r="V903" t="str">
            <v>Brasileira</v>
          </cell>
          <cell r="W903" t="str">
            <v>Caldeirão Grande</v>
          </cell>
          <cell r="X903" t="str">
            <v>ELIZABETE RIBEIRO DA SILVA OLIVEIRA</v>
          </cell>
          <cell r="Y903" t="str">
            <v>GILBERTO ALVES DE OLIVEIRA</v>
          </cell>
          <cell r="Z903" t="str">
            <v>Solteiro</v>
          </cell>
          <cell r="AA903" t="str">
            <v>Ensino Fundamental Incompleto</v>
          </cell>
          <cell r="AB903" t="str">
            <v>M</v>
          </cell>
          <cell r="AC903" t="str">
            <v>Rua</v>
          </cell>
          <cell r="AD903" t="str">
            <v>JOAO AVELINO PINHO MELLAO</v>
          </cell>
          <cell r="AE903" t="str">
            <v>801</v>
          </cell>
          <cell r="AG903" t="str">
            <v>05659-010</v>
          </cell>
          <cell r="AH903" t="str">
            <v>FAZENDA MORUMBI</v>
          </cell>
          <cell r="AI903" t="str">
            <v>São Paulo</v>
          </cell>
          <cell r="AJ903" t="str">
            <v>São Paulo</v>
          </cell>
          <cell r="AP903">
            <v>6429</v>
          </cell>
          <cell r="AQ903" t="str">
            <v>20549</v>
          </cell>
          <cell r="AR903" t="str">
            <v>2</v>
          </cell>
          <cell r="AS903" t="str">
            <v>620356327</v>
          </cell>
          <cell r="AT903" t="str">
            <v>428154700116</v>
          </cell>
          <cell r="AU903" t="str">
            <v>656</v>
          </cell>
          <cell r="AV903" t="str">
            <v>346</v>
          </cell>
          <cell r="AW903" t="str">
            <v>97636</v>
          </cell>
          <cell r="AX903" t="str">
            <v>297</v>
          </cell>
          <cell r="AY903">
            <v>1</v>
          </cell>
          <cell r="AZ903">
            <v>11</v>
          </cell>
          <cell r="BA903">
            <v>6</v>
          </cell>
        </row>
        <row r="904">
          <cell r="A904">
            <v>113131</v>
          </cell>
          <cell r="B904" t="str">
            <v>GENEVAL JOSE DA SILVA</v>
          </cell>
          <cell r="C904" t="str">
            <v>VARREDOR</v>
          </cell>
          <cell r="D904" t="str">
            <v>ECOSAMPA M'Boi Mirim</v>
          </cell>
          <cell r="E904">
            <v>43617</v>
          </cell>
          <cell r="F904">
            <v>1603.99</v>
          </cell>
          <cell r="G904" t="str">
            <v>Em Atividade Normal</v>
          </cell>
          <cell r="H904">
            <v>45119</v>
          </cell>
          <cell r="I904">
            <v>21248</v>
          </cell>
          <cell r="J904" t="str">
            <v>423.107.506-97</v>
          </cell>
          <cell r="K904" t="str">
            <v>108.34783.10.7</v>
          </cell>
          <cell r="L904" t="str">
            <v>Salário Mensal</v>
          </cell>
          <cell r="M904" t="str">
            <v>Empregado (CLT)</v>
          </cell>
          <cell r="N904" t="str">
            <v>5142-15</v>
          </cell>
          <cell r="O904">
            <v>66</v>
          </cell>
          <cell r="P904" t="str">
            <v>SEGUNDA A SABADO - 06:00 AS 14:20 / INTERVALO DE 01 HORA</v>
          </cell>
          <cell r="Q904" t="str">
            <v>220 Horas</v>
          </cell>
          <cell r="R904" t="str">
            <v>75.01.006</v>
          </cell>
          <cell r="S904" t="str">
            <v>SCK - Varrição de Vias e Logradouros</v>
          </cell>
          <cell r="T904">
            <v>2</v>
          </cell>
          <cell r="U904" t="str">
            <v>SIEMACO SAO PAULO LIMP URBANA</v>
          </cell>
          <cell r="V904" t="str">
            <v>Brasileira</v>
          </cell>
          <cell r="W904" t="str">
            <v>Sobrália</v>
          </cell>
          <cell r="X904" t="str">
            <v>MARIA AUGUSTA DE JESUS</v>
          </cell>
          <cell r="Y904" t="str">
            <v>JOSE ESTEVAM</v>
          </cell>
          <cell r="Z904" t="str">
            <v>Casado</v>
          </cell>
          <cell r="AA904" t="str">
            <v>Ensino Fundamental Incompleto</v>
          </cell>
          <cell r="AB904" t="str">
            <v>M</v>
          </cell>
          <cell r="AC904" t="str">
            <v>Rua</v>
          </cell>
          <cell r="AD904" t="str">
            <v>CARDOSO MOREIRA</v>
          </cell>
          <cell r="AE904" t="str">
            <v>806</v>
          </cell>
          <cell r="AG904" t="str">
            <v>05766-290</v>
          </cell>
          <cell r="AH904" t="str">
            <v>JD OLINDA</v>
          </cell>
          <cell r="AI904" t="str">
            <v>São Paulo</v>
          </cell>
          <cell r="AJ904" t="str">
            <v>São Paulo</v>
          </cell>
          <cell r="AP904">
            <v>1634</v>
          </cell>
          <cell r="AQ904" t="str">
            <v>87566</v>
          </cell>
          <cell r="AR904" t="str">
            <v>8</v>
          </cell>
          <cell r="AS904" t="str">
            <v>356577673</v>
          </cell>
          <cell r="AT904" t="str">
            <v>299419620124</v>
          </cell>
          <cell r="AU904" t="str">
            <v>597</v>
          </cell>
          <cell r="AV904" t="str">
            <v>328</v>
          </cell>
          <cell r="AW904" t="str">
            <v>82307</v>
          </cell>
          <cell r="AX904" t="str">
            <v>23</v>
          </cell>
          <cell r="AY904">
            <v>4</v>
          </cell>
          <cell r="AZ904">
            <v>3</v>
          </cell>
          <cell r="BA904">
            <v>0</v>
          </cell>
        </row>
        <row r="905">
          <cell r="A905">
            <v>113136</v>
          </cell>
          <cell r="B905" t="str">
            <v>GENILSON BATISTA CALADO</v>
          </cell>
          <cell r="C905" t="str">
            <v>COLETOR</v>
          </cell>
          <cell r="D905" t="str">
            <v>ECOSAMPA Operação Geral</v>
          </cell>
          <cell r="E905">
            <v>43617</v>
          </cell>
          <cell r="F905">
            <v>1907.79</v>
          </cell>
          <cell r="G905" t="str">
            <v>Em Atividade Normal</v>
          </cell>
          <cell r="H905">
            <v>44776</v>
          </cell>
          <cell r="I905">
            <v>23927</v>
          </cell>
          <cell r="J905" t="str">
            <v>477.360.384-49</v>
          </cell>
          <cell r="K905" t="str">
            <v>121.44209.20.2</v>
          </cell>
          <cell r="L905" t="str">
            <v>Salário Mensal</v>
          </cell>
          <cell r="M905" t="str">
            <v>Empregado (CLT)</v>
          </cell>
          <cell r="N905" t="str">
            <v>5142-05</v>
          </cell>
          <cell r="O905">
            <v>339</v>
          </cell>
          <cell r="P905" t="str">
            <v>SEGUNDA A SABADO - 13:20 AS 21:40 / INTERVALO DE 01 HORA</v>
          </cell>
          <cell r="Q905" t="str">
            <v>220 Horas</v>
          </cell>
          <cell r="R905" t="str">
            <v>75.01.015</v>
          </cell>
          <cell r="S905" t="str">
            <v>SCK - Remoções de Animais Mortos</v>
          </cell>
          <cell r="T905">
            <v>2</v>
          </cell>
          <cell r="U905" t="str">
            <v>SIEMACO SAO PAULO LIMP URBANA</v>
          </cell>
          <cell r="V905" t="str">
            <v>Brasileira</v>
          </cell>
          <cell r="W905" t="str">
            <v>Sanharó</v>
          </cell>
          <cell r="X905" t="str">
            <v>TEREZINHA BATISTA CALADO</v>
          </cell>
          <cell r="Y905" t="str">
            <v>ANTONIO DE MELO CALADO</v>
          </cell>
          <cell r="Z905" t="str">
            <v>Casado</v>
          </cell>
          <cell r="AA905" t="str">
            <v>Ensino Fundamental Incompleto</v>
          </cell>
          <cell r="AB905" t="str">
            <v>M</v>
          </cell>
          <cell r="AC905" t="str">
            <v>Rua</v>
          </cell>
          <cell r="AD905" t="str">
            <v>PAULINO VITAL DE MORAES</v>
          </cell>
          <cell r="AE905" t="str">
            <v>6</v>
          </cell>
          <cell r="AG905" t="str">
            <v>05855-000</v>
          </cell>
          <cell r="AH905" t="str">
            <v>PARQUE MARIA HELENA</v>
          </cell>
          <cell r="AI905" t="str">
            <v>São Paulo</v>
          </cell>
          <cell r="AJ905" t="str">
            <v>São Paulo</v>
          </cell>
          <cell r="AP905">
            <v>8485</v>
          </cell>
          <cell r="AQ905" t="str">
            <v>20556</v>
          </cell>
          <cell r="AR905" t="str">
            <v>4</v>
          </cell>
          <cell r="AS905" t="str">
            <v>366891996</v>
          </cell>
          <cell r="AT905" t="str">
            <v>109307930230</v>
          </cell>
          <cell r="AU905" t="str">
            <v>502</v>
          </cell>
          <cell r="AV905" t="str">
            <v>373</v>
          </cell>
          <cell r="AW905" t="str">
            <v>53832</v>
          </cell>
          <cell r="AX905" t="str">
            <v>148</v>
          </cell>
          <cell r="AY905">
            <v>4</v>
          </cell>
          <cell r="AZ905">
            <v>3</v>
          </cell>
          <cell r="BA905">
            <v>0</v>
          </cell>
        </row>
        <row r="906">
          <cell r="A906">
            <v>113144</v>
          </cell>
          <cell r="B906" t="str">
            <v>GENILTON JOSE DA SILVA</v>
          </cell>
          <cell r="C906" t="str">
            <v>MOTORISTA CAMINHAO</v>
          </cell>
          <cell r="D906" t="str">
            <v>ECOSAMPA Operação Geral</v>
          </cell>
          <cell r="E906">
            <v>43617</v>
          </cell>
          <cell r="F906">
            <v>2785.59</v>
          </cell>
          <cell r="G906" t="str">
            <v>Demitido em Meses Anteriores</v>
          </cell>
          <cell r="H906">
            <v>44505</v>
          </cell>
          <cell r="I906">
            <v>29780</v>
          </cell>
          <cell r="J906" t="str">
            <v>287.663.218-75</v>
          </cell>
          <cell r="K906" t="str">
            <v>129.62660.85.3</v>
          </cell>
          <cell r="L906" t="str">
            <v>Salário Mensal</v>
          </cell>
          <cell r="M906" t="str">
            <v>Empregado (CLT)</v>
          </cell>
          <cell r="N906" t="str">
            <v>7825-10</v>
          </cell>
          <cell r="O906">
            <v>297</v>
          </cell>
          <cell r="P906" t="str">
            <v>SEGUNDA A SABADO - 05:40 AS 14:00 / INTERVALO DE 01 HORA</v>
          </cell>
          <cell r="Q906" t="str">
            <v>220 Horas</v>
          </cell>
          <cell r="R906" t="str">
            <v>75.01.022</v>
          </cell>
          <cell r="S906" t="str">
            <v>SCK - Limpeza Habitacional - Dificil Acesso</v>
          </cell>
          <cell r="T906">
            <v>2</v>
          </cell>
          <cell r="U906" t="str">
            <v>SIND TRAB EMP DE ONIBUS RODOV INTEREST INTERM SET DIF SAO PAULO</v>
          </cell>
          <cell r="V906" t="str">
            <v>Brasileira</v>
          </cell>
          <cell r="W906" t="str">
            <v>Itajuípe</v>
          </cell>
          <cell r="X906" t="str">
            <v>TEREZA MARIA DA CONCEICAO</v>
          </cell>
          <cell r="Y906" t="str">
            <v>GRIMALDO JOSE DA SILVA</v>
          </cell>
          <cell r="Z906" t="str">
            <v>Casado</v>
          </cell>
          <cell r="AA906" t="str">
            <v>Ensino Médio Completo</v>
          </cell>
          <cell r="AB906" t="str">
            <v>M</v>
          </cell>
          <cell r="AC906" t="str">
            <v>Rua</v>
          </cell>
          <cell r="AD906" t="str">
            <v>ALFONSO SANTI</v>
          </cell>
          <cell r="AE906" t="str">
            <v>87</v>
          </cell>
          <cell r="AG906" t="str">
            <v>05857-480</v>
          </cell>
          <cell r="AH906" t="str">
            <v>PARQUE LIGIA</v>
          </cell>
          <cell r="AI906" t="str">
            <v>São Paulo</v>
          </cell>
          <cell r="AJ906" t="str">
            <v>São Paulo</v>
          </cell>
          <cell r="AP906">
            <v>7660</v>
          </cell>
          <cell r="AQ906" t="str">
            <v>29219</v>
          </cell>
          <cell r="AR906" t="str">
            <v>9</v>
          </cell>
          <cell r="AS906" t="str">
            <v>367524090</v>
          </cell>
          <cell r="AT906" t="str">
            <v>273323650124</v>
          </cell>
          <cell r="AU906" t="str">
            <v>728</v>
          </cell>
          <cell r="AV906" t="str">
            <v>373</v>
          </cell>
          <cell r="AW906" t="str">
            <v>94734</v>
          </cell>
          <cell r="AX906" t="str">
            <v>262</v>
          </cell>
          <cell r="AY906">
            <v>2</v>
          </cell>
          <cell r="AZ906">
            <v>5</v>
          </cell>
          <cell r="BA906">
            <v>4</v>
          </cell>
          <cell r="BB906" t="str">
            <v>04.102.474.406</v>
          </cell>
          <cell r="BC906">
            <v>46085</v>
          </cell>
          <cell r="BE906" t="str">
            <v>A</v>
          </cell>
          <cell r="BF906" t="str">
            <v>E</v>
          </cell>
          <cell r="BG906">
            <v>44509</v>
          </cell>
        </row>
        <row r="907">
          <cell r="A907">
            <v>113147</v>
          </cell>
          <cell r="B907" t="str">
            <v>GENIVALDO CONCEICAO DOS SANTOS</v>
          </cell>
          <cell r="C907" t="str">
            <v>AJUDANTE EQ SERVICOS DIVERSOS</v>
          </cell>
          <cell r="D907" t="str">
            <v>ECOSAMPA Santo Amaro</v>
          </cell>
          <cell r="E907">
            <v>43617</v>
          </cell>
          <cell r="F907">
            <v>1464.83</v>
          </cell>
          <cell r="G907" t="str">
            <v>Demitido em Meses Anteriores</v>
          </cell>
          <cell r="H907">
            <v>44599</v>
          </cell>
          <cell r="I907">
            <v>26665</v>
          </cell>
          <cell r="J907" t="str">
            <v>282.377.528-56</v>
          </cell>
          <cell r="K907" t="str">
            <v>123.21600.22.7</v>
          </cell>
          <cell r="L907" t="str">
            <v>Salário Mensal</v>
          </cell>
          <cell r="M907" t="str">
            <v>Empregado (CLT)</v>
          </cell>
          <cell r="N907" t="str">
            <v>5142-25</v>
          </cell>
          <cell r="O907">
            <v>167</v>
          </cell>
          <cell r="P907" t="str">
            <v>SEGUNDA A SABADO - 13:40 AS 22:00 / INTERVALO DE 01 HORA</v>
          </cell>
          <cell r="Q907" t="str">
            <v>220 Horas</v>
          </cell>
          <cell r="R907" t="str">
            <v>75.01.014</v>
          </cell>
          <cell r="S907" t="str">
            <v>SCK - Pintura de Meio-Fio e Remoção Faixas e Propagandas</v>
          </cell>
          <cell r="T907">
            <v>2</v>
          </cell>
          <cell r="U907" t="str">
            <v>SIEMACO SAO PAULO LIMP URBANA</v>
          </cell>
          <cell r="V907" t="str">
            <v>Brasileira</v>
          </cell>
          <cell r="W907" t="str">
            <v>Penedo</v>
          </cell>
          <cell r="X907" t="str">
            <v>MARIA DA CONCEICAO</v>
          </cell>
          <cell r="Y907" t="str">
            <v>WILSON FERREIRA SANTOS</v>
          </cell>
          <cell r="Z907" t="str">
            <v>Solteiro</v>
          </cell>
          <cell r="AA907" t="str">
            <v>Ensino Fundamental Incompleto</v>
          </cell>
          <cell r="AB907" t="str">
            <v>M</v>
          </cell>
          <cell r="AC907" t="str">
            <v>Rua</v>
          </cell>
          <cell r="AD907" t="str">
            <v>ADOLFO MEYER</v>
          </cell>
          <cell r="AE907" t="str">
            <v>92</v>
          </cell>
          <cell r="AG907" t="str">
            <v>05736-010</v>
          </cell>
          <cell r="AH907" t="str">
            <v>SAO ROQUE</v>
          </cell>
          <cell r="AI907" t="str">
            <v>São Paulo</v>
          </cell>
          <cell r="AJ907" t="str">
            <v>São Paulo</v>
          </cell>
          <cell r="AP907">
            <v>9042</v>
          </cell>
          <cell r="AQ907" t="str">
            <v>03468</v>
          </cell>
          <cell r="AR907" t="str">
            <v>7</v>
          </cell>
          <cell r="AS907" t="str">
            <v>29453958X</v>
          </cell>
          <cell r="AT907" t="str">
            <v>317701350159</v>
          </cell>
          <cell r="AU907" t="str">
            <v>794</v>
          </cell>
          <cell r="AV907" t="str">
            <v>328</v>
          </cell>
          <cell r="AW907" t="str">
            <v>81800</v>
          </cell>
          <cell r="AX907" t="str">
            <v>238</v>
          </cell>
          <cell r="AY907">
            <v>2</v>
          </cell>
          <cell r="AZ907">
            <v>8</v>
          </cell>
          <cell r="BA907">
            <v>6</v>
          </cell>
        </row>
        <row r="908">
          <cell r="A908">
            <v>113150</v>
          </cell>
          <cell r="B908" t="str">
            <v>GENIVALDO DA SILVA</v>
          </cell>
          <cell r="C908" t="str">
            <v>COLETOR</v>
          </cell>
          <cell r="D908" t="str">
            <v>ECOSAMPA Operação Geral</v>
          </cell>
          <cell r="E908">
            <v>43617</v>
          </cell>
          <cell r="F908">
            <v>1907.79</v>
          </cell>
          <cell r="G908" t="str">
            <v>Em Atividade Normal</v>
          </cell>
          <cell r="H908">
            <v>44930</v>
          </cell>
          <cell r="I908">
            <v>26524</v>
          </cell>
          <cell r="J908" t="str">
            <v>807.915.574-72</v>
          </cell>
          <cell r="K908" t="str">
            <v>122.16637.74.4</v>
          </cell>
          <cell r="L908" t="str">
            <v>Salário Mensal</v>
          </cell>
          <cell r="M908" t="str">
            <v>Empregado (CLT)</v>
          </cell>
          <cell r="N908" t="str">
            <v>5142-05</v>
          </cell>
          <cell r="O908">
            <v>339</v>
          </cell>
          <cell r="P908" t="str">
            <v>SEGUNDA A SABADO - 13:20 AS 21:40 / INTERVALO DE 01 HORA</v>
          </cell>
          <cell r="Q908" t="str">
            <v>220 Horas</v>
          </cell>
          <cell r="R908" t="str">
            <v>75.01.024</v>
          </cell>
          <cell r="S908" t="str">
            <v>SCK - Coleta Manual Residuos - Compactador</v>
          </cell>
          <cell r="T908">
            <v>2</v>
          </cell>
          <cell r="U908" t="str">
            <v>SIEMACO SAO PAULO LIMP URBANA</v>
          </cell>
          <cell r="V908" t="str">
            <v>Brasileira</v>
          </cell>
          <cell r="W908" t="str">
            <v>Gameleira</v>
          </cell>
          <cell r="X908" t="str">
            <v>MARIA DE LOURDES DA SILVA</v>
          </cell>
          <cell r="Y908" t="str">
            <v>JOSE SALUSTINO DA SILVA</v>
          </cell>
          <cell r="Z908" t="str">
            <v>Solteiro</v>
          </cell>
          <cell r="AA908" t="str">
            <v>Analfabeto</v>
          </cell>
          <cell r="AB908" t="str">
            <v>M</v>
          </cell>
          <cell r="AC908" t="str">
            <v>Rua</v>
          </cell>
          <cell r="AD908" t="str">
            <v>JUSTINO MARTINS</v>
          </cell>
          <cell r="AE908" t="str">
            <v>97</v>
          </cell>
          <cell r="AG908" t="str">
            <v>04408-050</v>
          </cell>
          <cell r="AH908" t="str">
            <v>AMERICANOPOLIS</v>
          </cell>
          <cell r="AI908" t="str">
            <v>São Paulo</v>
          </cell>
          <cell r="AJ908" t="str">
            <v>São Paulo</v>
          </cell>
          <cell r="AK908" t="str">
            <v>11</v>
          </cell>
          <cell r="AL908" t="str">
            <v>5626.1735</v>
          </cell>
          <cell r="AP908">
            <v>2921</v>
          </cell>
          <cell r="AQ908" t="str">
            <v>51073</v>
          </cell>
          <cell r="AR908" t="str">
            <v>7</v>
          </cell>
          <cell r="AS908" t="str">
            <v>586191082</v>
          </cell>
          <cell r="AT908" t="str">
            <v>43503600884</v>
          </cell>
          <cell r="AU908" t="str">
            <v>101</v>
          </cell>
          <cell r="AV908" t="str">
            <v>28</v>
          </cell>
          <cell r="AW908" t="str">
            <v>47812</v>
          </cell>
          <cell r="AX908" t="str">
            <v>31</v>
          </cell>
          <cell r="AY908">
            <v>4</v>
          </cell>
          <cell r="AZ908">
            <v>3</v>
          </cell>
          <cell r="BA908">
            <v>0</v>
          </cell>
        </row>
        <row r="909">
          <cell r="A909">
            <v>113153</v>
          </cell>
          <cell r="B909" t="str">
            <v>GENIVALDO DOS SANTOS ARAUJO</v>
          </cell>
          <cell r="C909" t="str">
            <v>AJUDANTE EQ SERVICOS DIVERSOS</v>
          </cell>
          <cell r="D909" t="str">
            <v>ECOSAMPA Campo Limpo</v>
          </cell>
          <cell r="E909">
            <v>43617</v>
          </cell>
          <cell r="F909">
            <v>1603.99</v>
          </cell>
          <cell r="G909" t="str">
            <v>Em Atividade Normal</v>
          </cell>
          <cell r="H909">
            <v>45177</v>
          </cell>
          <cell r="I909">
            <v>31521</v>
          </cell>
          <cell r="J909" t="str">
            <v>027.884.745-55</v>
          </cell>
          <cell r="K909" t="str">
            <v>161.77008.50.0</v>
          </cell>
          <cell r="L909" t="str">
            <v>Salário Mensal</v>
          </cell>
          <cell r="M909" t="str">
            <v>Empregado (CLT)</v>
          </cell>
          <cell r="N909" t="str">
            <v>5142-25</v>
          </cell>
          <cell r="O909">
            <v>167</v>
          </cell>
          <cell r="P909" t="str">
            <v>SEGUNDA A SABADO - 13:40 AS 22:00 / INTERVALO DE 01 HORA</v>
          </cell>
          <cell r="Q909" t="str">
            <v>220 Horas</v>
          </cell>
          <cell r="R909" t="str">
            <v>75.01.022</v>
          </cell>
          <cell r="S909" t="str">
            <v>SCK - Limpeza Habitacional - Dificil Acesso</v>
          </cell>
          <cell r="T909">
            <v>2</v>
          </cell>
          <cell r="U909" t="str">
            <v>SIEMACO SAO PAULO LIMP URBANA</v>
          </cell>
          <cell r="V909" t="str">
            <v>Brasileira</v>
          </cell>
          <cell r="W909" t="str">
            <v>Governador Mangabeira</v>
          </cell>
          <cell r="X909" t="str">
            <v>JANICE CORREIA DOS SANTOS</v>
          </cell>
          <cell r="Y909" t="str">
            <v>MANOEL SANTOS ARAUJO</v>
          </cell>
          <cell r="Z909" t="str">
            <v>Solteiro</v>
          </cell>
          <cell r="AA909" t="str">
            <v>Ensino Fundamental Incompleto</v>
          </cell>
          <cell r="AB909" t="str">
            <v>M</v>
          </cell>
          <cell r="AC909" t="str">
            <v>Rua</v>
          </cell>
          <cell r="AD909" t="str">
            <v>BENJAMIN VILL</v>
          </cell>
          <cell r="AE909" t="str">
            <v>217</v>
          </cell>
          <cell r="AG909" t="str">
            <v>05846-170</v>
          </cell>
          <cell r="AH909" t="str">
            <v>CONJUNTO PROMORAR SAO LUIS</v>
          </cell>
          <cell r="AI909" t="str">
            <v>São Paulo</v>
          </cell>
          <cell r="AJ909" t="str">
            <v>São Paulo</v>
          </cell>
          <cell r="AK909" t="str">
            <v>11</v>
          </cell>
          <cell r="AL909" t="str">
            <v>95854.8993</v>
          </cell>
          <cell r="AM909" t="str">
            <v>11</v>
          </cell>
          <cell r="AN909" t="str">
            <v>95341.2649</v>
          </cell>
          <cell r="AP909">
            <v>9106</v>
          </cell>
          <cell r="AQ909" t="str">
            <v>34096</v>
          </cell>
          <cell r="AR909" t="str">
            <v>2</v>
          </cell>
          <cell r="AS909" t="str">
            <v>547790545</v>
          </cell>
          <cell r="AT909" t="str">
            <v>115240220558</v>
          </cell>
          <cell r="AU909" t="str">
            <v>344</v>
          </cell>
          <cell r="AV909" t="str">
            <v>408</v>
          </cell>
          <cell r="AW909" t="str">
            <v>917</v>
          </cell>
          <cell r="AX909" t="str">
            <v>365</v>
          </cell>
          <cell r="AY909">
            <v>4</v>
          </cell>
          <cell r="AZ909">
            <v>3</v>
          </cell>
          <cell r="BA909">
            <v>0</v>
          </cell>
        </row>
        <row r="910">
          <cell r="A910">
            <v>113154</v>
          </cell>
          <cell r="B910" t="str">
            <v>GENIVALDO MOREIRA SANTANA</v>
          </cell>
          <cell r="C910" t="str">
            <v>AJUDANTE EQ SERVICOS DIVERSOS</v>
          </cell>
          <cell r="D910" t="str">
            <v>ECOSAMPA M'Boi Mirim</v>
          </cell>
          <cell r="E910">
            <v>43617</v>
          </cell>
          <cell r="F910">
            <v>1464.83</v>
          </cell>
          <cell r="G910" t="str">
            <v>Demitido em Meses Anteriores</v>
          </cell>
          <cell r="H910">
            <v>44599</v>
          </cell>
          <cell r="I910">
            <v>25138</v>
          </cell>
          <cell r="J910" t="str">
            <v>665.469.825-87</v>
          </cell>
          <cell r="K910" t="str">
            <v>124.65424.76.0</v>
          </cell>
          <cell r="L910" t="str">
            <v>Salário Mensal</v>
          </cell>
          <cell r="M910" t="str">
            <v>Empregado (CLT)</v>
          </cell>
          <cell r="N910" t="str">
            <v>5142-25</v>
          </cell>
          <cell r="O910">
            <v>167</v>
          </cell>
          <cell r="P910" t="str">
            <v>SEGUNDA A SABADO - 13:40 AS 22:00 / INTERVALO DE 01 HORA</v>
          </cell>
          <cell r="Q910" t="str">
            <v>220 Horas</v>
          </cell>
          <cell r="R910" t="str">
            <v>75.01.011</v>
          </cell>
          <cell r="S910" t="str">
            <v>SCK - Lavagem - Feiras, Vias e Logradouros</v>
          </cell>
          <cell r="T910">
            <v>2</v>
          </cell>
          <cell r="U910" t="str">
            <v>SIEMACO SAO PAULO LIMP URBANA</v>
          </cell>
          <cell r="V910" t="str">
            <v>Brasileira</v>
          </cell>
          <cell r="W910" t="str">
            <v>Jequié</v>
          </cell>
          <cell r="X910" t="str">
            <v>FRANCINA MOREIRA</v>
          </cell>
          <cell r="Y910" t="str">
            <v>MANOEL JUVENAL DE SANTANA</v>
          </cell>
          <cell r="Z910" t="str">
            <v>Solteiro</v>
          </cell>
          <cell r="AA910" t="str">
            <v>Ensino Fundamental Incompleto</v>
          </cell>
          <cell r="AB910" t="str">
            <v>M</v>
          </cell>
          <cell r="AC910" t="str">
            <v>Rua</v>
          </cell>
          <cell r="AD910" t="str">
            <v>TADDEO GADDI</v>
          </cell>
          <cell r="AE910" t="str">
            <v>222</v>
          </cell>
          <cell r="AG910" t="str">
            <v>05863-270</v>
          </cell>
          <cell r="AH910" t="str">
            <v>JD IMBE</v>
          </cell>
          <cell r="AI910" t="str">
            <v>São Paulo</v>
          </cell>
          <cell r="AJ910" t="str">
            <v>São Paulo</v>
          </cell>
          <cell r="AP910">
            <v>1667</v>
          </cell>
          <cell r="AQ910" t="str">
            <v>71385</v>
          </cell>
          <cell r="AR910" t="str">
            <v>1</v>
          </cell>
          <cell r="AS910" t="str">
            <v>363890282</v>
          </cell>
          <cell r="AT910" t="str">
            <v>395666870124</v>
          </cell>
          <cell r="AU910" t="str">
            <v>686</v>
          </cell>
          <cell r="AV910" t="str">
            <v>373</v>
          </cell>
          <cell r="AW910" t="str">
            <v>99191</v>
          </cell>
          <cell r="AX910" t="str">
            <v>188</v>
          </cell>
          <cell r="AY910">
            <v>2</v>
          </cell>
          <cell r="AZ910">
            <v>8</v>
          </cell>
          <cell r="BA910">
            <v>6</v>
          </cell>
        </row>
        <row r="911">
          <cell r="A911">
            <v>113179</v>
          </cell>
          <cell r="B911" t="str">
            <v>GENIVALDO SANTOS DE JESUS</v>
          </cell>
          <cell r="C911" t="str">
            <v>AJUDANTE EQ SERVICOS DIVERSOS</v>
          </cell>
          <cell r="D911" t="str">
            <v>ECOSAMPA Santo Amaro</v>
          </cell>
          <cell r="E911">
            <v>43617</v>
          </cell>
          <cell r="F911">
            <v>1603.99</v>
          </cell>
          <cell r="G911" t="str">
            <v>Em Atividade Normal</v>
          </cell>
          <cell r="H911">
            <v>44898</v>
          </cell>
          <cell r="I911">
            <v>27995</v>
          </cell>
          <cell r="J911" t="str">
            <v>224.920.348-28</v>
          </cell>
          <cell r="K911" t="str">
            <v>130.20652.81.1</v>
          </cell>
          <cell r="L911" t="str">
            <v>Salário Mensal</v>
          </cell>
          <cell r="M911" t="str">
            <v>Empregado (CLT)</v>
          </cell>
          <cell r="N911" t="str">
            <v>5142-25</v>
          </cell>
          <cell r="O911">
            <v>66</v>
          </cell>
          <cell r="P911" t="str">
            <v>SEGUNDA A SABADO - 06:00 AS 14:20 / INTERVALO DE 01 HORA</v>
          </cell>
          <cell r="Q911" t="str">
            <v>220 Horas</v>
          </cell>
          <cell r="R911" t="str">
            <v>75.01.016</v>
          </cell>
          <cell r="S911" t="str">
            <v>SCK - Coleta - Catabagulho e Entulho</v>
          </cell>
          <cell r="T911">
            <v>2</v>
          </cell>
          <cell r="U911" t="str">
            <v>SIEMACO SAO PAULO LIMP URBANA</v>
          </cell>
          <cell r="V911" t="str">
            <v>Brasileira</v>
          </cell>
          <cell r="W911" t="str">
            <v>Itagibá</v>
          </cell>
          <cell r="X911" t="str">
            <v>MARIA JOSE OLIVEIRA DOS SANTOS</v>
          </cell>
          <cell r="Y911" t="str">
            <v>CAMILO DE JESUS</v>
          </cell>
          <cell r="Z911" t="str">
            <v>Solteiro</v>
          </cell>
          <cell r="AA911" t="str">
            <v>Ensino Fundamental Completo</v>
          </cell>
          <cell r="AB911" t="str">
            <v>M</v>
          </cell>
          <cell r="AC911" t="str">
            <v>Rua</v>
          </cell>
          <cell r="AD911" t="str">
            <v>RIO FIDALGO</v>
          </cell>
          <cell r="AE911" t="str">
            <v>227</v>
          </cell>
          <cell r="AG911" t="str">
            <v>04856-440</v>
          </cell>
          <cell r="AH911" t="str">
            <v>JARDIM VARGINHA</v>
          </cell>
          <cell r="AI911" t="str">
            <v>São Paulo</v>
          </cell>
          <cell r="AJ911" t="str">
            <v>São Paulo</v>
          </cell>
          <cell r="AP911">
            <v>9042</v>
          </cell>
          <cell r="AQ911" t="str">
            <v>3492</v>
          </cell>
          <cell r="AR911" t="str">
            <v>7</v>
          </cell>
          <cell r="AS911" t="str">
            <v>578760186</v>
          </cell>
          <cell r="AT911" t="str">
            <v>86485760582</v>
          </cell>
          <cell r="AU911" t="str">
            <v>18</v>
          </cell>
          <cell r="AV911" t="str">
            <v>381</v>
          </cell>
          <cell r="AW911" t="str">
            <v>78716</v>
          </cell>
          <cell r="AX911" t="str">
            <v>207</v>
          </cell>
          <cell r="AY911">
            <v>4</v>
          </cell>
          <cell r="AZ911">
            <v>3</v>
          </cell>
          <cell r="BA911">
            <v>0</v>
          </cell>
        </row>
        <row r="912">
          <cell r="A912">
            <v>113181</v>
          </cell>
          <cell r="B912" t="str">
            <v>GEORGE DOS SANTOS BARBOSA</v>
          </cell>
          <cell r="C912" t="str">
            <v>AJUDANTE EQ SERVICOS DIVERSOS</v>
          </cell>
          <cell r="D912" t="str">
            <v>ECOSAMPA Santo Amaro</v>
          </cell>
          <cell r="E912">
            <v>43617</v>
          </cell>
          <cell r="F912">
            <v>1603.99</v>
          </cell>
          <cell r="G912" t="str">
            <v>Em Atividade Normal</v>
          </cell>
          <cell r="H912">
            <v>44867</v>
          </cell>
          <cell r="I912">
            <v>29674</v>
          </cell>
          <cell r="J912" t="str">
            <v>041.644.065-77</v>
          </cell>
          <cell r="K912" t="str">
            <v>136.74270.77.2</v>
          </cell>
          <cell r="L912" t="str">
            <v>Salário Mensal</v>
          </cell>
          <cell r="M912" t="str">
            <v>Empregado (CLT)</v>
          </cell>
          <cell r="N912" t="str">
            <v>5142-25</v>
          </cell>
          <cell r="O912">
            <v>167</v>
          </cell>
          <cell r="P912" t="str">
            <v>SEGUNDA A SABADO - 13:40 AS 22:00 / INTERVALO DE 01 HORA</v>
          </cell>
          <cell r="Q912" t="str">
            <v>220 Horas</v>
          </cell>
          <cell r="R912" t="str">
            <v>75.01.013</v>
          </cell>
          <cell r="S912" t="str">
            <v>SCK - Capinação e Roçada de Vias</v>
          </cell>
          <cell r="T912">
            <v>2</v>
          </cell>
          <cell r="U912" t="str">
            <v>SIEMACO SAO PAULO LIMP URBANA</v>
          </cell>
          <cell r="V912" t="str">
            <v>Brasileira</v>
          </cell>
          <cell r="W912" t="str">
            <v>Ilhéus</v>
          </cell>
          <cell r="X912" t="str">
            <v>VALDETE CANDIDA DOS SANTOS</v>
          </cell>
          <cell r="Y912" t="str">
            <v>JORGE SOARES BARBOSA</v>
          </cell>
          <cell r="Z912" t="str">
            <v>Solteiro</v>
          </cell>
          <cell r="AA912" t="str">
            <v>Ensino Fundamental Completo</v>
          </cell>
          <cell r="AB912" t="str">
            <v>M</v>
          </cell>
          <cell r="AC912" t="str">
            <v>Rua</v>
          </cell>
          <cell r="AD912" t="str">
            <v>GOIBAIRAS</v>
          </cell>
          <cell r="AE912" t="str">
            <v>232</v>
          </cell>
          <cell r="AG912" t="str">
            <v>05661-040</v>
          </cell>
          <cell r="AH912" t="str">
            <v>PARAISOPOLIS</v>
          </cell>
          <cell r="AI912" t="str">
            <v>São Paulo</v>
          </cell>
          <cell r="AJ912" t="str">
            <v>São Paulo</v>
          </cell>
          <cell r="AP912">
            <v>9042</v>
          </cell>
          <cell r="AQ912" t="str">
            <v>03481</v>
          </cell>
          <cell r="AR912" t="str">
            <v>0</v>
          </cell>
          <cell r="AS912" t="str">
            <v>537049812</v>
          </cell>
          <cell r="AT912" t="str">
            <v>93232310540</v>
          </cell>
          <cell r="AU912" t="str">
            <v>48</v>
          </cell>
          <cell r="AV912" t="str">
            <v>346</v>
          </cell>
          <cell r="AW912" t="str">
            <v>40519</v>
          </cell>
          <cell r="AX912" t="str">
            <v>61</v>
          </cell>
          <cell r="AY912">
            <v>4</v>
          </cell>
          <cell r="AZ912">
            <v>3</v>
          </cell>
          <cell r="BA912">
            <v>0</v>
          </cell>
        </row>
        <row r="913">
          <cell r="A913">
            <v>113187</v>
          </cell>
          <cell r="B913" t="str">
            <v>GERALDO ALBERTO DE MELO</v>
          </cell>
          <cell r="C913" t="str">
            <v>VARREDOR</v>
          </cell>
          <cell r="D913" t="str">
            <v>ECOSAMPA Campo Limpo</v>
          </cell>
          <cell r="E913">
            <v>43617</v>
          </cell>
          <cell r="F913">
            <v>1281.23</v>
          </cell>
          <cell r="G913" t="str">
            <v>Demitido em Meses Anteriores</v>
          </cell>
          <cell r="H913">
            <v>44029</v>
          </cell>
          <cell r="I913">
            <v>16659</v>
          </cell>
          <cell r="J913" t="str">
            <v>334.824.116-20</v>
          </cell>
          <cell r="K913" t="str">
            <v>108.55613.75.8</v>
          </cell>
          <cell r="L913" t="str">
            <v>Salário Mensal</v>
          </cell>
          <cell r="M913" t="str">
            <v>Empregado (CLT)</v>
          </cell>
          <cell r="N913" t="str">
            <v>5142-15</v>
          </cell>
          <cell r="O913">
            <v>71</v>
          </cell>
          <cell r="P913" t="str">
            <v>SEGUNDA A SABADO - 07:00 AS 15:20 / INTERVALO DE 01 HORA</v>
          </cell>
          <cell r="Q913" t="str">
            <v>220 Horas</v>
          </cell>
          <cell r="R913" t="str">
            <v>75.01.007</v>
          </cell>
          <cell r="S913" t="str">
            <v>SCK - Varrição de Sarjetas e Calçadas</v>
          </cell>
          <cell r="T913">
            <v>2</v>
          </cell>
          <cell r="U913" t="str">
            <v>SIEMACO SAO PAULO LIMP URBANA</v>
          </cell>
          <cell r="V913" t="str">
            <v>Brasileira</v>
          </cell>
          <cell r="W913" t="str">
            <v>Sobrália</v>
          </cell>
          <cell r="X913" t="str">
            <v>SEBASTIANA ANGELICA DA SILVA</v>
          </cell>
          <cell r="Y913" t="str">
            <v>PEDRO RAMOS DE MELO</v>
          </cell>
          <cell r="Z913" t="str">
            <v>Casado</v>
          </cell>
          <cell r="AA913" t="str">
            <v>Educação Básica Completa</v>
          </cell>
          <cell r="AB913" t="str">
            <v>M</v>
          </cell>
          <cell r="AC913" t="str">
            <v>Rua</v>
          </cell>
          <cell r="AD913" t="str">
            <v>PADRE JOAQUIM C ALMEIDA</v>
          </cell>
          <cell r="AE913" t="str">
            <v>39</v>
          </cell>
          <cell r="AG913" t="str">
            <v>05778-280</v>
          </cell>
          <cell r="AH913" t="str">
            <v>PARQUE ARARIBA</v>
          </cell>
          <cell r="AI913" t="str">
            <v>São Paulo</v>
          </cell>
          <cell r="AJ913" t="str">
            <v>São Paulo</v>
          </cell>
          <cell r="AP913">
            <v>390</v>
          </cell>
          <cell r="AQ913" t="str">
            <v>11502</v>
          </cell>
          <cell r="AR913" t="str">
            <v>0</v>
          </cell>
          <cell r="AS913" t="str">
            <v>1333527</v>
          </cell>
          <cell r="AT913" t="str">
            <v>141066910116</v>
          </cell>
          <cell r="AU913" t="str">
            <v>334</v>
          </cell>
          <cell r="AV913" t="str">
            <v>327</v>
          </cell>
          <cell r="AW913" t="str">
            <v>90099</v>
          </cell>
          <cell r="AX913" t="str">
            <v>91</v>
          </cell>
          <cell r="AY913">
            <v>1</v>
          </cell>
          <cell r="AZ913">
            <v>1</v>
          </cell>
          <cell r="BA913">
            <v>16</v>
          </cell>
        </row>
        <row r="914">
          <cell r="A914">
            <v>116235</v>
          </cell>
          <cell r="B914" t="str">
            <v>GERALDO CORREA</v>
          </cell>
          <cell r="C914" t="str">
            <v>VARREDOR</v>
          </cell>
          <cell r="D914" t="str">
            <v>ECOSAMPA Capela do Socorro</v>
          </cell>
          <cell r="E914">
            <v>44273</v>
          </cell>
          <cell r="F914">
            <v>1603.99</v>
          </cell>
          <cell r="G914" t="str">
            <v>Em Atividade Normal</v>
          </cell>
          <cell r="H914">
            <v>45086</v>
          </cell>
          <cell r="I914">
            <v>25421</v>
          </cell>
          <cell r="J914" t="str">
            <v>100.357.778-42</v>
          </cell>
          <cell r="K914" t="str">
            <v>122.89430.40.6</v>
          </cell>
          <cell r="L914" t="str">
            <v>Salário Mensal</v>
          </cell>
          <cell r="M914" t="str">
            <v>Empregado (CLT)</v>
          </cell>
          <cell r="N914" t="str">
            <v>5142-15</v>
          </cell>
          <cell r="O914">
            <v>233</v>
          </cell>
          <cell r="P914" t="str">
            <v>SEGUNDA A SABADO - 09:00 AS 17:20 / INTERVALO DE 01 HORA</v>
          </cell>
          <cell r="Q914" t="str">
            <v>220 Horas</v>
          </cell>
          <cell r="R914" t="str">
            <v>75.01.006</v>
          </cell>
          <cell r="S914" t="str">
            <v>SCK - Varrição de Vias e Logradouros</v>
          </cell>
          <cell r="T914">
            <v>2</v>
          </cell>
          <cell r="U914" t="str">
            <v>SIEMACO SAO PAULO LIMP URBANA</v>
          </cell>
          <cell r="V914" t="str">
            <v>Brasileira</v>
          </cell>
          <cell r="W914" t="str">
            <v>Engenheiro Caldas</v>
          </cell>
          <cell r="X914" t="str">
            <v>MARIA AGOSTINHO CORREA</v>
          </cell>
          <cell r="Y914" t="str">
            <v>JOSE CORREA PIO</v>
          </cell>
          <cell r="Z914" t="str">
            <v>Solteiro</v>
          </cell>
          <cell r="AA914" t="str">
            <v>Ensino Fundamental Incompleto</v>
          </cell>
          <cell r="AB914" t="str">
            <v>M</v>
          </cell>
          <cell r="AC914" t="str">
            <v>Rua</v>
          </cell>
          <cell r="AD914" t="str">
            <v>RUA DOS MANDUBIS</v>
          </cell>
          <cell r="AE914" t="str">
            <v>209</v>
          </cell>
          <cell r="AF914" t="str">
            <v>CASA 4</v>
          </cell>
          <cell r="AG914" t="str">
            <v>04473-170</v>
          </cell>
          <cell r="AH914" t="str">
            <v>BALNEARIO SAO FRANCISCO</v>
          </cell>
          <cell r="AI914" t="str">
            <v>São Paulo</v>
          </cell>
          <cell r="AJ914" t="str">
            <v>São Paulo</v>
          </cell>
          <cell r="AK914" t="str">
            <v>11</v>
          </cell>
          <cell r="AL914" t="str">
            <v>98907.4134</v>
          </cell>
          <cell r="AP914">
            <v>7245</v>
          </cell>
          <cell r="AQ914" t="str">
            <v>06655</v>
          </cell>
          <cell r="AR914" t="str">
            <v>5</v>
          </cell>
          <cell r="AS914" t="str">
            <v>214662147</v>
          </cell>
          <cell r="AT914" t="str">
            <v>171675760124</v>
          </cell>
          <cell r="AU914" t="str">
            <v>172</v>
          </cell>
          <cell r="AV914" t="str">
            <v>418</v>
          </cell>
          <cell r="AW914" t="str">
            <v>10035777</v>
          </cell>
          <cell r="AX914" t="str">
            <v>842</v>
          </cell>
          <cell r="AY914">
            <v>2</v>
          </cell>
          <cell r="AZ914">
            <v>5</v>
          </cell>
          <cell r="BA914">
            <v>13</v>
          </cell>
        </row>
        <row r="915">
          <cell r="A915">
            <v>113191</v>
          </cell>
          <cell r="B915" t="str">
            <v>GERALDO DA PAIXAO REIS</v>
          </cell>
          <cell r="C915" t="str">
            <v>COLETOR</v>
          </cell>
          <cell r="D915" t="str">
            <v>ECOSAMPA Operação Geral</v>
          </cell>
          <cell r="E915">
            <v>43617</v>
          </cell>
          <cell r="F915">
            <v>1523.89</v>
          </cell>
          <cell r="G915" t="str">
            <v>Demitido em Meses Anteriores</v>
          </cell>
          <cell r="H915">
            <v>43974</v>
          </cell>
          <cell r="I915">
            <v>25297</v>
          </cell>
          <cell r="J915" t="str">
            <v>118.539.078-20</v>
          </cell>
          <cell r="K915" t="str">
            <v>122.90010.84.9</v>
          </cell>
          <cell r="L915" t="str">
            <v>Salário Mensal</v>
          </cell>
          <cell r="M915" t="str">
            <v>Empregado (CLT)</v>
          </cell>
          <cell r="N915" t="str">
            <v>5142-05</v>
          </cell>
          <cell r="O915">
            <v>297</v>
          </cell>
          <cell r="P915" t="str">
            <v>SEGUNDA A SABADO - 05:40 AS 14:00 / INTERVALO DE 01 HORA</v>
          </cell>
          <cell r="Q915" t="str">
            <v>220 Horas</v>
          </cell>
          <cell r="R915" t="str">
            <v>75.01.017</v>
          </cell>
          <cell r="S915" t="str">
            <v>SCK - Coleta Manual - Entulho e Materiais Diversos</v>
          </cell>
          <cell r="T915">
            <v>2</v>
          </cell>
          <cell r="U915" t="str">
            <v>SIEMACO SAO PAULO LIMP URBANA</v>
          </cell>
          <cell r="V915" t="str">
            <v>Brasileira</v>
          </cell>
          <cell r="W915" t="str">
            <v>Marilac</v>
          </cell>
          <cell r="X915" t="str">
            <v>MARIA DAS DORES REIS</v>
          </cell>
          <cell r="Y915" t="str">
            <v>JOSE REIS RUFINO PEDRO</v>
          </cell>
          <cell r="Z915" t="str">
            <v>Casado</v>
          </cell>
          <cell r="AA915" t="str">
            <v>Ensino Fundamental Completo</v>
          </cell>
          <cell r="AB915" t="str">
            <v>M</v>
          </cell>
          <cell r="AC915" t="str">
            <v>Rua</v>
          </cell>
          <cell r="AD915" t="str">
            <v>RIO DE JANEIRO</v>
          </cell>
          <cell r="AE915" t="str">
            <v>2</v>
          </cell>
          <cell r="AG915" t="str">
            <v>04877-270</v>
          </cell>
          <cell r="AH915" t="str">
            <v>CIDADE LUZ</v>
          </cell>
          <cell r="AI915" t="str">
            <v>São Paulo</v>
          </cell>
          <cell r="AJ915" t="str">
            <v>São Paulo</v>
          </cell>
          <cell r="AP915">
            <v>2978</v>
          </cell>
          <cell r="AQ915" t="str">
            <v>36833</v>
          </cell>
          <cell r="AR915" t="str">
            <v>6</v>
          </cell>
          <cell r="AS915" t="str">
            <v>197438520</v>
          </cell>
          <cell r="AT915" t="str">
            <v>168933980159</v>
          </cell>
          <cell r="AU915" t="str">
            <v>432</v>
          </cell>
          <cell r="AV915" t="str">
            <v>381</v>
          </cell>
          <cell r="AW915" t="str">
            <v>72984</v>
          </cell>
          <cell r="AX915" t="str">
            <v>202</v>
          </cell>
          <cell r="AY915">
            <v>0</v>
          </cell>
          <cell r="AZ915">
            <v>11</v>
          </cell>
          <cell r="BA915">
            <v>22</v>
          </cell>
        </row>
        <row r="916">
          <cell r="A916">
            <v>113194</v>
          </cell>
          <cell r="B916" t="str">
            <v>GERALDO EVANGELISTA DE CARVALHO</v>
          </cell>
          <cell r="C916" t="str">
            <v>VARREDOR</v>
          </cell>
          <cell r="D916" t="str">
            <v>ECOSAMPA Capela do Socorro</v>
          </cell>
          <cell r="E916">
            <v>43617</v>
          </cell>
          <cell r="F916">
            <v>1603.99</v>
          </cell>
          <cell r="G916" t="str">
            <v>Em Atividade Normal</v>
          </cell>
          <cell r="H916">
            <v>44930</v>
          </cell>
          <cell r="I916">
            <v>24339</v>
          </cell>
          <cell r="J916" t="str">
            <v>129.805.978-05</v>
          </cell>
          <cell r="K916" t="str">
            <v>120.99036.11.1</v>
          </cell>
          <cell r="L916" t="str">
            <v>Salário Mensal</v>
          </cell>
          <cell r="M916" t="str">
            <v>Empregado (CLT)</v>
          </cell>
          <cell r="N916" t="str">
            <v>5142-15</v>
          </cell>
          <cell r="O916">
            <v>233</v>
          </cell>
          <cell r="P916" t="str">
            <v>SEGUNDA A SABADO - 09:00 AS 17:20 / INTERVALO DE 01 HORA</v>
          </cell>
          <cell r="Q916" t="str">
            <v>220 Horas</v>
          </cell>
          <cell r="R916" t="str">
            <v>75.01.006</v>
          </cell>
          <cell r="S916" t="str">
            <v>SCK - Varrição de Vias e Logradouros</v>
          </cell>
          <cell r="T916">
            <v>2</v>
          </cell>
          <cell r="U916" t="str">
            <v>SIEMACO SAO PAULO LIMP URBANA</v>
          </cell>
          <cell r="V916" t="str">
            <v>Brasileira</v>
          </cell>
          <cell r="W916" t="str">
            <v>Dores do Turvo</v>
          </cell>
          <cell r="X916" t="str">
            <v>MARIA DE CASTRO DE CARVALHO</v>
          </cell>
          <cell r="Y916" t="str">
            <v>JOAQUIM THEMOTEO DE CARVALHO</v>
          </cell>
          <cell r="Z916" t="str">
            <v>Solteiro</v>
          </cell>
          <cell r="AA916" t="str">
            <v>Ensino Fundamental Incompleto</v>
          </cell>
          <cell r="AB916" t="str">
            <v>M</v>
          </cell>
          <cell r="AC916" t="str">
            <v>Rua</v>
          </cell>
          <cell r="AD916" t="str">
            <v>CACOAL</v>
          </cell>
          <cell r="AE916" t="str">
            <v>7</v>
          </cell>
          <cell r="AG916" t="str">
            <v>04883-350</v>
          </cell>
          <cell r="AH916" t="str">
            <v>PARQUE AMAZONAS</v>
          </cell>
          <cell r="AI916" t="str">
            <v>São Paulo</v>
          </cell>
          <cell r="AJ916" t="str">
            <v>São Paulo</v>
          </cell>
          <cell r="AP916">
            <v>5917</v>
          </cell>
          <cell r="AQ916" t="str">
            <v>03830</v>
          </cell>
          <cell r="AR916" t="str">
            <v>8</v>
          </cell>
          <cell r="AS916" t="str">
            <v>230566054</v>
          </cell>
          <cell r="AT916" t="str">
            <v>114866650116</v>
          </cell>
          <cell r="AU916" t="str">
            <v>253</v>
          </cell>
          <cell r="AV916" t="str">
            <v>381</v>
          </cell>
          <cell r="AW916" t="str">
            <v>69676</v>
          </cell>
          <cell r="AX916" t="str">
            <v>73</v>
          </cell>
          <cell r="AY916">
            <v>4</v>
          </cell>
          <cell r="AZ916">
            <v>3</v>
          </cell>
          <cell r="BA916">
            <v>0</v>
          </cell>
        </row>
        <row r="917">
          <cell r="A917">
            <v>113199</v>
          </cell>
          <cell r="B917" t="str">
            <v>GERALDO GUEDES DA SILVA</v>
          </cell>
          <cell r="C917" t="str">
            <v>VARREDOR</v>
          </cell>
          <cell r="D917" t="str">
            <v>ECOSAMPA Capela do Socorro</v>
          </cell>
          <cell r="E917">
            <v>43617</v>
          </cell>
          <cell r="F917">
            <v>1603.99</v>
          </cell>
          <cell r="G917" t="str">
            <v>Em Atividade Normal</v>
          </cell>
          <cell r="H917">
            <v>44898</v>
          </cell>
          <cell r="I917">
            <v>23858</v>
          </cell>
          <cell r="J917" t="str">
            <v>537.583.236-49</v>
          </cell>
          <cell r="K917" t="str">
            <v>121.78560.57.3</v>
          </cell>
          <cell r="L917" t="str">
            <v>Salário Mensal</v>
          </cell>
          <cell r="M917" t="str">
            <v>Empregado (CLT)</v>
          </cell>
          <cell r="N917" t="str">
            <v>5142-15</v>
          </cell>
          <cell r="O917">
            <v>233</v>
          </cell>
          <cell r="P917" t="str">
            <v>SEGUNDA A SABADO - 09:00 AS 17:20 / INTERVALO DE 01 HORA</v>
          </cell>
          <cell r="Q917" t="str">
            <v>220 Horas</v>
          </cell>
          <cell r="R917" t="str">
            <v>75.01.006</v>
          </cell>
          <cell r="S917" t="str">
            <v>SCK - Varrição de Vias e Logradouros</v>
          </cell>
          <cell r="T917">
            <v>2</v>
          </cell>
          <cell r="U917" t="str">
            <v>SIEMACO SAO PAULO LIMP URBANA</v>
          </cell>
          <cell r="V917" t="str">
            <v>Brasileira</v>
          </cell>
          <cell r="W917" t="str">
            <v>Paulistas</v>
          </cell>
          <cell r="X917" t="str">
            <v>EFIGENIA CARVALHO DA SILVA</v>
          </cell>
          <cell r="Y917" t="str">
            <v>JOAQUIM ROQUE GUEDES</v>
          </cell>
          <cell r="Z917" t="str">
            <v>Casado</v>
          </cell>
          <cell r="AA917" t="str">
            <v>Ensino Fundamental Incompleto</v>
          </cell>
          <cell r="AB917" t="str">
            <v>M</v>
          </cell>
          <cell r="AC917" t="str">
            <v>Rua</v>
          </cell>
          <cell r="AD917" t="str">
            <v>JACOB GUILGER REIMBERG</v>
          </cell>
          <cell r="AE917" t="str">
            <v>19</v>
          </cell>
          <cell r="AG917" t="str">
            <v>04890-220</v>
          </cell>
          <cell r="AH917" t="str">
            <v>JD NOVO PARELHEIROS</v>
          </cell>
          <cell r="AI917" t="str">
            <v>São Paulo</v>
          </cell>
          <cell r="AJ917" t="str">
            <v>São Paulo</v>
          </cell>
          <cell r="AK917" t="str">
            <v>11</v>
          </cell>
          <cell r="AL917" t="str">
            <v>5978.6367</v>
          </cell>
          <cell r="AP917">
            <v>5917</v>
          </cell>
          <cell r="AQ917" t="str">
            <v>3819</v>
          </cell>
          <cell r="AR917" t="str">
            <v>1</v>
          </cell>
          <cell r="AS917" t="str">
            <v>187009892</v>
          </cell>
          <cell r="AT917" t="str">
            <v>114914410191</v>
          </cell>
          <cell r="AU917" t="str">
            <v>628</v>
          </cell>
          <cell r="AV917" t="str">
            <v>381</v>
          </cell>
          <cell r="AW917" t="str">
            <v>8584</v>
          </cell>
          <cell r="AX917" t="str">
            <v>23</v>
          </cell>
          <cell r="AY917">
            <v>4</v>
          </cell>
          <cell r="AZ917">
            <v>3</v>
          </cell>
          <cell r="BA917">
            <v>0</v>
          </cell>
        </row>
        <row r="918">
          <cell r="A918">
            <v>113202</v>
          </cell>
          <cell r="B918" t="str">
            <v>GERALDO LEONILDO DA SILVA</v>
          </cell>
          <cell r="C918" t="str">
            <v>AJUDANTE EQ SERVICOS DIVERSOS</v>
          </cell>
          <cell r="D918" t="str">
            <v>ECOSAMPA Parelheiros</v>
          </cell>
          <cell r="E918">
            <v>43617</v>
          </cell>
          <cell r="F918">
            <v>1603.99</v>
          </cell>
          <cell r="G918" t="str">
            <v>Em Atividade Normal</v>
          </cell>
          <cell r="H918">
            <v>44867</v>
          </cell>
          <cell r="I918">
            <v>23959</v>
          </cell>
          <cell r="J918" t="str">
            <v>073.532.308-94</v>
          </cell>
          <cell r="K918" t="str">
            <v>121.51332.40.5</v>
          </cell>
          <cell r="L918" t="str">
            <v>Salário Mensal</v>
          </cell>
          <cell r="M918" t="str">
            <v>Empregado (CLT)</v>
          </cell>
          <cell r="N918" t="str">
            <v>5142-25</v>
          </cell>
          <cell r="O918">
            <v>66</v>
          </cell>
          <cell r="P918" t="str">
            <v>SEGUNDA A SABADO - 06:00 AS 14:20 / INTERVALO DE 01 HORA</v>
          </cell>
          <cell r="Q918" t="str">
            <v>220 Horas</v>
          </cell>
          <cell r="R918" t="str">
            <v>75.01.011</v>
          </cell>
          <cell r="S918" t="str">
            <v>SCK - Lavagem - Feiras, Vias e Logradouros</v>
          </cell>
          <cell r="T918">
            <v>2</v>
          </cell>
          <cell r="U918" t="str">
            <v>SIEMACO SAO PAULO LIMP URBANA</v>
          </cell>
          <cell r="V918" t="str">
            <v>Brasileira</v>
          </cell>
          <cell r="W918" t="str">
            <v>Luís Gomes</v>
          </cell>
          <cell r="X918" t="str">
            <v>SUZANA SUZETE DA SILVA</v>
          </cell>
          <cell r="Y918" t="str">
            <v>JOSE FRANCISCO DA SILVA</v>
          </cell>
          <cell r="Z918" t="str">
            <v>Casado</v>
          </cell>
          <cell r="AA918" t="str">
            <v>Ensino Fundamental Incompleto</v>
          </cell>
          <cell r="AB918" t="str">
            <v>M</v>
          </cell>
          <cell r="AC918" t="str">
            <v>Acesso</v>
          </cell>
          <cell r="AD918" t="str">
            <v>CANARIO BELGA</v>
          </cell>
          <cell r="AE918" t="str">
            <v>736</v>
          </cell>
          <cell r="AG918" t="str">
            <v>04864-120</v>
          </cell>
          <cell r="AH918" t="str">
            <v>BALNEARIO SAO JOSE</v>
          </cell>
          <cell r="AI918" t="str">
            <v>São Paulo</v>
          </cell>
          <cell r="AJ918" t="str">
            <v>São Paulo</v>
          </cell>
          <cell r="AP918">
            <v>2921</v>
          </cell>
          <cell r="AQ918" t="str">
            <v>52817</v>
          </cell>
          <cell r="AR918" t="str">
            <v>6</v>
          </cell>
          <cell r="AS918" t="str">
            <v>180170995</v>
          </cell>
          <cell r="AT918" t="str">
            <v>410922730116</v>
          </cell>
          <cell r="AU918" t="str">
            <v>518</v>
          </cell>
          <cell r="AV918" t="str">
            <v>381</v>
          </cell>
          <cell r="AW918" t="str">
            <v>43503</v>
          </cell>
          <cell r="AX918" t="str">
            <v>33</v>
          </cell>
          <cell r="AY918">
            <v>4</v>
          </cell>
          <cell r="AZ918">
            <v>3</v>
          </cell>
          <cell r="BA918">
            <v>0</v>
          </cell>
        </row>
        <row r="919">
          <cell r="A919">
            <v>113206</v>
          </cell>
          <cell r="B919" t="str">
            <v>GERALDO MANGELA DAMASIO</v>
          </cell>
          <cell r="C919" t="str">
            <v>VARREDOR</v>
          </cell>
          <cell r="D919" t="str">
            <v>ECOSAMPA Campo Limpo</v>
          </cell>
          <cell r="E919">
            <v>43617</v>
          </cell>
          <cell r="F919">
            <v>1603.99</v>
          </cell>
          <cell r="G919" t="str">
            <v>Em Atividade Normal</v>
          </cell>
          <cell r="H919">
            <v>45149</v>
          </cell>
          <cell r="I919">
            <v>24396</v>
          </cell>
          <cell r="J919" t="str">
            <v>614.739.956-04</v>
          </cell>
          <cell r="K919" t="str">
            <v>123.40983.14.4</v>
          </cell>
          <cell r="L919" t="str">
            <v>Salário Mensal</v>
          </cell>
          <cell r="M919" t="str">
            <v>Empregado (CLT)</v>
          </cell>
          <cell r="N919" t="str">
            <v>5142-15</v>
          </cell>
          <cell r="O919">
            <v>71</v>
          </cell>
          <cell r="P919" t="str">
            <v>SEGUNDA A SABADO - 07:00 AS 15:20 / INTERVALO DE 01 HORA</v>
          </cell>
          <cell r="Q919" t="str">
            <v>220 Horas</v>
          </cell>
          <cell r="R919" t="str">
            <v>75.01.006</v>
          </cell>
          <cell r="S919" t="str">
            <v>SCK - Varrição de Vias e Logradouros</v>
          </cell>
          <cell r="T919">
            <v>2</v>
          </cell>
          <cell r="U919" t="str">
            <v>SIEMACO SAO PAULO LIMP URBANA</v>
          </cell>
          <cell r="V919" t="str">
            <v>Brasileira</v>
          </cell>
          <cell r="W919" t="str">
            <v>Sobrália</v>
          </cell>
          <cell r="X919" t="str">
            <v>ANA VIEIRA DAMASIO</v>
          </cell>
          <cell r="Y919" t="str">
            <v>ANTONIO SILVERIO DAMASIO</v>
          </cell>
          <cell r="Z919" t="str">
            <v>Casado</v>
          </cell>
          <cell r="AA919" t="str">
            <v>Ensino Fundamental Incompleto</v>
          </cell>
          <cell r="AB919" t="str">
            <v>M</v>
          </cell>
          <cell r="AC919" t="str">
            <v>Rua</v>
          </cell>
          <cell r="AD919" t="str">
            <v>INACIO MANUEL TOURINHO</v>
          </cell>
          <cell r="AE919" t="str">
            <v>763</v>
          </cell>
          <cell r="AG919" t="str">
            <v>05773-070</v>
          </cell>
          <cell r="AH919" t="str">
            <v>PARQUE REGINA</v>
          </cell>
          <cell r="AI919" t="str">
            <v>São Paulo</v>
          </cell>
          <cell r="AJ919" t="str">
            <v>São Paulo</v>
          </cell>
          <cell r="AK919" t="str">
            <v>11</v>
          </cell>
          <cell r="AL919" t="str">
            <v>99568.9883</v>
          </cell>
          <cell r="AP919">
            <v>9106</v>
          </cell>
          <cell r="AQ919" t="str">
            <v>34562</v>
          </cell>
          <cell r="AR919" t="str">
            <v>3</v>
          </cell>
          <cell r="AS919" t="str">
            <v>228664901</v>
          </cell>
          <cell r="AT919" t="str">
            <v>33344510256</v>
          </cell>
          <cell r="AU919" t="str">
            <v>31</v>
          </cell>
          <cell r="AV919" t="str">
            <v>267</v>
          </cell>
          <cell r="AW919" t="str">
            <v>83756</v>
          </cell>
          <cell r="AX919" t="str">
            <v>55</v>
          </cell>
          <cell r="AY919">
            <v>4</v>
          </cell>
          <cell r="AZ919">
            <v>3</v>
          </cell>
          <cell r="BA919">
            <v>0</v>
          </cell>
        </row>
        <row r="920">
          <cell r="A920">
            <v>113209</v>
          </cell>
          <cell r="B920" t="str">
            <v>GERALDO MANOEL DO NASCIMENTO</v>
          </cell>
          <cell r="C920" t="str">
            <v>VARREDOR</v>
          </cell>
          <cell r="D920" t="str">
            <v>ECOSAMPA Santo Amaro</v>
          </cell>
          <cell r="E920">
            <v>43617</v>
          </cell>
          <cell r="F920">
            <v>1603.99</v>
          </cell>
          <cell r="G920" t="str">
            <v>Em Atividade Normal</v>
          </cell>
          <cell r="H920">
            <v>45149</v>
          </cell>
          <cell r="I920">
            <v>22767</v>
          </cell>
          <cell r="J920" t="str">
            <v>085.896.808-86</v>
          </cell>
          <cell r="K920" t="str">
            <v>121.57172.50.7</v>
          </cell>
          <cell r="L920" t="str">
            <v>Salário Mensal</v>
          </cell>
          <cell r="M920" t="str">
            <v>Empregado (CLT)</v>
          </cell>
          <cell r="N920" t="str">
            <v>5142-15</v>
          </cell>
          <cell r="O920">
            <v>66</v>
          </cell>
          <cell r="P920" t="str">
            <v>SEGUNDA A SABADO - 06:00 AS 14:20 / INTERVALO DE 01 HORA</v>
          </cell>
          <cell r="Q920" t="str">
            <v>220 Horas</v>
          </cell>
          <cell r="R920" t="str">
            <v>75.01.006</v>
          </cell>
          <cell r="S920" t="str">
            <v>SCK - Varrição de Vias e Logradouros</v>
          </cell>
          <cell r="T920">
            <v>2</v>
          </cell>
          <cell r="U920" t="str">
            <v>SIEMACO SAO PAULO LIMP URBANA</v>
          </cell>
          <cell r="V920" t="str">
            <v>Brasileira</v>
          </cell>
          <cell r="W920" t="str">
            <v>Glória do Goitá</v>
          </cell>
          <cell r="X920" t="str">
            <v>LUIZA ADELINA DA CONCEICAO</v>
          </cell>
          <cell r="Y920" t="str">
            <v>MANOEL ANTONIO DO NASCIMENTO</v>
          </cell>
          <cell r="Z920" t="str">
            <v>Casado</v>
          </cell>
          <cell r="AA920" t="str">
            <v>Ensino Fundamental Completo</v>
          </cell>
          <cell r="AB920" t="str">
            <v>M</v>
          </cell>
          <cell r="AC920" t="str">
            <v>Rua</v>
          </cell>
          <cell r="AD920" t="str">
            <v>DOS MINUETOS</v>
          </cell>
          <cell r="AE920" t="str">
            <v>768</v>
          </cell>
          <cell r="AG920" t="str">
            <v>04938-070</v>
          </cell>
          <cell r="AH920" t="str">
            <v>JARDIM KAGOHARA</v>
          </cell>
          <cell r="AI920" t="str">
            <v>São Paulo</v>
          </cell>
          <cell r="AJ920" t="str">
            <v>São Paulo</v>
          </cell>
          <cell r="AK920" t="str">
            <v>11</v>
          </cell>
          <cell r="AL920" t="str">
            <v>5834.6805</v>
          </cell>
          <cell r="AP920">
            <v>9104</v>
          </cell>
          <cell r="AQ920" t="str">
            <v>20301</v>
          </cell>
          <cell r="AR920" t="str">
            <v>4</v>
          </cell>
          <cell r="AS920" t="str">
            <v>350259707</v>
          </cell>
          <cell r="AT920" t="str">
            <v>113828870108</v>
          </cell>
          <cell r="AU920" t="str">
            <v>4</v>
          </cell>
          <cell r="AV920" t="str">
            <v>280</v>
          </cell>
          <cell r="AW920" t="str">
            <v>92219</v>
          </cell>
          <cell r="AX920" t="str">
            <v>5</v>
          </cell>
          <cell r="AY920">
            <v>4</v>
          </cell>
          <cell r="AZ920">
            <v>3</v>
          </cell>
          <cell r="BA920">
            <v>0</v>
          </cell>
        </row>
        <row r="921">
          <cell r="A921">
            <v>113216</v>
          </cell>
          <cell r="B921" t="str">
            <v>GERALDO RIBEIRO DOS SANTOS</v>
          </cell>
          <cell r="C921" t="str">
            <v>VARREDOR</v>
          </cell>
          <cell r="D921" t="str">
            <v>ECOSAMPA Santo Amaro</v>
          </cell>
          <cell r="E921">
            <v>43617</v>
          </cell>
          <cell r="F921">
            <v>1319.67</v>
          </cell>
          <cell r="G921" t="str">
            <v>Demitido em Meses Anteriores</v>
          </cell>
          <cell r="H921">
            <v>44219</v>
          </cell>
          <cell r="I921">
            <v>21886</v>
          </cell>
          <cell r="J921" t="str">
            <v>042.700.688-09</v>
          </cell>
          <cell r="K921" t="str">
            <v>120.80608.86.1</v>
          </cell>
          <cell r="L921" t="str">
            <v>Salário Mensal</v>
          </cell>
          <cell r="M921" t="str">
            <v>Empregado (CLT)</v>
          </cell>
          <cell r="N921" t="str">
            <v>5142-15</v>
          </cell>
          <cell r="O921">
            <v>297</v>
          </cell>
          <cell r="P921" t="str">
            <v>SEGUNDA A SABADO - 05:40 AS 14:00 / INTERVALO DE 01 HORA</v>
          </cell>
          <cell r="Q921" t="str">
            <v>220 Horas</v>
          </cell>
          <cell r="R921" t="str">
            <v>75.01.006</v>
          </cell>
          <cell r="S921" t="str">
            <v>SCK - Varrição de Vias e Logradouros</v>
          </cell>
          <cell r="T921">
            <v>2</v>
          </cell>
          <cell r="U921" t="str">
            <v>SIEMACO SAO PAULO LIMP URBANA</v>
          </cell>
          <cell r="V921" t="str">
            <v>Brasileira</v>
          </cell>
          <cell r="W921" t="str">
            <v>São Francisco</v>
          </cell>
          <cell r="X921" t="str">
            <v>RAIMUNDA FERREIRA DA SILVA</v>
          </cell>
          <cell r="Y921" t="str">
            <v>VICENTE RIBEIRO DOS SANTOS</v>
          </cell>
          <cell r="Z921" t="str">
            <v>Solteiro</v>
          </cell>
          <cell r="AA921" t="str">
            <v>Ensino Fundamental Incompleto</v>
          </cell>
          <cell r="AB921" t="str">
            <v>M</v>
          </cell>
          <cell r="AC921" t="str">
            <v>Rua</v>
          </cell>
          <cell r="AD921" t="str">
            <v>ANTONCIANINAS</v>
          </cell>
          <cell r="AE921" t="str">
            <v>35</v>
          </cell>
          <cell r="AG921" t="str">
            <v>05887-290</v>
          </cell>
          <cell r="AH921" t="str">
            <v>JD DOM JOSE</v>
          </cell>
          <cell r="AI921" t="str">
            <v>São Paulo</v>
          </cell>
          <cell r="AJ921" t="str">
            <v>São Paulo</v>
          </cell>
          <cell r="AP921">
            <v>9104</v>
          </cell>
          <cell r="AQ921" t="str">
            <v>21377</v>
          </cell>
          <cell r="AR921" t="str">
            <v>3</v>
          </cell>
          <cell r="AS921" t="str">
            <v>157916005</v>
          </cell>
          <cell r="AT921" t="str">
            <v>141445010175</v>
          </cell>
          <cell r="AU921" t="str">
            <v>106</v>
          </cell>
          <cell r="AV921" t="str">
            <v>20</v>
          </cell>
          <cell r="AW921" t="str">
            <v>83144</v>
          </cell>
          <cell r="AX921" t="str">
            <v>242</v>
          </cell>
          <cell r="AY921">
            <v>1</v>
          </cell>
          <cell r="AZ921">
            <v>7</v>
          </cell>
          <cell r="BA921">
            <v>22</v>
          </cell>
        </row>
        <row r="922">
          <cell r="A922">
            <v>116804</v>
          </cell>
          <cell r="B922" t="str">
            <v>GERRI ALVES DOS SANTOS</v>
          </cell>
          <cell r="C922" t="str">
            <v>AGENTE AMBIENTAL</v>
          </cell>
          <cell r="D922" t="str">
            <v>ECOSAMPA Operação Geral</v>
          </cell>
          <cell r="E922">
            <v>44390</v>
          </cell>
          <cell r="F922">
            <v>2072.08</v>
          </cell>
          <cell r="G922" t="str">
            <v>Gozando Férias</v>
          </cell>
          <cell r="H922">
            <v>45180</v>
          </cell>
          <cell r="I922">
            <v>32108</v>
          </cell>
          <cell r="J922" t="str">
            <v>350.197.128-17</v>
          </cell>
          <cell r="K922" t="str">
            <v>161.81745.96.4</v>
          </cell>
          <cell r="L922" t="str">
            <v>Salário Mensal</v>
          </cell>
          <cell r="M922" t="str">
            <v>Empregado (CLT)</v>
          </cell>
          <cell r="N922" t="str">
            <v>3522-05</v>
          </cell>
          <cell r="O922">
            <v>66</v>
          </cell>
          <cell r="P922" t="str">
            <v>SEGUNDA A SABADO - 06:00 AS 14:20 / INTERVALO DE 01 HORA</v>
          </cell>
          <cell r="Q922" t="str">
            <v>220 Horas</v>
          </cell>
          <cell r="R922" t="str">
            <v>75.02.003</v>
          </cell>
          <cell r="S922" t="str">
            <v>Apoio Op C.Direto</v>
          </cell>
          <cell r="T922">
            <v>2</v>
          </cell>
          <cell r="U922" t="str">
            <v>SIEMACO SAO PAULO LIMP URBANA</v>
          </cell>
          <cell r="V922" t="str">
            <v>Brasileira</v>
          </cell>
          <cell r="W922" t="str">
            <v>Barra do Choça</v>
          </cell>
          <cell r="X922" t="str">
            <v>ALMERINDA DE JESUS SANTOS</v>
          </cell>
          <cell r="Y922" t="str">
            <v>GERSON ALVES DOS SANTOS</v>
          </cell>
          <cell r="Z922" t="str">
            <v>Solteiro</v>
          </cell>
          <cell r="AA922" t="str">
            <v>Ensino Médio Completo</v>
          </cell>
          <cell r="AB922" t="str">
            <v>M</v>
          </cell>
          <cell r="AC922" t="str">
            <v>Rua</v>
          </cell>
          <cell r="AD922" t="str">
            <v>RUA BERNARDO PERALTA</v>
          </cell>
          <cell r="AE922" t="str">
            <v>4</v>
          </cell>
          <cell r="AF922" t="str">
            <v>CASA 3</v>
          </cell>
          <cell r="AG922" t="str">
            <v>04856-160</v>
          </cell>
          <cell r="AH922" t="str">
            <v>JARDIM MIRNA</v>
          </cell>
          <cell r="AI922" t="str">
            <v>São Paulo</v>
          </cell>
          <cell r="AJ922" t="str">
            <v>São Paulo</v>
          </cell>
          <cell r="AK922" t="str">
            <v>11</v>
          </cell>
          <cell r="AL922" t="str">
            <v>94108.4598</v>
          </cell>
          <cell r="AP922">
            <v>1634</v>
          </cell>
          <cell r="AQ922" t="str">
            <v>54501</v>
          </cell>
          <cell r="AR922" t="str">
            <v>4</v>
          </cell>
          <cell r="AS922" t="str">
            <v>38679901</v>
          </cell>
          <cell r="AT922" t="str">
            <v>371269380159</v>
          </cell>
          <cell r="AU922" t="str">
            <v>624</v>
          </cell>
          <cell r="AV922" t="str">
            <v>371</v>
          </cell>
          <cell r="AW922" t="str">
            <v>35019712</v>
          </cell>
          <cell r="AX922" t="str">
            <v>817</v>
          </cell>
          <cell r="AY922">
            <v>2</v>
          </cell>
          <cell r="AZ922">
            <v>1</v>
          </cell>
          <cell r="BA922">
            <v>18</v>
          </cell>
        </row>
        <row r="923">
          <cell r="A923">
            <v>113221</v>
          </cell>
          <cell r="B923" t="str">
            <v>GERSON AMAURI DE PAULA TAVARES</v>
          </cell>
          <cell r="C923" t="str">
            <v>MOTORISTA CAMINHAO</v>
          </cell>
          <cell r="D923" t="str">
            <v>ECOSAMPA Operação Geral</v>
          </cell>
          <cell r="E923">
            <v>43617</v>
          </cell>
          <cell r="F923">
            <v>2785.59</v>
          </cell>
          <cell r="G923" t="str">
            <v>Demitido em Meses Anteriores</v>
          </cell>
          <cell r="H923">
            <v>44631</v>
          </cell>
          <cell r="I923">
            <v>25172</v>
          </cell>
          <cell r="J923" t="str">
            <v>128.739.208-31</v>
          </cell>
          <cell r="K923" t="str">
            <v>123.71864.19.8</v>
          </cell>
          <cell r="L923" t="str">
            <v>Salário Mensal</v>
          </cell>
          <cell r="M923" t="str">
            <v>Empregado (CLT)</v>
          </cell>
          <cell r="N923" t="str">
            <v>7825-10</v>
          </cell>
          <cell r="O923">
            <v>297</v>
          </cell>
          <cell r="P923" t="str">
            <v>SEGUNDA A SABADO - 05:40 AS 14:00 / INTERVALO DE 01 HORA</v>
          </cell>
          <cell r="Q923" t="str">
            <v>220 Horas</v>
          </cell>
          <cell r="R923" t="str">
            <v>75.01.001</v>
          </cell>
          <cell r="S923" t="str">
            <v>SCK - Lavagem Especial Equip.</v>
          </cell>
          <cell r="T923">
            <v>2</v>
          </cell>
          <cell r="U923" t="str">
            <v>SIND TRAB EMP DE ONIBUS RODOV INTEREST INTERM SET DIF SAO PAULO</v>
          </cell>
          <cell r="V923" t="str">
            <v>Brasileira</v>
          </cell>
          <cell r="W923" t="str">
            <v>Passa Quatro</v>
          </cell>
          <cell r="X923" t="str">
            <v>MARIA APARECIDA TAVARES</v>
          </cell>
          <cell r="Y923" t="str">
            <v>JOSE TAVARES RIBEIRO</v>
          </cell>
          <cell r="Z923" t="str">
            <v>Casado</v>
          </cell>
          <cell r="AA923" t="str">
            <v>Ensino Médio Completo</v>
          </cell>
          <cell r="AB923" t="str">
            <v>M</v>
          </cell>
          <cell r="AC923" t="str">
            <v>Rua</v>
          </cell>
          <cell r="AD923" t="str">
            <v>SAO LOURENCO</v>
          </cell>
          <cell r="AE923" t="str">
            <v>40</v>
          </cell>
          <cell r="AG923" t="str">
            <v>06816-600</v>
          </cell>
          <cell r="AH923" t="str">
            <v>JARDIM NAYARA</v>
          </cell>
          <cell r="AI923" t="str">
            <v>Embu</v>
          </cell>
          <cell r="AJ923" t="str">
            <v>São Paulo</v>
          </cell>
          <cell r="AP923">
            <v>9335</v>
          </cell>
          <cell r="AQ923" t="str">
            <v>00285</v>
          </cell>
          <cell r="AR923" t="str">
            <v>4</v>
          </cell>
          <cell r="AS923" t="str">
            <v>233728892</v>
          </cell>
          <cell r="AT923" t="str">
            <v>170755590124</v>
          </cell>
          <cell r="AU923" t="str">
            <v>865</v>
          </cell>
          <cell r="AV923" t="str">
            <v>328</v>
          </cell>
          <cell r="AW923" t="str">
            <v>41165</v>
          </cell>
          <cell r="AX923" t="str">
            <v>75</v>
          </cell>
          <cell r="AY923">
            <v>2</v>
          </cell>
          <cell r="AZ923">
            <v>9</v>
          </cell>
          <cell r="BA923">
            <v>10</v>
          </cell>
          <cell r="BB923" t="str">
            <v>00.968.276.042</v>
          </cell>
          <cell r="BC923">
            <v>45840</v>
          </cell>
          <cell r="BE923" t="str">
            <v>D</v>
          </cell>
          <cell r="BG923">
            <v>44628</v>
          </cell>
        </row>
        <row r="924">
          <cell r="A924">
            <v>113225</v>
          </cell>
          <cell r="B924" t="str">
            <v>GERSON CAETANO DO NASCIMENTO</v>
          </cell>
          <cell r="C924" t="str">
            <v>VARREDOR</v>
          </cell>
          <cell r="D924" t="str">
            <v>ECOSAMPA Santo Amaro</v>
          </cell>
          <cell r="E924">
            <v>43617</v>
          </cell>
          <cell r="F924">
            <v>1603.99</v>
          </cell>
          <cell r="G924" t="str">
            <v>Em Atividade Normal</v>
          </cell>
          <cell r="H924">
            <v>45177</v>
          </cell>
          <cell r="I924">
            <v>22266</v>
          </cell>
          <cell r="J924" t="str">
            <v>033.061.448-78</v>
          </cell>
          <cell r="K924" t="str">
            <v>107.15916.30.8</v>
          </cell>
          <cell r="L924" t="str">
            <v>Salário Mensal</v>
          </cell>
          <cell r="M924" t="str">
            <v>Empregado (CLT)</v>
          </cell>
          <cell r="N924" t="str">
            <v>5142-15</v>
          </cell>
          <cell r="O924">
            <v>66</v>
          </cell>
          <cell r="P924" t="str">
            <v>SEGUNDA A SABADO - 06:00 AS 14:20 / INTERVALO DE 01 HORA</v>
          </cell>
          <cell r="Q924" t="str">
            <v>220 Horas</v>
          </cell>
          <cell r="R924" t="str">
            <v>75.01.006</v>
          </cell>
          <cell r="S924" t="str">
            <v>SCK - Varrição de Vias e Logradouros</v>
          </cell>
          <cell r="T924">
            <v>2</v>
          </cell>
          <cell r="U924" t="str">
            <v>SIEMACO SAO PAULO LIMP URBANA</v>
          </cell>
          <cell r="V924" t="str">
            <v>Brasileira</v>
          </cell>
          <cell r="W924" t="str">
            <v>São Paulo</v>
          </cell>
          <cell r="X924" t="str">
            <v>MARIA MATILDES DO NASCIMENTO</v>
          </cell>
          <cell r="Y924" t="str">
            <v>JOSE CAETANO DO NASCIMENTO</v>
          </cell>
          <cell r="Z924" t="str">
            <v>Casado</v>
          </cell>
          <cell r="AA924" t="str">
            <v>Ensino Fundamental Incompleto</v>
          </cell>
          <cell r="AB924" t="str">
            <v>M</v>
          </cell>
          <cell r="AC924" t="str">
            <v>Rua</v>
          </cell>
          <cell r="AD924" t="str">
            <v>DR SERGIO JABUR MALUF</v>
          </cell>
          <cell r="AE924" t="str">
            <v>45</v>
          </cell>
          <cell r="AG924" t="str">
            <v>05854-100</v>
          </cell>
          <cell r="AH924" t="str">
            <v>PARQUE MARIA HELENA</v>
          </cell>
          <cell r="AI924" t="str">
            <v>São Paulo</v>
          </cell>
          <cell r="AJ924" t="str">
            <v>São Paulo</v>
          </cell>
          <cell r="AP924">
            <v>9104</v>
          </cell>
          <cell r="AQ924" t="str">
            <v>20111</v>
          </cell>
          <cell r="AR924" t="str">
            <v>7</v>
          </cell>
          <cell r="AS924" t="str">
            <v>351178612</v>
          </cell>
          <cell r="AT924" t="str">
            <v>7514020167</v>
          </cell>
          <cell r="AU924" t="str">
            <v>502</v>
          </cell>
          <cell r="AV924" t="str">
            <v>373</v>
          </cell>
          <cell r="AW924" t="str">
            <v>441</v>
          </cell>
          <cell r="AX924" t="str">
            <v>4546</v>
          </cell>
          <cell r="AY924">
            <v>4</v>
          </cell>
          <cell r="AZ924">
            <v>3</v>
          </cell>
          <cell r="BA924">
            <v>0</v>
          </cell>
        </row>
        <row r="925">
          <cell r="A925">
            <v>113228</v>
          </cell>
          <cell r="B925" t="str">
            <v>GERSON DE JESUS SOARES</v>
          </cell>
          <cell r="C925" t="str">
            <v>COLETOR</v>
          </cell>
          <cell r="D925" t="str">
            <v>ECOSAMPA Operação Geral</v>
          </cell>
          <cell r="E925">
            <v>43617</v>
          </cell>
          <cell r="F925">
            <v>1907.79</v>
          </cell>
          <cell r="G925" t="str">
            <v>Em Atividade Normal</v>
          </cell>
          <cell r="H925">
            <v>44744</v>
          </cell>
          <cell r="I925">
            <v>24172</v>
          </cell>
          <cell r="J925" t="str">
            <v>385.954.515-91</v>
          </cell>
          <cell r="K925" t="str">
            <v>122.02543.54.8</v>
          </cell>
          <cell r="L925" t="str">
            <v>Salário Mensal</v>
          </cell>
          <cell r="M925" t="str">
            <v>Empregado (CLT)</v>
          </cell>
          <cell r="N925" t="str">
            <v>5142-05</v>
          </cell>
          <cell r="O925">
            <v>339</v>
          </cell>
          <cell r="P925" t="str">
            <v>SEGUNDA A SABADO - 13:20 AS 21:40 / INTERVALO DE 01 HORA</v>
          </cell>
          <cell r="Q925" t="str">
            <v>220 Horas</v>
          </cell>
          <cell r="R925" t="str">
            <v>75.01.023</v>
          </cell>
          <cell r="S925" t="str">
            <v>SCK - Coleta Manual Residuos - Orgânicos Feira Livre</v>
          </cell>
          <cell r="T925">
            <v>2</v>
          </cell>
          <cell r="U925" t="str">
            <v>SIEMACO SAO PAULO LIMP URBANA</v>
          </cell>
          <cell r="V925" t="str">
            <v>Brasileira</v>
          </cell>
          <cell r="W925" t="str">
            <v>Itaberaba</v>
          </cell>
          <cell r="X925" t="str">
            <v>EREMITA ALMEIDA DE JESUS</v>
          </cell>
          <cell r="Z925" t="str">
            <v>Solteiro</v>
          </cell>
          <cell r="AA925" t="str">
            <v>Ensino Fundamental Completo</v>
          </cell>
          <cell r="AB925" t="str">
            <v>M</v>
          </cell>
          <cell r="AC925" t="str">
            <v>Rua</v>
          </cell>
          <cell r="AD925" t="str">
            <v>SOLIMOES</v>
          </cell>
          <cell r="AE925" t="str">
            <v>50</v>
          </cell>
          <cell r="AG925" t="str">
            <v>06866-500</v>
          </cell>
          <cell r="AH925" t="str">
            <v>CIDADE SANTA JULIA</v>
          </cell>
          <cell r="AI925" t="str">
            <v>Itapecerica da Serra</v>
          </cell>
          <cell r="AJ925" t="str">
            <v>São Paulo</v>
          </cell>
          <cell r="AP925">
            <v>6429</v>
          </cell>
          <cell r="AQ925" t="str">
            <v>20551</v>
          </cell>
          <cell r="AR925" t="str">
            <v>8</v>
          </cell>
          <cell r="AS925" t="str">
            <v>393622630</v>
          </cell>
          <cell r="AT925" t="str">
            <v>139918280116</v>
          </cell>
          <cell r="AU925" t="str">
            <v>304</v>
          </cell>
          <cell r="AV925" t="str">
            <v>201</v>
          </cell>
          <cell r="AW925" t="str">
            <v>93331</v>
          </cell>
          <cell r="AX925" t="str">
            <v>115</v>
          </cell>
          <cell r="AY925">
            <v>4</v>
          </cell>
          <cell r="AZ925">
            <v>3</v>
          </cell>
          <cell r="BA925">
            <v>0</v>
          </cell>
        </row>
        <row r="926">
          <cell r="A926">
            <v>113233</v>
          </cell>
          <cell r="B926" t="str">
            <v>GERSON FERNANDO LIMA SOUSA</v>
          </cell>
          <cell r="C926" t="str">
            <v>AJUDANTE EQ SERVICOS DIVERSOS</v>
          </cell>
          <cell r="D926" t="str">
            <v>ECOSAMPA Santo Amaro</v>
          </cell>
          <cell r="E926">
            <v>43617</v>
          </cell>
          <cell r="F926">
            <v>1603.99</v>
          </cell>
          <cell r="G926" t="str">
            <v>Em Atividade Normal</v>
          </cell>
          <cell r="H926">
            <v>44867</v>
          </cell>
          <cell r="I926">
            <v>32400</v>
          </cell>
          <cell r="J926" t="str">
            <v>043.950.363-92</v>
          </cell>
          <cell r="K926" t="str">
            <v>162.30365.61.9</v>
          </cell>
          <cell r="L926" t="str">
            <v>Salário Mensal</v>
          </cell>
          <cell r="M926" t="str">
            <v>Empregado (CLT)</v>
          </cell>
          <cell r="N926" t="str">
            <v>5142-25</v>
          </cell>
          <cell r="O926">
            <v>66</v>
          </cell>
          <cell r="P926" t="str">
            <v>SEGUNDA A SABADO - 06:00 AS 14:20 / INTERVALO DE 01 HORA</v>
          </cell>
          <cell r="Q926" t="str">
            <v>220 Horas</v>
          </cell>
          <cell r="R926" t="str">
            <v>75.01.014</v>
          </cell>
          <cell r="S926" t="str">
            <v>SCK - Pintura de Meio-Fio e Remoção Faixas e Propagandas</v>
          </cell>
          <cell r="T926">
            <v>2</v>
          </cell>
          <cell r="U926" t="str">
            <v>SIEMACO SAO PAULO LIMP URBANA</v>
          </cell>
          <cell r="V926" t="str">
            <v>Brasileira</v>
          </cell>
          <cell r="W926" t="str">
            <v>Paraibano</v>
          </cell>
          <cell r="X926" t="str">
            <v>LENICE RIBEIRO LIMA SOUSA</v>
          </cell>
          <cell r="Y926" t="str">
            <v>RAIMUNDO PEREIRA DE SOUSA</v>
          </cell>
          <cell r="Z926" t="str">
            <v>Solteiro</v>
          </cell>
          <cell r="AA926" t="str">
            <v>Ensino Fundamental Incompleto</v>
          </cell>
          <cell r="AB926" t="str">
            <v>M</v>
          </cell>
          <cell r="AC926" t="str">
            <v>Rua</v>
          </cell>
          <cell r="AD926" t="str">
            <v>AMBROSIO DE OLIVEIRA</v>
          </cell>
          <cell r="AE926" t="str">
            <v>55</v>
          </cell>
          <cell r="AG926" t="str">
            <v>06170-010</v>
          </cell>
          <cell r="AH926" t="str">
            <v>JARDIM ROBERTO</v>
          </cell>
          <cell r="AI926" t="str">
            <v>Osasco</v>
          </cell>
          <cell r="AJ926" t="str">
            <v>São Paulo</v>
          </cell>
          <cell r="AP926">
            <v>6997</v>
          </cell>
          <cell r="AQ926" t="str">
            <v>41704</v>
          </cell>
          <cell r="AR926" t="str">
            <v>0</v>
          </cell>
          <cell r="AS926" t="str">
            <v>582537873</v>
          </cell>
          <cell r="AT926" t="str">
            <v>61557211180</v>
          </cell>
          <cell r="AU926" t="str">
            <v>286</v>
          </cell>
          <cell r="AV926" t="str">
            <v>315</v>
          </cell>
          <cell r="AW926" t="str">
            <v>4277</v>
          </cell>
          <cell r="AX926" t="str">
            <v>37</v>
          </cell>
          <cell r="AY926">
            <v>4</v>
          </cell>
          <cell r="AZ926">
            <v>3</v>
          </cell>
          <cell r="BA926">
            <v>0</v>
          </cell>
        </row>
        <row r="927">
          <cell r="A927">
            <v>113236</v>
          </cell>
          <cell r="B927" t="str">
            <v>GERSON PEREIRA DA SILVA</v>
          </cell>
          <cell r="C927" t="str">
            <v>VARREDOR</v>
          </cell>
          <cell r="D927" t="str">
            <v>ECOSAMPA Santo Amaro</v>
          </cell>
          <cell r="E927">
            <v>43617</v>
          </cell>
          <cell r="F927">
            <v>1231.95</v>
          </cell>
          <cell r="G927" t="str">
            <v>Demitido em Meses Anteriores</v>
          </cell>
          <cell r="H927">
            <v>43648</v>
          </cell>
          <cell r="I927">
            <v>25413</v>
          </cell>
          <cell r="J927" t="str">
            <v>129.825.628-39</v>
          </cell>
          <cell r="K927" t="str">
            <v>121.86290.47.4</v>
          </cell>
          <cell r="L927" t="str">
            <v>Salário Mensal</v>
          </cell>
          <cell r="M927" t="str">
            <v>Empregado (CLT)</v>
          </cell>
          <cell r="N927" t="str">
            <v>5142-15</v>
          </cell>
          <cell r="O927">
            <v>167</v>
          </cell>
          <cell r="P927" t="str">
            <v>SEGUNDA A SABADO - 13:40 AS 22:00 / INTERVALO DE 01 HORA</v>
          </cell>
          <cell r="Q927" t="str">
            <v>220 Horas</v>
          </cell>
          <cell r="R927" t="str">
            <v>75.01.006</v>
          </cell>
          <cell r="S927" t="str">
            <v>SCK - Varrição de Vias e Logradouros</v>
          </cell>
          <cell r="T927">
            <v>2</v>
          </cell>
          <cell r="U927" t="str">
            <v>SIEMACO SAO PAULO LIMP URBANA</v>
          </cell>
          <cell r="V927" t="str">
            <v>Brasileira</v>
          </cell>
          <cell r="W927" t="str">
            <v>São Paulo</v>
          </cell>
          <cell r="X927" t="str">
            <v>MARIA DA CONCEICAO DA SILVA</v>
          </cell>
          <cell r="Y927" t="str">
            <v>MIGUEL PEREIRA DA SILVA</v>
          </cell>
          <cell r="Z927" t="str">
            <v>Solteiro</v>
          </cell>
          <cell r="AA927" t="str">
            <v>Ensino Fundamental Completo</v>
          </cell>
          <cell r="AB927" t="str">
            <v>M</v>
          </cell>
          <cell r="AC927" t="str">
            <v>Estrada</v>
          </cell>
          <cell r="AD927" t="str">
            <v>DO ALVARENGA</v>
          </cell>
          <cell r="AE927" t="str">
            <v>60</v>
          </cell>
          <cell r="AG927" t="str">
            <v>04467-000</v>
          </cell>
          <cell r="AH927" t="str">
            <v>BALNEARIO MAR PAULISTA</v>
          </cell>
          <cell r="AI927" t="str">
            <v>São Paulo</v>
          </cell>
          <cell r="AJ927" t="str">
            <v>São Paulo</v>
          </cell>
          <cell r="AP927">
            <v>1681</v>
          </cell>
          <cell r="AQ927" t="str">
            <v>21150</v>
          </cell>
          <cell r="AR927" t="str">
            <v>2</v>
          </cell>
          <cell r="AS927" t="str">
            <v>276745899</v>
          </cell>
          <cell r="AT927" t="str">
            <v>175355260167</v>
          </cell>
          <cell r="AU927" t="str">
            <v>80</v>
          </cell>
          <cell r="AV927" t="str">
            <v>418</v>
          </cell>
          <cell r="AW927" t="str">
            <v>21039</v>
          </cell>
          <cell r="AX927" t="str">
            <v>64</v>
          </cell>
          <cell r="AY927">
            <v>0</v>
          </cell>
          <cell r="AZ927">
            <v>1</v>
          </cell>
          <cell r="BA927">
            <v>1</v>
          </cell>
        </row>
        <row r="928">
          <cell r="A928">
            <v>113246</v>
          </cell>
          <cell r="B928" t="str">
            <v>GERSON RODRIGUES CAVALCANTE</v>
          </cell>
          <cell r="C928" t="str">
            <v>MOTORISTA CAMINHAO</v>
          </cell>
          <cell r="D928" t="str">
            <v>ECOSAMPA Operação Geral</v>
          </cell>
          <cell r="E928">
            <v>43617</v>
          </cell>
          <cell r="F928">
            <v>3050.22</v>
          </cell>
          <cell r="G928" t="str">
            <v>Em Atividade Normal</v>
          </cell>
          <cell r="H928">
            <v>44867</v>
          </cell>
          <cell r="I928">
            <v>30445</v>
          </cell>
          <cell r="J928" t="str">
            <v>223.558.168-40</v>
          </cell>
          <cell r="K928" t="str">
            <v>133.80603.19.7</v>
          </cell>
          <cell r="L928" t="str">
            <v>Salário Mensal</v>
          </cell>
          <cell r="M928" t="str">
            <v>Empregado (CLT)</v>
          </cell>
          <cell r="N928" t="str">
            <v>7825-10</v>
          </cell>
          <cell r="O928">
            <v>297</v>
          </cell>
          <cell r="P928" t="str">
            <v>SEGUNDA A SABADO - 05:40 AS 14:00 / INTERVALO DE 01 HORA</v>
          </cell>
          <cell r="Q928" t="str">
            <v>220 Horas</v>
          </cell>
          <cell r="R928" t="str">
            <v>75.01.001</v>
          </cell>
          <cell r="S928" t="str">
            <v>SCK - Lavagem Especial Equip.</v>
          </cell>
          <cell r="T928">
            <v>2</v>
          </cell>
          <cell r="U928" t="str">
            <v>SIND TRAB EMP DE ONIBUS RODOV INTEREST INTERM SET DIF SAO PAULO</v>
          </cell>
          <cell r="V928" t="str">
            <v>Brasileira</v>
          </cell>
          <cell r="W928" t="str">
            <v>São Paulo</v>
          </cell>
          <cell r="X928" t="str">
            <v>MARIA AGLAISA RODRIGUES CAVALCANTE</v>
          </cell>
          <cell r="Y928" t="str">
            <v>GERSON PEREIRA CAVALCANTE</v>
          </cell>
          <cell r="Z928" t="str">
            <v>Solteiro</v>
          </cell>
          <cell r="AA928" t="str">
            <v>Ensino Médio Completo</v>
          </cell>
          <cell r="AB928" t="str">
            <v>M</v>
          </cell>
          <cell r="AC928" t="str">
            <v>Rua</v>
          </cell>
          <cell r="AD928" t="str">
            <v>ABILHEIRA</v>
          </cell>
          <cell r="AE928" t="str">
            <v>65</v>
          </cell>
          <cell r="AG928" t="str">
            <v>05791-020</v>
          </cell>
          <cell r="AH928" t="str">
            <v>MITSUTANI</v>
          </cell>
          <cell r="AI928" t="str">
            <v>São Paulo</v>
          </cell>
          <cell r="AJ928" t="str">
            <v>São Paulo</v>
          </cell>
          <cell r="AP928">
            <v>390</v>
          </cell>
          <cell r="AQ928" t="str">
            <v>10982</v>
          </cell>
          <cell r="AR928" t="str">
            <v>5</v>
          </cell>
          <cell r="AS928" t="str">
            <v>334285598</v>
          </cell>
          <cell r="AT928" t="str">
            <v>306487600183</v>
          </cell>
          <cell r="AU928" t="str">
            <v>824</v>
          </cell>
          <cell r="AV928" t="str">
            <v>328</v>
          </cell>
          <cell r="AW928" t="str">
            <v>71944</v>
          </cell>
          <cell r="AX928" t="str">
            <v>256</v>
          </cell>
          <cell r="AY928">
            <v>4</v>
          </cell>
          <cell r="AZ928">
            <v>3</v>
          </cell>
          <cell r="BA928">
            <v>0</v>
          </cell>
          <cell r="BB928" t="str">
            <v>02.817.794.054</v>
          </cell>
          <cell r="BC928">
            <v>45141</v>
          </cell>
          <cell r="BE928" t="str">
            <v>A</v>
          </cell>
          <cell r="BF928" t="str">
            <v>E</v>
          </cell>
          <cell r="BG928">
            <v>43608</v>
          </cell>
        </row>
        <row r="929">
          <cell r="A929">
            <v>113249</v>
          </cell>
          <cell r="B929" t="str">
            <v>GIDALTO SOUSA DE CASTRO</v>
          </cell>
          <cell r="C929" t="str">
            <v>VARREDOR</v>
          </cell>
          <cell r="D929" t="str">
            <v>ECOSAMPA M'Boi Mirim</v>
          </cell>
          <cell r="E929">
            <v>43617</v>
          </cell>
          <cell r="F929">
            <v>1603.99</v>
          </cell>
          <cell r="G929" t="str">
            <v>Em Atividade Normal</v>
          </cell>
          <cell r="H929">
            <v>44960</v>
          </cell>
          <cell r="I929">
            <v>25832</v>
          </cell>
          <cell r="J929" t="str">
            <v>184.637.858-32</v>
          </cell>
          <cell r="K929" t="str">
            <v>124.72641.44.5</v>
          </cell>
          <cell r="L929" t="str">
            <v>Salário Mensal</v>
          </cell>
          <cell r="M929" t="str">
            <v>Empregado (CLT)</v>
          </cell>
          <cell r="N929" t="str">
            <v>5142-15</v>
          </cell>
          <cell r="O929">
            <v>71</v>
          </cell>
          <cell r="P929" t="str">
            <v>SEGUNDA A SABADO - 07:00 AS 15:20 / INTERVALO DE 01 HORA</v>
          </cell>
          <cell r="Q929" t="str">
            <v>220 Horas</v>
          </cell>
          <cell r="R929" t="str">
            <v>75.01.007</v>
          </cell>
          <cell r="S929" t="str">
            <v>SCK - Varrição de Sarjetas e Calçadas</v>
          </cell>
          <cell r="T929">
            <v>2</v>
          </cell>
          <cell r="U929" t="str">
            <v>SIEMACO SAO PAULO LIMP URBANA</v>
          </cell>
          <cell r="V929" t="str">
            <v>Brasileira</v>
          </cell>
          <cell r="W929" t="str">
            <v>Tucano</v>
          </cell>
          <cell r="X929" t="str">
            <v>ANGELICA CAVALCANTE DE SOUSA</v>
          </cell>
          <cell r="Z929" t="str">
            <v>Solteiro</v>
          </cell>
          <cell r="AA929" t="str">
            <v>Ensino Fundamental Completo</v>
          </cell>
          <cell r="AB929" t="str">
            <v>M</v>
          </cell>
          <cell r="AC929" t="str">
            <v>Estrada</v>
          </cell>
          <cell r="AD929" t="str">
            <v>DO JARARAU</v>
          </cell>
          <cell r="AE929" t="str">
            <v>7</v>
          </cell>
          <cell r="AG929" t="str">
            <v>04943-120</v>
          </cell>
          <cell r="AH929" t="str">
            <v>CHACARA NANI</v>
          </cell>
          <cell r="AI929" t="str">
            <v>São Paulo</v>
          </cell>
          <cell r="AJ929" t="str">
            <v>São Paulo</v>
          </cell>
          <cell r="AP929">
            <v>9106</v>
          </cell>
          <cell r="AQ929" t="str">
            <v>33425</v>
          </cell>
          <cell r="AR929" t="str">
            <v>4</v>
          </cell>
          <cell r="AS929" t="str">
            <v>507590454</v>
          </cell>
          <cell r="AT929" t="str">
            <v>66496250507</v>
          </cell>
          <cell r="AU929" t="str">
            <v>393</v>
          </cell>
          <cell r="AV929" t="str">
            <v>372</v>
          </cell>
          <cell r="AW929" t="str">
            <v>45201</v>
          </cell>
          <cell r="AX929" t="str">
            <v>188</v>
          </cell>
          <cell r="AY929">
            <v>4</v>
          </cell>
          <cell r="AZ929">
            <v>3</v>
          </cell>
          <cell r="BA929">
            <v>0</v>
          </cell>
        </row>
        <row r="930">
          <cell r="A930">
            <v>118057</v>
          </cell>
          <cell r="B930" t="str">
            <v>GILBERTO BENTO RODRIGUES</v>
          </cell>
          <cell r="C930" t="str">
            <v>AJUDANTE EQ SERVICOS DIVERSOS</v>
          </cell>
          <cell r="D930" t="str">
            <v>ECOSAMPA Santo Amaro</v>
          </cell>
          <cell r="E930">
            <v>44567</v>
          </cell>
          <cell r="F930">
            <v>1603.99</v>
          </cell>
          <cell r="G930" t="str">
            <v>Em Atividade Normal</v>
          </cell>
          <cell r="H930">
            <v>44567</v>
          </cell>
          <cell r="I930">
            <v>27102</v>
          </cell>
          <cell r="J930" t="str">
            <v>186.714.948-61</v>
          </cell>
          <cell r="K930" t="str">
            <v>125.40013.74.2</v>
          </cell>
          <cell r="L930" t="str">
            <v>Salário Mensal</v>
          </cell>
          <cell r="M930" t="str">
            <v>Empregado (CLT)</v>
          </cell>
          <cell r="N930" t="str">
            <v>5142-25</v>
          </cell>
          <cell r="O930">
            <v>300</v>
          </cell>
          <cell r="P930" t="str">
            <v>SEGUNDA A SABADO - 21:00 AS 04:33 / INTERVALO DE 01 HORA</v>
          </cell>
          <cell r="Q930" t="str">
            <v>220 Horas</v>
          </cell>
          <cell r="R930" t="str">
            <v>75.01.013</v>
          </cell>
          <cell r="S930" t="str">
            <v>SCK - Capinação e Roçada de Vias</v>
          </cell>
          <cell r="T930">
            <v>2</v>
          </cell>
          <cell r="U930" t="str">
            <v>SIEMACO SAO PAULO LIMP URBANA</v>
          </cell>
          <cell r="V930" t="str">
            <v>Brasileira</v>
          </cell>
          <cell r="W930" t="str">
            <v>São Paulo</v>
          </cell>
          <cell r="X930" t="str">
            <v>JOSEFA MARIA DE JESUS</v>
          </cell>
          <cell r="Y930" t="str">
            <v>ANTONIO BENTO RODRIGUES</v>
          </cell>
          <cell r="Z930" t="str">
            <v>Solteiro</v>
          </cell>
          <cell r="AA930" t="str">
            <v>Ensino Fundamental Completo</v>
          </cell>
          <cell r="AB930" t="str">
            <v>M</v>
          </cell>
          <cell r="AC930" t="str">
            <v>Rua</v>
          </cell>
          <cell r="AD930" t="str">
            <v>LUCIANO MURATORE</v>
          </cell>
          <cell r="AE930" t="str">
            <v>110</v>
          </cell>
          <cell r="AG930" t="str">
            <v>04430-020</v>
          </cell>
          <cell r="AH930" t="str">
            <v xml:space="preserve">VILA MISSIONARIA </v>
          </cell>
          <cell r="AI930" t="str">
            <v>São Paulo</v>
          </cell>
          <cell r="AJ930" t="str">
            <v>São Paulo</v>
          </cell>
          <cell r="AM930" t="str">
            <v>11</v>
          </cell>
          <cell r="AN930" t="str">
            <v>93461.4428</v>
          </cell>
          <cell r="AP930">
            <v>7472</v>
          </cell>
          <cell r="AQ930" t="str">
            <v>36517</v>
          </cell>
          <cell r="AR930" t="str">
            <v>5</v>
          </cell>
          <cell r="AS930" t="str">
            <v>25183444X</v>
          </cell>
          <cell r="AT930" t="str">
            <v>270490310116</v>
          </cell>
          <cell r="AU930" t="str">
            <v>486</v>
          </cell>
          <cell r="AV930" t="str">
            <v>418</v>
          </cell>
          <cell r="AW930" t="str">
            <v>18671494</v>
          </cell>
          <cell r="AX930" t="str">
            <v>861</v>
          </cell>
          <cell r="AY930">
            <v>1</v>
          </cell>
          <cell r="AZ930">
            <v>7</v>
          </cell>
          <cell r="BA930">
            <v>25</v>
          </cell>
        </row>
        <row r="931">
          <cell r="A931">
            <v>113260</v>
          </cell>
          <cell r="B931" t="str">
            <v>GILBERTO DA COSTA</v>
          </cell>
          <cell r="C931" t="str">
            <v>AJUDANTE EQ SERVICOS DIVERSOS</v>
          </cell>
          <cell r="D931" t="str">
            <v>ECOSAMPA M'Boi Mirim</v>
          </cell>
          <cell r="E931">
            <v>43617</v>
          </cell>
          <cell r="F931">
            <v>1603.99</v>
          </cell>
          <cell r="G931" t="str">
            <v>Em Atividade Normal</v>
          </cell>
          <cell r="H931">
            <v>44930</v>
          </cell>
          <cell r="I931">
            <v>23097</v>
          </cell>
          <cell r="J931" t="str">
            <v>316.401.335-34</v>
          </cell>
          <cell r="K931" t="str">
            <v>121.80332.92.2</v>
          </cell>
          <cell r="L931" t="str">
            <v>Salário Mensal</v>
          </cell>
          <cell r="M931" t="str">
            <v>Empregado (CLT)</v>
          </cell>
          <cell r="N931" t="str">
            <v>5142-25</v>
          </cell>
          <cell r="O931">
            <v>167</v>
          </cell>
          <cell r="P931" t="str">
            <v>SEGUNDA A SABADO - 13:40 AS 22:00 / INTERVALO DE 01 HORA</v>
          </cell>
          <cell r="Q931" t="str">
            <v>220 Horas</v>
          </cell>
          <cell r="R931" t="str">
            <v>75.01.017</v>
          </cell>
          <cell r="S931" t="str">
            <v>SCK - Coleta Manual - Entulho e Materiais Diversos</v>
          </cell>
          <cell r="T931">
            <v>2</v>
          </cell>
          <cell r="U931" t="str">
            <v>SIEMACO SAO PAULO LIMP URBANA</v>
          </cell>
          <cell r="V931" t="str">
            <v>Brasileira</v>
          </cell>
          <cell r="W931" t="str">
            <v>Euclides da Cunha</v>
          </cell>
          <cell r="X931" t="str">
            <v>ARLINDA MARIA DA COSTA</v>
          </cell>
          <cell r="Y931" t="str">
            <v>JOAO PAULO DA COSTA</v>
          </cell>
          <cell r="Z931" t="str">
            <v>Solteiro</v>
          </cell>
          <cell r="AA931" t="str">
            <v>Ensino Fundamental Incompleto</v>
          </cell>
          <cell r="AB931" t="str">
            <v>M</v>
          </cell>
          <cell r="AC931" t="str">
            <v>Rua</v>
          </cell>
          <cell r="AD931" t="str">
            <v>ALEXANDRE ARCHIPENKO</v>
          </cell>
          <cell r="AE931" t="str">
            <v>31</v>
          </cell>
          <cell r="AG931" t="str">
            <v>05729-080</v>
          </cell>
          <cell r="AH931" t="str">
            <v>VL ANDRADE</v>
          </cell>
          <cell r="AI931" t="str">
            <v>São Paulo</v>
          </cell>
          <cell r="AJ931" t="str">
            <v>São Paulo</v>
          </cell>
          <cell r="AP931">
            <v>1661</v>
          </cell>
          <cell r="AQ931" t="str">
            <v>45639</v>
          </cell>
          <cell r="AR931" t="str">
            <v>0</v>
          </cell>
          <cell r="AS931" t="str">
            <v>219772472</v>
          </cell>
          <cell r="AT931" t="str">
            <v>155044710116</v>
          </cell>
          <cell r="AU931" t="str">
            <v>215</v>
          </cell>
          <cell r="AV931" t="str">
            <v>408</v>
          </cell>
          <cell r="AW931" t="str">
            <v>52573</v>
          </cell>
          <cell r="AX931" t="str">
            <v>84</v>
          </cell>
          <cell r="AY931">
            <v>4</v>
          </cell>
          <cell r="AZ931">
            <v>3</v>
          </cell>
          <cell r="BA931">
            <v>0</v>
          </cell>
        </row>
        <row r="932">
          <cell r="A932">
            <v>113264</v>
          </cell>
          <cell r="B932" t="str">
            <v>GILBERTO DE JESUS OLIVEIRA</v>
          </cell>
          <cell r="C932" t="str">
            <v>VARREDOR</v>
          </cell>
          <cell r="D932" t="str">
            <v>ECOSAMPA M'Boi Mirim</v>
          </cell>
          <cell r="E932">
            <v>43617</v>
          </cell>
          <cell r="F932">
            <v>1603.99</v>
          </cell>
          <cell r="G932" t="str">
            <v>Em Atividade Normal</v>
          </cell>
          <cell r="H932">
            <v>44898</v>
          </cell>
          <cell r="I932">
            <v>28098</v>
          </cell>
          <cell r="J932" t="str">
            <v>184.705.588-54</v>
          </cell>
          <cell r="K932" t="str">
            <v>127.52476.81.9</v>
          </cell>
          <cell r="L932" t="str">
            <v>Salário Mensal</v>
          </cell>
          <cell r="M932" t="str">
            <v>Empregado (CLT)</v>
          </cell>
          <cell r="N932" t="str">
            <v>5142-15</v>
          </cell>
          <cell r="O932">
            <v>66</v>
          </cell>
          <cell r="P932" t="str">
            <v>SEGUNDA A SABADO - 06:00 AS 14:20 / INTERVALO DE 01 HORA</v>
          </cell>
          <cell r="Q932" t="str">
            <v>220 Horas</v>
          </cell>
          <cell r="R932" t="str">
            <v>75.01.006</v>
          </cell>
          <cell r="S932" t="str">
            <v>SCK - Varrição de Vias e Logradouros</v>
          </cell>
          <cell r="T932">
            <v>2</v>
          </cell>
          <cell r="U932" t="str">
            <v>SIEMACO SAO PAULO LIMP URBANA</v>
          </cell>
          <cell r="V932" t="str">
            <v>Brasileira</v>
          </cell>
          <cell r="W932" t="str">
            <v>São Paulo</v>
          </cell>
          <cell r="X932" t="str">
            <v>LINDINALVA DE JESUS OLIVEIRA</v>
          </cell>
          <cell r="Y932" t="str">
            <v>ANTONIO DO CARMO OLIVEIRA</v>
          </cell>
          <cell r="Z932" t="str">
            <v>Solteiro</v>
          </cell>
          <cell r="AA932" t="str">
            <v>Educação Básica Completa</v>
          </cell>
          <cell r="AB932" t="str">
            <v>M</v>
          </cell>
          <cell r="AC932" t="str">
            <v>Avenida</v>
          </cell>
          <cell r="AD932" t="str">
            <v>FIM DE SEMANA</v>
          </cell>
          <cell r="AE932" t="str">
            <v>1</v>
          </cell>
          <cell r="AG932" t="str">
            <v>05846-270</v>
          </cell>
          <cell r="AH932" t="str">
            <v>JD CASABLANCA</v>
          </cell>
          <cell r="AI932" t="str">
            <v>São Paulo</v>
          </cell>
          <cell r="AJ932" t="str">
            <v>São Paulo</v>
          </cell>
          <cell r="AP932">
            <v>9104</v>
          </cell>
          <cell r="AQ932" t="str">
            <v>21830</v>
          </cell>
          <cell r="AR932" t="str">
            <v>1</v>
          </cell>
          <cell r="AS932" t="str">
            <v>297452101</v>
          </cell>
          <cell r="AT932" t="str">
            <v>266532860116</v>
          </cell>
          <cell r="AU932" t="str">
            <v>152</v>
          </cell>
          <cell r="AV932" t="str">
            <v>408</v>
          </cell>
          <cell r="AW932" t="str">
            <v>73121</v>
          </cell>
          <cell r="AX932" t="str">
            <v>167</v>
          </cell>
          <cell r="AY932">
            <v>4</v>
          </cell>
          <cell r="AZ932">
            <v>3</v>
          </cell>
          <cell r="BA932">
            <v>0</v>
          </cell>
        </row>
        <row r="933">
          <cell r="A933">
            <v>113268</v>
          </cell>
          <cell r="B933" t="str">
            <v>GILBERTO GOMES TEIXEIRA</v>
          </cell>
          <cell r="C933" t="str">
            <v>AJUDANTE EQ SERVICOS DIVERSOS</v>
          </cell>
          <cell r="D933" t="str">
            <v>ECOSAMPA Capela do Socorro</v>
          </cell>
          <cell r="E933">
            <v>43617</v>
          </cell>
          <cell r="F933">
            <v>1603.99</v>
          </cell>
          <cell r="G933" t="str">
            <v>Em Atividade Normal</v>
          </cell>
          <cell r="H933">
            <v>45056</v>
          </cell>
          <cell r="I933">
            <v>24599</v>
          </cell>
          <cell r="J933" t="str">
            <v>100.263.898-43</v>
          </cell>
          <cell r="K933" t="str">
            <v>122.48792.69.9</v>
          </cell>
          <cell r="L933" t="str">
            <v>Salário Mensal</v>
          </cell>
          <cell r="M933" t="str">
            <v>Empregado (CLT)</v>
          </cell>
          <cell r="N933" t="str">
            <v>5142-25</v>
          </cell>
          <cell r="O933">
            <v>66</v>
          </cell>
          <cell r="P933" t="str">
            <v>SEGUNDA A SABADO - 06:00 AS 14:20 / INTERVALO DE 01 HORA</v>
          </cell>
          <cell r="Q933" t="str">
            <v>220 Horas</v>
          </cell>
          <cell r="R933" t="str">
            <v>75.01.022</v>
          </cell>
          <cell r="S933" t="str">
            <v>SCK - Limpeza Habitacional - Dificil Acesso</v>
          </cell>
          <cell r="T933">
            <v>2</v>
          </cell>
          <cell r="U933" t="str">
            <v>SIEMACO SAO PAULO LIMP URBANA</v>
          </cell>
          <cell r="V933" t="str">
            <v>Brasileira</v>
          </cell>
          <cell r="W933" t="str">
            <v>São Paulo</v>
          </cell>
          <cell r="X933" t="str">
            <v>AMELIA BARROSO TEIXEIRA</v>
          </cell>
          <cell r="Y933" t="str">
            <v>AUGUSTO GOMES TEIXEIRA</v>
          </cell>
          <cell r="Z933" t="str">
            <v>Solteiro</v>
          </cell>
          <cell r="AA933" t="str">
            <v>Ensino Fundamental Incompleto</v>
          </cell>
          <cell r="AB933" t="str">
            <v>M</v>
          </cell>
          <cell r="AC933" t="str">
            <v>Estrada</v>
          </cell>
          <cell r="AD933" t="str">
            <v>EVANGELISTA DE SOUZA</v>
          </cell>
          <cell r="AE933" t="str">
            <v>302</v>
          </cell>
          <cell r="AG933" t="str">
            <v>04877-110</v>
          </cell>
          <cell r="AH933" t="str">
            <v>CIDADE LUZ</v>
          </cell>
          <cell r="AI933" t="str">
            <v>São Paulo</v>
          </cell>
          <cell r="AJ933" t="str">
            <v>São Paulo</v>
          </cell>
          <cell r="AK933" t="str">
            <v>11</v>
          </cell>
          <cell r="AL933" t="str">
            <v>5977.3287</v>
          </cell>
          <cell r="AP933">
            <v>6753</v>
          </cell>
          <cell r="AQ933" t="str">
            <v>23799</v>
          </cell>
          <cell r="AR933" t="str">
            <v>6</v>
          </cell>
          <cell r="AS933" t="str">
            <v>203094025</v>
          </cell>
          <cell r="AT933" t="str">
            <v>114816690175</v>
          </cell>
          <cell r="AU933" t="str">
            <v>365</v>
          </cell>
          <cell r="AV933" t="str">
            <v>381</v>
          </cell>
          <cell r="AW933" t="str">
            <v>15111</v>
          </cell>
          <cell r="AX933" t="str">
            <v>84</v>
          </cell>
          <cell r="AY933">
            <v>4</v>
          </cell>
          <cell r="AZ933">
            <v>3</v>
          </cell>
          <cell r="BA933">
            <v>0</v>
          </cell>
        </row>
        <row r="934">
          <cell r="A934">
            <v>113272</v>
          </cell>
          <cell r="B934" t="str">
            <v>GILBERTO SILVA SANTOS</v>
          </cell>
          <cell r="C934" t="str">
            <v>VARREDOR</v>
          </cell>
          <cell r="D934" t="str">
            <v>ECOSAMPA Santo Amaro</v>
          </cell>
          <cell r="E934">
            <v>43617</v>
          </cell>
          <cell r="F934">
            <v>1603.99</v>
          </cell>
          <cell r="G934" t="str">
            <v>Em Atividade Normal</v>
          </cell>
          <cell r="H934">
            <v>44898</v>
          </cell>
          <cell r="I934">
            <v>23508</v>
          </cell>
          <cell r="J934" t="str">
            <v>060.210.628-17</v>
          </cell>
          <cell r="K934" t="str">
            <v>121.41890.97.9</v>
          </cell>
          <cell r="L934" t="str">
            <v>Salário Mensal</v>
          </cell>
          <cell r="M934" t="str">
            <v>Empregado (CLT)</v>
          </cell>
          <cell r="N934" t="str">
            <v>5142-15</v>
          </cell>
          <cell r="O934">
            <v>167</v>
          </cell>
          <cell r="P934" t="str">
            <v>SEGUNDA A SABADO - 13:40 AS 22:00 / INTERVALO DE 01 HORA</v>
          </cell>
          <cell r="Q934" t="str">
            <v>220 Horas</v>
          </cell>
          <cell r="R934" t="str">
            <v>75.01.006</v>
          </cell>
          <cell r="S934" t="str">
            <v>SCK - Varrição de Vias e Logradouros</v>
          </cell>
          <cell r="T934">
            <v>2</v>
          </cell>
          <cell r="U934" t="str">
            <v>SIEMACO SAO PAULO LIMP URBANA</v>
          </cell>
          <cell r="V934" t="str">
            <v>Brasileira</v>
          </cell>
          <cell r="W934" t="str">
            <v>Anagé</v>
          </cell>
          <cell r="X934" t="str">
            <v>MALVINA DONARIA DOS SANTOS</v>
          </cell>
          <cell r="Y934" t="str">
            <v>DIOLINO MARCELINO DOS SANTOS</v>
          </cell>
          <cell r="Z934" t="str">
            <v>Outros</v>
          </cell>
          <cell r="AA934" t="str">
            <v>Educação Básica Completa</v>
          </cell>
          <cell r="AB934" t="str">
            <v>M</v>
          </cell>
          <cell r="AC934" t="str">
            <v>Travessa</v>
          </cell>
          <cell r="AD934" t="str">
            <v>CRAVO BEM TEMPERADO</v>
          </cell>
          <cell r="AE934" t="str">
            <v>307</v>
          </cell>
          <cell r="AG934" t="str">
            <v>04849-027</v>
          </cell>
          <cell r="AH934" t="str">
            <v>PARQUE RESIDENCIAL COCAIA</v>
          </cell>
          <cell r="AI934" t="str">
            <v>São Paulo</v>
          </cell>
          <cell r="AJ934" t="str">
            <v>São Paulo</v>
          </cell>
          <cell r="AP934">
            <v>1681</v>
          </cell>
          <cell r="AQ934" t="str">
            <v>21201</v>
          </cell>
          <cell r="AR934" t="str">
            <v>3</v>
          </cell>
          <cell r="AS934" t="str">
            <v>199795769</v>
          </cell>
          <cell r="AT934" t="str">
            <v>4532990566</v>
          </cell>
          <cell r="AU934" t="str">
            <v>723</v>
          </cell>
          <cell r="AV934" t="str">
            <v>371</v>
          </cell>
          <cell r="AW934" t="str">
            <v>70586</v>
          </cell>
          <cell r="AX934" t="str">
            <v>10</v>
          </cell>
          <cell r="AY934">
            <v>4</v>
          </cell>
          <cell r="AZ934">
            <v>3</v>
          </cell>
          <cell r="BA934">
            <v>0</v>
          </cell>
        </row>
        <row r="935">
          <cell r="A935">
            <v>113274</v>
          </cell>
          <cell r="B935" t="str">
            <v>GILCELIO SOARES</v>
          </cell>
          <cell r="C935" t="str">
            <v>VARREDOR</v>
          </cell>
          <cell r="D935" t="str">
            <v>ECOSAMPA Capela do Socorro</v>
          </cell>
          <cell r="E935">
            <v>43617</v>
          </cell>
          <cell r="F935">
            <v>1603.99</v>
          </cell>
          <cell r="G935" t="str">
            <v>Em Atividade Normal</v>
          </cell>
          <cell r="H935">
            <v>44993</v>
          </cell>
          <cell r="I935">
            <v>29590</v>
          </cell>
          <cell r="J935" t="str">
            <v>299.732.898-54</v>
          </cell>
          <cell r="K935" t="str">
            <v>129.18699.93.6</v>
          </cell>
          <cell r="L935" t="str">
            <v>Salário Mensal</v>
          </cell>
          <cell r="M935" t="str">
            <v>Empregado (CLT)</v>
          </cell>
          <cell r="N935" t="str">
            <v>5142-15</v>
          </cell>
          <cell r="O935">
            <v>233</v>
          </cell>
          <cell r="P935" t="str">
            <v>SEGUNDA A SABADO - 09:00 AS 17:20 / INTERVALO DE 01 HORA</v>
          </cell>
          <cell r="Q935" t="str">
            <v>220 Horas</v>
          </cell>
          <cell r="R935" t="str">
            <v>75.01.006</v>
          </cell>
          <cell r="S935" t="str">
            <v>SCK - Varrição de Vias e Logradouros</v>
          </cell>
          <cell r="T935">
            <v>2</v>
          </cell>
          <cell r="U935" t="str">
            <v>SIEMACO SAO PAULO LIMP URBANA</v>
          </cell>
          <cell r="V935" t="str">
            <v>Brasileira</v>
          </cell>
          <cell r="W935" t="str">
            <v>Governador Valadares</v>
          </cell>
          <cell r="X935" t="str">
            <v>GRACILINA SOARES</v>
          </cell>
          <cell r="Y935" t="str">
            <v>MILTON SOARES</v>
          </cell>
          <cell r="Z935" t="str">
            <v>Casado</v>
          </cell>
          <cell r="AA935" t="str">
            <v>Ensino Médio Incompleto</v>
          </cell>
          <cell r="AB935" t="str">
            <v>M</v>
          </cell>
          <cell r="AC935" t="str">
            <v>Rua</v>
          </cell>
          <cell r="AD935" t="str">
            <v>LAMPADOSA</v>
          </cell>
          <cell r="AE935" t="str">
            <v>115</v>
          </cell>
          <cell r="AF935" t="str">
            <v>FUNDOS</v>
          </cell>
          <cell r="AG935" t="str">
            <v>04830-220</v>
          </cell>
          <cell r="AH935" t="str">
            <v>VILA PROGRESSO</v>
          </cell>
          <cell r="AI935" t="str">
            <v>São Paulo</v>
          </cell>
          <cell r="AJ935" t="str">
            <v>São Paulo</v>
          </cell>
          <cell r="AP935">
            <v>6733</v>
          </cell>
          <cell r="AQ935" t="str">
            <v>31151</v>
          </cell>
          <cell r="AR935" t="str">
            <v>5</v>
          </cell>
          <cell r="AS935" t="str">
            <v>364537905</v>
          </cell>
          <cell r="AT935" t="str">
            <v>283452480108</v>
          </cell>
          <cell r="AU935" t="str">
            <v>691</v>
          </cell>
          <cell r="AV935" t="str">
            <v>280</v>
          </cell>
          <cell r="AW935" t="str">
            <v>91221</v>
          </cell>
          <cell r="AX935" t="str">
            <v>252</v>
          </cell>
          <cell r="AY935">
            <v>4</v>
          </cell>
          <cell r="AZ935">
            <v>3</v>
          </cell>
          <cell r="BA935">
            <v>0</v>
          </cell>
        </row>
        <row r="936">
          <cell r="A936">
            <v>113275</v>
          </cell>
          <cell r="B936" t="str">
            <v>GILDASIO ACACIO BORGES</v>
          </cell>
          <cell r="C936" t="str">
            <v>VARREDOR</v>
          </cell>
          <cell r="D936" t="str">
            <v>ECOSAMPA M'Boi Mirim</v>
          </cell>
          <cell r="E936">
            <v>43617</v>
          </cell>
          <cell r="F936">
            <v>1231.95</v>
          </cell>
          <cell r="G936" t="str">
            <v>Demitido em Meses Anteriores</v>
          </cell>
          <cell r="H936">
            <v>43657</v>
          </cell>
          <cell r="I936">
            <v>24158</v>
          </cell>
          <cell r="J936" t="str">
            <v>476.618.285-53</v>
          </cell>
          <cell r="K936" t="str">
            <v>121.80238.84.5</v>
          </cell>
          <cell r="L936" t="str">
            <v>Salário Mensal</v>
          </cell>
          <cell r="M936" t="str">
            <v>Empregado (CLT)</v>
          </cell>
          <cell r="N936" t="str">
            <v>5142-15</v>
          </cell>
          <cell r="O936">
            <v>71</v>
          </cell>
          <cell r="P936" t="str">
            <v>SEGUNDA A SABADO - 07:00 AS 15:20 / INTERVALO DE 01 HORA</v>
          </cell>
          <cell r="Q936" t="str">
            <v>220 Horas</v>
          </cell>
          <cell r="R936" t="str">
            <v>75.01.007</v>
          </cell>
          <cell r="S936" t="str">
            <v>SCK - Varrição de Sarjetas e Calçadas</v>
          </cell>
          <cell r="T936">
            <v>2</v>
          </cell>
          <cell r="U936" t="str">
            <v>SIEMACO SAO PAULO LIMP URBANA</v>
          </cell>
          <cell r="V936" t="str">
            <v>Brasileira</v>
          </cell>
          <cell r="W936" t="str">
            <v>Itagibá</v>
          </cell>
          <cell r="X936" t="str">
            <v>JANDIRA MARIA DE JESUS</v>
          </cell>
          <cell r="Y936" t="str">
            <v>PAULINO ACACIO BORGES</v>
          </cell>
          <cell r="Z936" t="str">
            <v>Casado</v>
          </cell>
          <cell r="AA936" t="str">
            <v>Educação Básica Completa</v>
          </cell>
          <cell r="AB936" t="str">
            <v>M</v>
          </cell>
          <cell r="AC936" t="str">
            <v>Rua</v>
          </cell>
          <cell r="AD936" t="str">
            <v>MARINGA</v>
          </cell>
          <cell r="AE936" t="str">
            <v>1010</v>
          </cell>
          <cell r="AG936" t="str">
            <v>06823-080</v>
          </cell>
          <cell r="AH936" t="str">
            <v>JARDIM SANTO EDUARDO</v>
          </cell>
          <cell r="AI936" t="str">
            <v>Embu</v>
          </cell>
          <cell r="AJ936" t="str">
            <v>São Paulo</v>
          </cell>
          <cell r="AP936">
            <v>1634</v>
          </cell>
          <cell r="AQ936" t="str">
            <v>25616</v>
          </cell>
          <cell r="AR936" t="str">
            <v>6</v>
          </cell>
          <cell r="AS936" t="str">
            <v>382280155</v>
          </cell>
          <cell r="AT936" t="str">
            <v>10127450531</v>
          </cell>
          <cell r="AU936" t="str">
            <v>55</v>
          </cell>
          <cell r="AV936" t="str">
            <v>147</v>
          </cell>
          <cell r="AW936" t="str">
            <v>98819</v>
          </cell>
          <cell r="AX936" t="str">
            <v>19</v>
          </cell>
          <cell r="AY936">
            <v>0</v>
          </cell>
          <cell r="AZ936">
            <v>1</v>
          </cell>
          <cell r="BA936">
            <v>10</v>
          </cell>
        </row>
        <row r="937">
          <cell r="A937">
            <v>113278</v>
          </cell>
          <cell r="B937" t="str">
            <v>GILDENE DA SILVA</v>
          </cell>
          <cell r="C937" t="str">
            <v>AJUDANTE EQ SERVICOS DIVERSOS</v>
          </cell>
          <cell r="D937" t="str">
            <v>ECOSAMPA Campo Limpo</v>
          </cell>
          <cell r="E937">
            <v>43617</v>
          </cell>
          <cell r="F937">
            <v>1603.99</v>
          </cell>
          <cell r="G937" t="str">
            <v>Gozando Férias</v>
          </cell>
          <cell r="H937">
            <v>45180</v>
          </cell>
          <cell r="I937">
            <v>29535</v>
          </cell>
          <cell r="J937" t="str">
            <v>011.565.974-98</v>
          </cell>
          <cell r="K937" t="str">
            <v>162.16992.94.6</v>
          </cell>
          <cell r="L937" t="str">
            <v>Salário Mensal</v>
          </cell>
          <cell r="M937" t="str">
            <v>Empregado (CLT)</v>
          </cell>
          <cell r="N937" t="str">
            <v>5142-25</v>
          </cell>
          <cell r="O937">
            <v>167</v>
          </cell>
          <cell r="P937" t="str">
            <v>SEGUNDA A SABADO - 13:40 AS 22:00 / INTERVALO DE 01 HORA</v>
          </cell>
          <cell r="Q937" t="str">
            <v>220 Horas</v>
          </cell>
          <cell r="R937" t="str">
            <v>75.01.019</v>
          </cell>
          <cell r="S937" t="str">
            <v>SCK - Operação dos Ecopontos</v>
          </cell>
          <cell r="T937">
            <v>2</v>
          </cell>
          <cell r="U937" t="str">
            <v>SIEMACO SAO PAULO LIMP URBANA</v>
          </cell>
          <cell r="V937" t="str">
            <v>Brasileira</v>
          </cell>
          <cell r="W937" t="str">
            <v>Santo Antônio</v>
          </cell>
          <cell r="X937" t="str">
            <v>NELCI DA SILVA</v>
          </cell>
          <cell r="Z937" t="str">
            <v>Solteiro</v>
          </cell>
          <cell r="AA937" t="str">
            <v>Ensino Fundamental Incompleto</v>
          </cell>
          <cell r="AB937" t="str">
            <v>F</v>
          </cell>
          <cell r="AC937" t="str">
            <v>Rua</v>
          </cell>
          <cell r="AD937" t="str">
            <v>AFONSO DE OLIVEIRA DOS SANTOS</v>
          </cell>
          <cell r="AE937" t="str">
            <v>45</v>
          </cell>
          <cell r="AG937" t="str">
            <v>05663-030</v>
          </cell>
          <cell r="AH937" t="str">
            <v>PARAISOPOLIS</v>
          </cell>
          <cell r="AI937" t="str">
            <v>São Paulo</v>
          </cell>
          <cell r="AJ937" t="str">
            <v>São Paulo</v>
          </cell>
          <cell r="AP937">
            <v>390</v>
          </cell>
          <cell r="AQ937" t="str">
            <v>10881</v>
          </cell>
          <cell r="AR937" t="str">
            <v>9</v>
          </cell>
          <cell r="AS937" t="str">
            <v>553881528</v>
          </cell>
          <cell r="AT937" t="str">
            <v>19512151651</v>
          </cell>
          <cell r="AU937" t="str">
            <v>133</v>
          </cell>
          <cell r="AV937" t="str">
            <v>12</v>
          </cell>
          <cell r="AW937" t="str">
            <v>53665</v>
          </cell>
          <cell r="AX937" t="str">
            <v>388</v>
          </cell>
          <cell r="AY937">
            <v>4</v>
          </cell>
          <cell r="AZ937">
            <v>3</v>
          </cell>
          <cell r="BA937">
            <v>0</v>
          </cell>
        </row>
        <row r="938">
          <cell r="A938">
            <v>113280</v>
          </cell>
          <cell r="B938" t="str">
            <v>GILMAR RIBEIRO</v>
          </cell>
          <cell r="C938" t="str">
            <v>AJUDANTE EQ SERVICOS DIVERSOS</v>
          </cell>
          <cell r="D938" t="str">
            <v>ECOSAMPA M'Boi Mirim</v>
          </cell>
          <cell r="E938">
            <v>43617</v>
          </cell>
          <cell r="F938">
            <v>1603.99</v>
          </cell>
          <cell r="G938" t="str">
            <v>Em Atividade Normal</v>
          </cell>
          <cell r="H938">
            <v>44930</v>
          </cell>
          <cell r="I938">
            <v>27347</v>
          </cell>
          <cell r="J938" t="str">
            <v>258.417.918-00</v>
          </cell>
          <cell r="K938" t="str">
            <v>125.40005.35.9</v>
          </cell>
          <cell r="L938" t="str">
            <v>Salário Mensal</v>
          </cell>
          <cell r="M938" t="str">
            <v>Empregado (CLT)</v>
          </cell>
          <cell r="N938" t="str">
            <v>5142-25</v>
          </cell>
          <cell r="O938">
            <v>66</v>
          </cell>
          <cell r="P938" t="str">
            <v>SEGUNDA A SABADO - 06:00 AS 14:20 / INTERVALO DE 01 HORA</v>
          </cell>
          <cell r="Q938" t="str">
            <v>220 Horas</v>
          </cell>
          <cell r="R938" t="str">
            <v>75.01.013</v>
          </cell>
          <cell r="S938" t="str">
            <v>SCK - Capinação e Roçada de Vias</v>
          </cell>
          <cell r="T938">
            <v>2</v>
          </cell>
          <cell r="U938" t="str">
            <v>SIEMACO SAO PAULO LIMP URBANA</v>
          </cell>
          <cell r="V938" t="str">
            <v>Brasileira</v>
          </cell>
          <cell r="W938" t="str">
            <v>Paula Cândido</v>
          </cell>
          <cell r="X938" t="str">
            <v>MARIA DAS GRACAS RIBEIRO</v>
          </cell>
          <cell r="Y938" t="str">
            <v>JOSE FRANCISCO RIBEIRO</v>
          </cell>
          <cell r="Z938" t="str">
            <v>Outros</v>
          </cell>
          <cell r="AA938" t="str">
            <v>Ensino Fundamental Incompleto</v>
          </cell>
          <cell r="AB938" t="str">
            <v>M</v>
          </cell>
          <cell r="AC938" t="str">
            <v>Rua</v>
          </cell>
          <cell r="AD938" t="str">
            <v>TARIRA</v>
          </cell>
          <cell r="AE938" t="str">
            <v>180</v>
          </cell>
          <cell r="AG938" t="str">
            <v>05882-120</v>
          </cell>
          <cell r="AH938" t="str">
            <v>JARDIM SAO BENTO NOVO</v>
          </cell>
          <cell r="AI938" t="str">
            <v>São Paulo</v>
          </cell>
          <cell r="AJ938" t="str">
            <v>São Paulo</v>
          </cell>
          <cell r="AP938">
            <v>9106</v>
          </cell>
          <cell r="AQ938" t="str">
            <v>33415</v>
          </cell>
          <cell r="AR938" t="str">
            <v>5</v>
          </cell>
          <cell r="AS938" t="str">
            <v>276740981</v>
          </cell>
          <cell r="AT938" t="str">
            <v>266605020183</v>
          </cell>
          <cell r="AU938" t="str">
            <v>134</v>
          </cell>
          <cell r="AV938" t="str">
            <v>20</v>
          </cell>
          <cell r="AW938" t="str">
            <v>25738</v>
          </cell>
          <cell r="AX938" t="str">
            <v>161</v>
          </cell>
          <cell r="AY938">
            <v>4</v>
          </cell>
          <cell r="AZ938">
            <v>3</v>
          </cell>
          <cell r="BA938">
            <v>0</v>
          </cell>
        </row>
        <row r="939">
          <cell r="A939">
            <v>113287</v>
          </cell>
          <cell r="B939" t="str">
            <v>GILSON ALVES DA SILVA</v>
          </cell>
          <cell r="C939" t="str">
            <v>VARREDOR</v>
          </cell>
          <cell r="D939" t="str">
            <v>ECOSAMPA Capela do Socorro</v>
          </cell>
          <cell r="E939">
            <v>43617</v>
          </cell>
          <cell r="F939">
            <v>1603.99</v>
          </cell>
          <cell r="G939" t="str">
            <v>Em Atividade Normal</v>
          </cell>
          <cell r="H939">
            <v>44867</v>
          </cell>
          <cell r="I939">
            <v>28217</v>
          </cell>
          <cell r="J939" t="str">
            <v>027.420.694-37</v>
          </cell>
          <cell r="K939" t="str">
            <v>162.62409.38.7</v>
          </cell>
          <cell r="L939" t="str">
            <v>Salário Mensal</v>
          </cell>
          <cell r="M939" t="str">
            <v>Empregado (CLT)</v>
          </cell>
          <cell r="N939" t="str">
            <v>5142-15</v>
          </cell>
          <cell r="O939">
            <v>233</v>
          </cell>
          <cell r="P939" t="str">
            <v>SEGUNDA A SABADO - 09:00 AS 17:20 / INTERVALO DE 01 HORA</v>
          </cell>
          <cell r="Q939" t="str">
            <v>220 Horas</v>
          </cell>
          <cell r="R939" t="str">
            <v>75.01.006</v>
          </cell>
          <cell r="S939" t="str">
            <v>SCK - Varrição de Vias e Logradouros</v>
          </cell>
          <cell r="T939">
            <v>2</v>
          </cell>
          <cell r="U939" t="str">
            <v>SIEMACO SAO PAULO LIMP URBANA</v>
          </cell>
          <cell r="V939" t="str">
            <v>Brasileira</v>
          </cell>
          <cell r="W939" t="str">
            <v>Machados</v>
          </cell>
          <cell r="X939" t="str">
            <v>EROTILDES FRANCISCA DE PAULA</v>
          </cell>
          <cell r="Y939" t="str">
            <v>OTACILIO ALVES DA SILVA</v>
          </cell>
          <cell r="Z939" t="str">
            <v>Casado</v>
          </cell>
          <cell r="AA939" t="str">
            <v>Ensino Fundamental Incompleto</v>
          </cell>
          <cell r="AB939" t="str">
            <v>M</v>
          </cell>
          <cell r="AC939" t="str">
            <v>Rua</v>
          </cell>
          <cell r="AD939" t="str">
            <v>MANUEL VIEIRA SANTANA</v>
          </cell>
          <cell r="AE939" t="str">
            <v>185</v>
          </cell>
          <cell r="AG939" t="str">
            <v>05831-150</v>
          </cell>
          <cell r="AH939" t="str">
            <v>CHACARA SANTANA</v>
          </cell>
          <cell r="AI939" t="str">
            <v>São Paulo</v>
          </cell>
          <cell r="AJ939" t="str">
            <v>São Paulo</v>
          </cell>
          <cell r="AP939">
            <v>8341</v>
          </cell>
          <cell r="AQ939" t="str">
            <v>25903</v>
          </cell>
          <cell r="AR939" t="str">
            <v>7</v>
          </cell>
          <cell r="AS939" t="str">
            <v>566476708</v>
          </cell>
          <cell r="AT939" t="str">
            <v>50597880841</v>
          </cell>
          <cell r="AU939" t="str">
            <v>304</v>
          </cell>
          <cell r="AV939" t="str">
            <v>372</v>
          </cell>
          <cell r="AW939" t="str">
            <v>65895</v>
          </cell>
          <cell r="AX939" t="str">
            <v>18</v>
          </cell>
          <cell r="AY939">
            <v>4</v>
          </cell>
          <cell r="AZ939">
            <v>3</v>
          </cell>
          <cell r="BA939">
            <v>0</v>
          </cell>
        </row>
        <row r="940">
          <cell r="A940">
            <v>122570</v>
          </cell>
          <cell r="B940" t="str">
            <v>GILSON ARAUJO DE LIMA</v>
          </cell>
          <cell r="C940" t="str">
            <v>MOTORISTA CAMINHAO</v>
          </cell>
          <cell r="D940" t="str">
            <v>ECOSAMPA Operação Geral</v>
          </cell>
          <cell r="E940">
            <v>45131</v>
          </cell>
          <cell r="F940">
            <v>3050.22</v>
          </cell>
          <cell r="G940" t="str">
            <v>Em Atividade Normal</v>
          </cell>
          <cell r="H940">
            <v>45131</v>
          </cell>
          <cell r="I940">
            <v>27585</v>
          </cell>
          <cell r="J940" t="str">
            <v>278.663.318-47</v>
          </cell>
          <cell r="K940" t="str">
            <v>125.01563.99.0</v>
          </cell>
          <cell r="L940" t="str">
            <v>Salário Mensal</v>
          </cell>
          <cell r="M940" t="str">
            <v>Empregado (CLT)</v>
          </cell>
          <cell r="N940" t="str">
            <v>7825-10</v>
          </cell>
          <cell r="O940">
            <v>301</v>
          </cell>
          <cell r="P940" t="str">
            <v>SEGUNDA A SABADO - 22:00 AS 05:25 / INTERVALO DE 01 HORA</v>
          </cell>
          <cell r="Q940" t="str">
            <v>220 Horas</v>
          </cell>
          <cell r="R940" t="str">
            <v>75.01.017</v>
          </cell>
          <cell r="S940" t="str">
            <v>SCK - Coleta Manual - Entulho e Materiais Diversos</v>
          </cell>
          <cell r="T940">
            <v>2</v>
          </cell>
          <cell r="U940" t="str">
            <v>SIND TRAB EMP DE ONIBUS RODOV INTEREST INTERM SET DIF SAO PAULO</v>
          </cell>
          <cell r="V940" t="str">
            <v>Brasileira</v>
          </cell>
          <cell r="W940" t="str">
            <v>Nenhum</v>
          </cell>
          <cell r="X940" t="str">
            <v>IRENIR MARIA DE LIMA</v>
          </cell>
          <cell r="Y940" t="str">
            <v>ANTONIO ARAUJO LIMA</v>
          </cell>
          <cell r="Z940" t="str">
            <v>Solteiro</v>
          </cell>
          <cell r="AA940" t="str">
            <v>Ensino Médio Completo</v>
          </cell>
          <cell r="AB940" t="str">
            <v>M</v>
          </cell>
          <cell r="AC940" t="str">
            <v>Rua</v>
          </cell>
          <cell r="AD940" t="str">
            <v>MICHEL ANGELO PRUNETTI</v>
          </cell>
          <cell r="AE940" t="str">
            <v>991</v>
          </cell>
          <cell r="AF940" t="str">
            <v>A</v>
          </cell>
          <cell r="AG940" t="str">
            <v>04844-260</v>
          </cell>
          <cell r="AH940" t="str">
            <v>JD ICARAI</v>
          </cell>
          <cell r="AI940" t="str">
            <v>São Paulo</v>
          </cell>
          <cell r="AJ940" t="str">
            <v>São Paulo</v>
          </cell>
          <cell r="AM940" t="str">
            <v>11</v>
          </cell>
          <cell r="AN940" t="str">
            <v>95113-0546</v>
          </cell>
          <cell r="AP940">
            <v>6733</v>
          </cell>
          <cell r="AQ940" t="str">
            <v>61398</v>
          </cell>
          <cell r="AR940" t="str">
            <v>5</v>
          </cell>
          <cell r="AS940" t="str">
            <v>204438470</v>
          </cell>
          <cell r="AT940" t="str">
            <v>339393360108</v>
          </cell>
          <cell r="AU940" t="str">
            <v>371</v>
          </cell>
          <cell r="AV940" t="str">
            <v>0562</v>
          </cell>
          <cell r="AW940" t="str">
            <v>27866331</v>
          </cell>
          <cell r="AX940" t="str">
            <v>847</v>
          </cell>
          <cell r="AY940">
            <v>0</v>
          </cell>
          <cell r="AZ940">
            <v>1</v>
          </cell>
          <cell r="BA940">
            <v>7</v>
          </cell>
          <cell r="BB940" t="str">
            <v>01.024.564.641</v>
          </cell>
          <cell r="BC940">
            <v>48414</v>
          </cell>
          <cell r="BD940">
            <v>44767</v>
          </cell>
          <cell r="BE940" t="str">
            <v>E</v>
          </cell>
          <cell r="BG940">
            <v>45106</v>
          </cell>
        </row>
        <row r="941">
          <cell r="A941">
            <v>113289</v>
          </cell>
          <cell r="B941" t="str">
            <v>GILSON DE OLIVEIRA</v>
          </cell>
          <cell r="C941" t="str">
            <v>VARREDOR</v>
          </cell>
          <cell r="D941" t="str">
            <v>ECOSAMPA Campo Limpo</v>
          </cell>
          <cell r="E941">
            <v>43617</v>
          </cell>
          <cell r="F941">
            <v>1603.99</v>
          </cell>
          <cell r="G941" t="str">
            <v>Em Atividade Normal</v>
          </cell>
          <cell r="H941">
            <v>44930</v>
          </cell>
          <cell r="I941">
            <v>24194</v>
          </cell>
          <cell r="J941" t="str">
            <v>085.243.058-27</v>
          </cell>
          <cell r="K941" t="str">
            <v>123.02804.14.9</v>
          </cell>
          <cell r="L941" t="str">
            <v>Salário Mensal</v>
          </cell>
          <cell r="M941" t="str">
            <v>Empregado (CLT)</v>
          </cell>
          <cell r="N941" t="str">
            <v>5142-15</v>
          </cell>
          <cell r="O941">
            <v>167</v>
          </cell>
          <cell r="P941" t="str">
            <v>SEGUNDA A SABADO - 13:40 AS 22:00 / INTERVALO DE 01 HORA</v>
          </cell>
          <cell r="Q941" t="str">
            <v>220 Horas</v>
          </cell>
          <cell r="R941" t="str">
            <v>75.01.006</v>
          </cell>
          <cell r="S941" t="str">
            <v>SCK - Varrição de Vias e Logradouros</v>
          </cell>
          <cell r="T941">
            <v>2</v>
          </cell>
          <cell r="U941" t="str">
            <v>SIEMACO SAO PAULO LIMP URBANA</v>
          </cell>
          <cell r="V941" t="str">
            <v>Brasileira</v>
          </cell>
          <cell r="W941" t="str">
            <v>São Paulo</v>
          </cell>
          <cell r="X941" t="str">
            <v>MARIA DE LOURDES DE OLIVEIRA</v>
          </cell>
          <cell r="Y941" t="str">
            <v>WILSON DE OLIVEIRA</v>
          </cell>
          <cell r="Z941" t="str">
            <v>Casado</v>
          </cell>
          <cell r="AA941" t="str">
            <v>Ensino Médio Incompleto</v>
          </cell>
          <cell r="AB941" t="str">
            <v>M</v>
          </cell>
          <cell r="AC941" t="str">
            <v>Rua</v>
          </cell>
          <cell r="AD941" t="str">
            <v>CLEMENTE ROCHA</v>
          </cell>
          <cell r="AE941" t="str">
            <v>569</v>
          </cell>
          <cell r="AG941" t="str">
            <v>05735-090</v>
          </cell>
          <cell r="AH941" t="str">
            <v>PARQUE REBOUCAS</v>
          </cell>
          <cell r="AI941" t="str">
            <v>São Paulo</v>
          </cell>
          <cell r="AJ941" t="str">
            <v>São Paulo</v>
          </cell>
          <cell r="AK941" t="str">
            <v>11</v>
          </cell>
          <cell r="AL941" t="str">
            <v>5844.4792</v>
          </cell>
          <cell r="AP941">
            <v>2978</v>
          </cell>
          <cell r="AQ941" t="str">
            <v>36820</v>
          </cell>
          <cell r="AR941" t="str">
            <v>3</v>
          </cell>
          <cell r="AS941" t="str">
            <v>191752277</v>
          </cell>
          <cell r="AT941" t="str">
            <v>212970080191</v>
          </cell>
          <cell r="AU941" t="str">
            <v>796</v>
          </cell>
          <cell r="AV941" t="str">
            <v>328</v>
          </cell>
          <cell r="AW941" t="str">
            <v>41562</v>
          </cell>
          <cell r="AX941" t="str">
            <v>21</v>
          </cell>
          <cell r="AY941">
            <v>4</v>
          </cell>
          <cell r="AZ941">
            <v>3</v>
          </cell>
          <cell r="BA941">
            <v>0</v>
          </cell>
        </row>
        <row r="942">
          <cell r="A942">
            <v>116389</v>
          </cell>
          <cell r="B942" t="str">
            <v>GILSON MUNIZ SILVA</v>
          </cell>
          <cell r="C942" t="str">
            <v>VARREDOR</v>
          </cell>
          <cell r="D942" t="str">
            <v>ECOSAMPA Santo Amaro</v>
          </cell>
          <cell r="E942">
            <v>44328</v>
          </cell>
          <cell r="F942">
            <v>1603.99</v>
          </cell>
          <cell r="G942" t="str">
            <v>Auxílio-Doença</v>
          </cell>
          <cell r="H942">
            <v>45175</v>
          </cell>
          <cell r="I942">
            <v>24100</v>
          </cell>
          <cell r="J942" t="str">
            <v>381.108.225-68</v>
          </cell>
          <cell r="K942" t="str">
            <v>123.58149.76.6</v>
          </cell>
          <cell r="L942" t="str">
            <v>Salário Mensal</v>
          </cell>
          <cell r="M942" t="str">
            <v>Empregado (CLT)</v>
          </cell>
          <cell r="N942" t="str">
            <v>5142-15</v>
          </cell>
          <cell r="O942">
            <v>66</v>
          </cell>
          <cell r="P942" t="str">
            <v>SEGUNDA A SABADO - 06:00 AS 14:20 / INTERVALO DE 01 HORA</v>
          </cell>
          <cell r="Q942" t="str">
            <v>220 Horas</v>
          </cell>
          <cell r="R942" t="str">
            <v>75.01.008</v>
          </cell>
          <cell r="S942" t="str">
            <v>SCK - Varrição de Calçadões</v>
          </cell>
          <cell r="T942">
            <v>2</v>
          </cell>
          <cell r="U942" t="str">
            <v>SIEMACO SAO PAULO LIMP URBANA</v>
          </cell>
          <cell r="V942" t="str">
            <v>Brasileira</v>
          </cell>
          <cell r="W942" t="str">
            <v>Itamaraju</v>
          </cell>
          <cell r="X942" t="str">
            <v>CLAUDIMIRA SILVA AMORIM</v>
          </cell>
          <cell r="Y942" t="str">
            <v>MACIONILIO TIBURCIO MUNIZ</v>
          </cell>
          <cell r="Z942" t="str">
            <v>União Est/Marit</v>
          </cell>
          <cell r="AA942" t="str">
            <v>Ensino Médio Completo</v>
          </cell>
          <cell r="AB942" t="str">
            <v>M</v>
          </cell>
          <cell r="AC942" t="str">
            <v>Rua</v>
          </cell>
          <cell r="AD942" t="str">
            <v>RUA FERNANDES TRANCOSO</v>
          </cell>
          <cell r="AE942" t="str">
            <v>400</v>
          </cell>
          <cell r="AF942" t="str">
            <v>CASA 2</v>
          </cell>
          <cell r="AG942" t="str">
            <v>05876-070</v>
          </cell>
          <cell r="AH942" t="str">
            <v>JARDIM GUARUJA</v>
          </cell>
          <cell r="AI942" t="str">
            <v>São Paulo</v>
          </cell>
          <cell r="AJ942" t="str">
            <v>São Paulo</v>
          </cell>
          <cell r="AK942" t="str">
            <v>11</v>
          </cell>
          <cell r="AL942" t="str">
            <v>99327.4478</v>
          </cell>
          <cell r="AM942" t="str">
            <v>11</v>
          </cell>
          <cell r="AN942" t="str">
            <v>97166.9750</v>
          </cell>
          <cell r="AP942">
            <v>7245</v>
          </cell>
          <cell r="AQ942" t="str">
            <v>06818</v>
          </cell>
          <cell r="AR942" t="str">
            <v>9</v>
          </cell>
          <cell r="AS942" t="str">
            <v>273975006</v>
          </cell>
          <cell r="AT942" t="str">
            <v>198682300116</v>
          </cell>
          <cell r="AU942" t="str">
            <v>0188</v>
          </cell>
          <cell r="AV942" t="str">
            <v>020</v>
          </cell>
          <cell r="AW942" t="str">
            <v>38110822</v>
          </cell>
          <cell r="AX942" t="str">
            <v>568</v>
          </cell>
          <cell r="AY942">
            <v>2</v>
          </cell>
          <cell r="AZ942">
            <v>3</v>
          </cell>
          <cell r="BA942">
            <v>19</v>
          </cell>
        </row>
        <row r="943">
          <cell r="A943">
            <v>122079</v>
          </cell>
          <cell r="B943" t="str">
            <v>GILSON SILVA DIAS</v>
          </cell>
          <cell r="C943" t="str">
            <v>AJUDANTE EQ SERVICOS DIVERSOS</v>
          </cell>
          <cell r="D943" t="str">
            <v>ECOSAMPA Capela do Socorro</v>
          </cell>
          <cell r="E943">
            <v>45061</v>
          </cell>
          <cell r="F943">
            <v>1603.99</v>
          </cell>
          <cell r="G943" t="str">
            <v>Em Atividade Normal</v>
          </cell>
          <cell r="H943">
            <v>45061</v>
          </cell>
          <cell r="I943">
            <v>29814</v>
          </cell>
          <cell r="J943" t="str">
            <v>305.593.498-90</v>
          </cell>
          <cell r="K943" t="str">
            <v>238.48966.96.0</v>
          </cell>
          <cell r="L943" t="str">
            <v>Salário Mensal</v>
          </cell>
          <cell r="M943" t="str">
            <v>Empregado (CLT)</v>
          </cell>
          <cell r="N943" t="str">
            <v>5142-25</v>
          </cell>
          <cell r="O943">
            <v>66</v>
          </cell>
          <cell r="P943" t="str">
            <v>SEGUNDA A SABADO - 06:00 AS 14:20 / INTERVALO DE 01 HORA</v>
          </cell>
          <cell r="Q943" t="str">
            <v>220 Horas</v>
          </cell>
          <cell r="R943" t="str">
            <v>75.01.022</v>
          </cell>
          <cell r="S943" t="str">
            <v>SCK - Limpeza Habitacional - Dificil Acesso</v>
          </cell>
          <cell r="T943">
            <v>2</v>
          </cell>
          <cell r="U943" t="str">
            <v>SIEMACO SAO PAULO LIMP URBANA</v>
          </cell>
          <cell r="V943" t="str">
            <v>Brasileira</v>
          </cell>
          <cell r="W943" t="str">
            <v>Itarantim</v>
          </cell>
          <cell r="X943" t="str">
            <v>ADEMIR PEREIRA SILVA</v>
          </cell>
          <cell r="Y943" t="str">
            <v>JAILTON PEREIRA DIAS</v>
          </cell>
          <cell r="Z943" t="str">
            <v>Casado</v>
          </cell>
          <cell r="AA943" t="str">
            <v>Ensino Fundamental Incompleto</v>
          </cell>
          <cell r="AB943" t="str">
            <v>M</v>
          </cell>
          <cell r="AC943" t="str">
            <v>Rua</v>
          </cell>
          <cell r="AD943" t="str">
            <v>MEXICO</v>
          </cell>
          <cell r="AE943" t="str">
            <v>87</v>
          </cell>
          <cell r="AG943" t="str">
            <v>08391-570</v>
          </cell>
          <cell r="AH943" t="str">
            <v>PARQUE DAS FLORES</v>
          </cell>
          <cell r="AI943" t="str">
            <v>São Paulo</v>
          </cell>
          <cell r="AJ943" t="str">
            <v>São Paulo</v>
          </cell>
          <cell r="AM943" t="str">
            <v>11</v>
          </cell>
          <cell r="AN943" t="str">
            <v>93223-8752</v>
          </cell>
          <cell r="AP943">
            <v>6471</v>
          </cell>
          <cell r="AQ943" t="str">
            <v>32247</v>
          </cell>
          <cell r="AR943" t="str">
            <v>6</v>
          </cell>
          <cell r="AS943" t="str">
            <v>361852162</v>
          </cell>
          <cell r="AT943" t="str">
            <v>306351030108</v>
          </cell>
          <cell r="AU943" t="str">
            <v>375</v>
          </cell>
          <cell r="AV943" t="str">
            <v>0297</v>
          </cell>
          <cell r="AW943" t="str">
            <v>30559349</v>
          </cell>
          <cell r="AX943" t="str">
            <v>890</v>
          </cell>
          <cell r="AY943">
            <v>0</v>
          </cell>
          <cell r="AZ943">
            <v>3</v>
          </cell>
          <cell r="BA943">
            <v>16</v>
          </cell>
        </row>
        <row r="944">
          <cell r="A944">
            <v>116387</v>
          </cell>
          <cell r="B944" t="str">
            <v>GILSON VICENTE DE ARAUJO</v>
          </cell>
          <cell r="C944" t="str">
            <v>AJUDANTE EQ SERVICOS DIVERSOS</v>
          </cell>
          <cell r="D944" t="str">
            <v>ECOSAMPA Parelheiros</v>
          </cell>
          <cell r="E944">
            <v>44328</v>
          </cell>
          <cell r="F944">
            <v>1603.99</v>
          </cell>
          <cell r="G944" t="str">
            <v>Demitido em Meses Anteriores</v>
          </cell>
          <cell r="H944">
            <v>44950</v>
          </cell>
          <cell r="I944">
            <v>26577</v>
          </cell>
          <cell r="J944" t="str">
            <v>148.883.818-60</v>
          </cell>
          <cell r="K944" t="str">
            <v>123.91005.24.7</v>
          </cell>
          <cell r="L944" t="str">
            <v>Salário Mensal</v>
          </cell>
          <cell r="M944" t="str">
            <v>Empregado (CLT)</v>
          </cell>
          <cell r="N944" t="str">
            <v>5142-25</v>
          </cell>
          <cell r="O944">
            <v>167</v>
          </cell>
          <cell r="P944" t="str">
            <v>SEGUNDA A SABADO - 13:40 AS 22:00 / INTERVALO DE 01 HORA</v>
          </cell>
          <cell r="Q944" t="str">
            <v>220 Horas</v>
          </cell>
          <cell r="R944" t="str">
            <v>75.01.013</v>
          </cell>
          <cell r="S944" t="str">
            <v>SCK - Capinação e Roçada de Vias</v>
          </cell>
          <cell r="T944">
            <v>2</v>
          </cell>
          <cell r="U944" t="str">
            <v>SIEMACO SAO PAULO LIMP URBANA</v>
          </cell>
          <cell r="V944" t="str">
            <v>Brasileira</v>
          </cell>
          <cell r="W944" t="str">
            <v>Caarapó</v>
          </cell>
          <cell r="X944" t="str">
            <v>MARINALVA CORREIA DA CONCEICAO ARAUJO</v>
          </cell>
          <cell r="Y944" t="str">
            <v>ANEDINO VICENTE DE ARAUJO</v>
          </cell>
          <cell r="Z944" t="str">
            <v>Solteiro</v>
          </cell>
          <cell r="AA944" t="str">
            <v>Ensino Fundamental Completo</v>
          </cell>
          <cell r="AB944" t="str">
            <v>M</v>
          </cell>
          <cell r="AC944" t="str">
            <v>Rua</v>
          </cell>
          <cell r="AD944" t="str">
            <v>RUA SAO PEDRO DE NOVA FRIBURGO</v>
          </cell>
          <cell r="AE944" t="str">
            <v>30</v>
          </cell>
          <cell r="AG944" t="str">
            <v>04829-410</v>
          </cell>
          <cell r="AH944" t="str">
            <v>JARDIM DAS IMBUIAS</v>
          </cell>
          <cell r="AI944" t="str">
            <v>São Paulo</v>
          </cell>
          <cell r="AJ944" t="str">
            <v>São Paulo</v>
          </cell>
          <cell r="AK944" t="str">
            <v>11</v>
          </cell>
          <cell r="AL944" t="str">
            <v>97982.1718</v>
          </cell>
          <cell r="AP944">
            <v>1095</v>
          </cell>
          <cell r="AQ944" t="str">
            <v>17201</v>
          </cell>
          <cell r="AR944" t="str">
            <v>9</v>
          </cell>
          <cell r="AS944" t="str">
            <v>233895280</v>
          </cell>
          <cell r="AT944" t="str">
            <v>259350340167</v>
          </cell>
          <cell r="AW944" t="str">
            <v>14888381</v>
          </cell>
          <cell r="AX944" t="str">
            <v>860</v>
          </cell>
          <cell r="AY944">
            <v>1</v>
          </cell>
          <cell r="AZ944">
            <v>8</v>
          </cell>
          <cell r="BA944">
            <v>12</v>
          </cell>
        </row>
        <row r="945">
          <cell r="A945">
            <v>113293</v>
          </cell>
          <cell r="B945" t="str">
            <v>GILVAN CALIXTO DE GOUVEIA</v>
          </cell>
          <cell r="C945" t="str">
            <v>COLETOR</v>
          </cell>
          <cell r="D945" t="str">
            <v>ECOSAMPA Operação Geral</v>
          </cell>
          <cell r="E945">
            <v>43617</v>
          </cell>
          <cell r="F945">
            <v>1523.89</v>
          </cell>
          <cell r="G945" t="str">
            <v>Demitido em Meses Anteriores</v>
          </cell>
          <cell r="H945">
            <v>43991</v>
          </cell>
          <cell r="I945">
            <v>27771</v>
          </cell>
          <cell r="J945" t="str">
            <v>263.560.538-60</v>
          </cell>
          <cell r="K945" t="str">
            <v>125.57893.85.6</v>
          </cell>
          <cell r="L945" t="str">
            <v>Salário Mensal</v>
          </cell>
          <cell r="M945" t="str">
            <v>Empregado (CLT)</v>
          </cell>
          <cell r="N945" t="str">
            <v>5142-05</v>
          </cell>
          <cell r="O945">
            <v>167</v>
          </cell>
          <cell r="P945" t="str">
            <v>SEGUNDA A SABADO - 13:40 AS 22:00 / INTERVALO DE 01 HORA</v>
          </cell>
          <cell r="Q945" t="str">
            <v>220 Horas</v>
          </cell>
          <cell r="R945" t="str">
            <v>75.01.017</v>
          </cell>
          <cell r="S945" t="str">
            <v>SCK - Coleta Manual - Entulho e Materiais Diversos</v>
          </cell>
          <cell r="T945">
            <v>2</v>
          </cell>
          <cell r="U945" t="str">
            <v>SIEMACO SAO PAULO LIMP URBANA</v>
          </cell>
          <cell r="V945" t="str">
            <v>Brasileira</v>
          </cell>
          <cell r="W945" t="str">
            <v>Águas Belas</v>
          </cell>
          <cell r="X945" t="str">
            <v>MARIA JOSE DE GOUVEIA</v>
          </cell>
          <cell r="Y945" t="str">
            <v>PAULO CALIXTO DE GOUVEIA</v>
          </cell>
          <cell r="Z945" t="str">
            <v>Solteiro</v>
          </cell>
          <cell r="AA945" t="str">
            <v>Ensino Fundamental Incompleto</v>
          </cell>
          <cell r="AB945" t="str">
            <v>M</v>
          </cell>
          <cell r="AC945" t="str">
            <v>Rua</v>
          </cell>
          <cell r="AD945" t="str">
            <v>SEBASTIAO MUNIZ DE SOUSA</v>
          </cell>
          <cell r="AE945" t="str">
            <v>228</v>
          </cell>
          <cell r="AG945" t="str">
            <v>05821-150</v>
          </cell>
          <cell r="AH945" t="str">
            <v>PQ SANTO ANTONIO</v>
          </cell>
          <cell r="AI945" t="str">
            <v>São Paulo</v>
          </cell>
          <cell r="AJ945" t="str">
            <v>São Paulo</v>
          </cell>
          <cell r="AP945">
            <v>8846</v>
          </cell>
          <cell r="AQ945" t="str">
            <v>28805</v>
          </cell>
          <cell r="AR945" t="str">
            <v>1</v>
          </cell>
          <cell r="AS945" t="str">
            <v>305103672</v>
          </cell>
          <cell r="AT945" t="str">
            <v>268484760175</v>
          </cell>
          <cell r="AU945" t="str">
            <v>37</v>
          </cell>
          <cell r="AV945" t="str">
            <v>346</v>
          </cell>
          <cell r="AW945" t="str">
            <v>93397</v>
          </cell>
          <cell r="AX945" t="str">
            <v>211</v>
          </cell>
          <cell r="AY945">
            <v>1</v>
          </cell>
          <cell r="AZ945">
            <v>0</v>
          </cell>
          <cell r="BA945">
            <v>8</v>
          </cell>
        </row>
        <row r="946">
          <cell r="A946">
            <v>113295</v>
          </cell>
          <cell r="B946" t="str">
            <v>GILVAN DAMASCENO SILVA</v>
          </cell>
          <cell r="C946" t="str">
            <v>VARREDOR</v>
          </cell>
          <cell r="D946" t="str">
            <v>ECOSAMPA Santo Amaro</v>
          </cell>
          <cell r="E946">
            <v>43617</v>
          </cell>
          <cell r="F946">
            <v>1603.99</v>
          </cell>
          <cell r="G946" t="str">
            <v>Demitido em Meses Anteriores</v>
          </cell>
          <cell r="H946">
            <v>45065</v>
          </cell>
          <cell r="I946">
            <v>29445</v>
          </cell>
          <cell r="J946" t="str">
            <v>315.744.988-51</v>
          </cell>
          <cell r="K946" t="str">
            <v>128.49695.77.9</v>
          </cell>
          <cell r="L946" t="str">
            <v>Salário Mensal</v>
          </cell>
          <cell r="M946" t="str">
            <v>Empregado (CLT)</v>
          </cell>
          <cell r="N946" t="str">
            <v>5142-15</v>
          </cell>
          <cell r="O946">
            <v>167</v>
          </cell>
          <cell r="P946" t="str">
            <v>SEGUNDA A SABADO - 13:40 AS 22:00 / INTERVALO DE 01 HORA</v>
          </cell>
          <cell r="Q946" t="str">
            <v>220 Horas</v>
          </cell>
          <cell r="R946" t="str">
            <v>75.01.006</v>
          </cell>
          <cell r="S946" t="str">
            <v>SCK - Varrição de Vias e Logradouros</v>
          </cell>
          <cell r="T946">
            <v>2</v>
          </cell>
          <cell r="U946" t="str">
            <v>SIEMACO SAO PAULO LIMP URBANA</v>
          </cell>
          <cell r="V946" t="str">
            <v>Brasileira</v>
          </cell>
          <cell r="W946" t="str">
            <v>Ipecaetá</v>
          </cell>
          <cell r="X946" t="str">
            <v>MARIA DIAS DAMASCENO</v>
          </cell>
          <cell r="Y946" t="str">
            <v>JOAO GOMES DA SILVA</v>
          </cell>
          <cell r="Z946" t="str">
            <v>Solteiro</v>
          </cell>
          <cell r="AA946" t="str">
            <v>Ensino Fundamental Incompleto</v>
          </cell>
          <cell r="AB946" t="str">
            <v>M</v>
          </cell>
          <cell r="AC946" t="str">
            <v>Rua</v>
          </cell>
          <cell r="AD946" t="str">
            <v>LISSE</v>
          </cell>
          <cell r="AE946" t="str">
            <v>233</v>
          </cell>
          <cell r="AG946" t="str">
            <v>05798-250</v>
          </cell>
          <cell r="AH946" t="str">
            <v>JARDIM AVENIDA</v>
          </cell>
          <cell r="AI946" t="str">
            <v>São Paulo</v>
          </cell>
          <cell r="AJ946" t="str">
            <v>São Paulo</v>
          </cell>
          <cell r="AP946">
            <v>9042</v>
          </cell>
          <cell r="AQ946" t="str">
            <v>03489</v>
          </cell>
          <cell r="AR946" t="str">
            <v>3</v>
          </cell>
          <cell r="AS946" t="str">
            <v>371127786</v>
          </cell>
          <cell r="AT946" t="str">
            <v>87926940566</v>
          </cell>
          <cell r="AU946" t="str">
            <v>338</v>
          </cell>
          <cell r="AV946" t="str">
            <v>373</v>
          </cell>
          <cell r="AW946" t="str">
            <v>14175</v>
          </cell>
          <cell r="AX946" t="str">
            <v>71</v>
          </cell>
          <cell r="AY946">
            <v>3</v>
          </cell>
          <cell r="AZ946">
            <v>11</v>
          </cell>
          <cell r="BA946">
            <v>18</v>
          </cell>
        </row>
        <row r="947">
          <cell r="A947">
            <v>113298</v>
          </cell>
          <cell r="B947" t="str">
            <v>GILVAN DE JESUS ROSA</v>
          </cell>
          <cell r="C947" t="str">
            <v>COLETOR</v>
          </cell>
          <cell r="D947" t="str">
            <v>ECOSAMPA Operação Geral</v>
          </cell>
          <cell r="E947">
            <v>43617</v>
          </cell>
          <cell r="F947">
            <v>1907.79</v>
          </cell>
          <cell r="G947" t="str">
            <v>Em Atividade Normal</v>
          </cell>
          <cell r="H947">
            <v>44867</v>
          </cell>
          <cell r="I947">
            <v>28939</v>
          </cell>
          <cell r="J947" t="str">
            <v>285.393.408-01</v>
          </cell>
          <cell r="K947" t="str">
            <v>125.20056.70.5</v>
          </cell>
          <cell r="L947" t="str">
            <v>Salário Mensal</v>
          </cell>
          <cell r="M947" t="str">
            <v>Empregado (CLT)</v>
          </cell>
          <cell r="N947" t="str">
            <v>5142-05</v>
          </cell>
          <cell r="O947">
            <v>301</v>
          </cell>
          <cell r="P947" t="str">
            <v>SEGUNDA A SABADO - 22:00 AS 05:25 / INTERVALO DE 01 HORA</v>
          </cell>
          <cell r="Q947" t="str">
            <v>220 Horas</v>
          </cell>
          <cell r="R947" t="str">
            <v>75.01.024</v>
          </cell>
          <cell r="S947" t="str">
            <v>SCK - Coleta Manual Residuos - Compactador</v>
          </cell>
          <cell r="T947">
            <v>2</v>
          </cell>
          <cell r="U947" t="str">
            <v>SIEMACO SAO PAULO LIMP URBANA</v>
          </cell>
          <cell r="V947" t="str">
            <v>Brasileira</v>
          </cell>
          <cell r="W947" t="str">
            <v>Uruçuca</v>
          </cell>
          <cell r="X947" t="str">
            <v>ANTONIA SANTOS DE JESUS</v>
          </cell>
          <cell r="Y947" t="str">
            <v>JOSE ROSA DE JESUS</v>
          </cell>
          <cell r="Z947" t="str">
            <v>Solteiro</v>
          </cell>
          <cell r="AA947" t="str">
            <v>Ensino Fundamental Completo</v>
          </cell>
          <cell r="AB947" t="str">
            <v>M</v>
          </cell>
          <cell r="AC947" t="str">
            <v>Travessa</v>
          </cell>
          <cell r="AD947" t="str">
            <v>OITI DO PARA</v>
          </cell>
          <cell r="AE947" t="str">
            <v>238</v>
          </cell>
          <cell r="AG947" t="str">
            <v>04470-092</v>
          </cell>
          <cell r="AH947" t="str">
            <v>PEDREIRA</v>
          </cell>
          <cell r="AI947" t="str">
            <v>São Paulo</v>
          </cell>
          <cell r="AJ947" t="str">
            <v>São Paulo</v>
          </cell>
          <cell r="AP947">
            <v>7237</v>
          </cell>
          <cell r="AQ947" t="str">
            <v>37375</v>
          </cell>
          <cell r="AR947" t="str">
            <v>3</v>
          </cell>
          <cell r="AS947" t="str">
            <v>782646930</v>
          </cell>
          <cell r="AT947" t="str">
            <v>222180960108</v>
          </cell>
          <cell r="AU947" t="str">
            <v>198</v>
          </cell>
          <cell r="AV947" t="str">
            <v>418</v>
          </cell>
          <cell r="AW947" t="str">
            <v>10556</v>
          </cell>
          <cell r="AX947" t="str">
            <v>48</v>
          </cell>
          <cell r="AY947">
            <v>4</v>
          </cell>
          <cell r="AZ947">
            <v>3</v>
          </cell>
          <cell r="BA947">
            <v>0</v>
          </cell>
        </row>
        <row r="948">
          <cell r="A948">
            <v>113300</v>
          </cell>
          <cell r="B948" t="str">
            <v>GILVAN FERNANDES DOS SANTOS</v>
          </cell>
          <cell r="C948" t="str">
            <v>AJUDANTE EQ SERVICOS DIVERSOS</v>
          </cell>
          <cell r="D948" t="str">
            <v>ECOSAMPA Campo Limpo</v>
          </cell>
          <cell r="E948">
            <v>43617</v>
          </cell>
          <cell r="F948">
            <v>1319.67</v>
          </cell>
          <cell r="G948" t="str">
            <v>Demitido em Meses Anteriores</v>
          </cell>
          <cell r="H948">
            <v>44323</v>
          </cell>
          <cell r="I948">
            <v>23535</v>
          </cell>
          <cell r="J948" t="str">
            <v>447.933.164-68</v>
          </cell>
          <cell r="K948" t="str">
            <v>120.31654.75.8</v>
          </cell>
          <cell r="L948" t="str">
            <v>Salário Mensal</v>
          </cell>
          <cell r="M948" t="str">
            <v>Empregado (CLT)</v>
          </cell>
          <cell r="N948" t="str">
            <v>5142-25</v>
          </cell>
          <cell r="O948">
            <v>167</v>
          </cell>
          <cell r="P948" t="str">
            <v>SEGUNDA A SABADO - 13:40 AS 22:00 / INTERVALO DE 01 HORA</v>
          </cell>
          <cell r="Q948" t="str">
            <v>220 Horas</v>
          </cell>
          <cell r="R948" t="str">
            <v>75.01.019</v>
          </cell>
          <cell r="S948" t="str">
            <v>SCK - Operação dos Ecopontos</v>
          </cell>
          <cell r="T948">
            <v>2</v>
          </cell>
          <cell r="U948" t="str">
            <v>SIEMACO SAO PAULO LIMP URBANA</v>
          </cell>
          <cell r="V948" t="str">
            <v>Brasileira</v>
          </cell>
          <cell r="W948" t="str">
            <v>Escada</v>
          </cell>
          <cell r="X948" t="str">
            <v>SEVERINA MARIA DA CONCEICAO</v>
          </cell>
          <cell r="Y948" t="str">
            <v>MOIZES FERNANDES DOS SANTOS</v>
          </cell>
          <cell r="Z948" t="str">
            <v>Solteiro</v>
          </cell>
          <cell r="AA948" t="str">
            <v>Educação Básica Completa</v>
          </cell>
          <cell r="AB948" t="str">
            <v>M</v>
          </cell>
          <cell r="AC948" t="str">
            <v>Rua</v>
          </cell>
          <cell r="AD948" t="str">
            <v>TIETE</v>
          </cell>
          <cell r="AE948" t="str">
            <v>19</v>
          </cell>
          <cell r="AG948" t="str">
            <v>06826-490</v>
          </cell>
          <cell r="AH948" t="str">
            <v>JARDIM NOVO CAMPO LIMPO</v>
          </cell>
          <cell r="AI948" t="str">
            <v>Embu</v>
          </cell>
          <cell r="AJ948" t="str">
            <v>São Paulo</v>
          </cell>
          <cell r="AP948">
            <v>641</v>
          </cell>
          <cell r="AQ948" t="str">
            <v>16257</v>
          </cell>
          <cell r="AR948" t="str">
            <v>3</v>
          </cell>
          <cell r="AS948" t="str">
            <v>363009036</v>
          </cell>
          <cell r="AT948" t="str">
            <v>9727840817</v>
          </cell>
          <cell r="AU948" t="str">
            <v>182</v>
          </cell>
          <cell r="AV948" t="str">
            <v>391</v>
          </cell>
          <cell r="AW948" t="str">
            <v>4956</v>
          </cell>
          <cell r="AX948" t="str">
            <v>5</v>
          </cell>
          <cell r="AY948">
            <v>1</v>
          </cell>
          <cell r="AZ948">
            <v>11</v>
          </cell>
          <cell r="BA948">
            <v>6</v>
          </cell>
        </row>
        <row r="949">
          <cell r="A949">
            <v>113301</v>
          </cell>
          <cell r="B949" t="str">
            <v>GILVAN FREITAS DOS SANTOS</v>
          </cell>
          <cell r="C949" t="str">
            <v>VARREDOR</v>
          </cell>
          <cell r="D949" t="str">
            <v>ECOSAMPA M'Boi Mirim</v>
          </cell>
          <cell r="E949">
            <v>43617</v>
          </cell>
          <cell r="F949">
            <v>1231.95</v>
          </cell>
          <cell r="G949" t="str">
            <v>Demitido em Meses Anteriores</v>
          </cell>
          <cell r="H949">
            <v>43692</v>
          </cell>
          <cell r="I949">
            <v>24577</v>
          </cell>
          <cell r="J949" t="str">
            <v>065.236.998-70</v>
          </cell>
          <cell r="K949" t="str">
            <v>120.20756.42.2</v>
          </cell>
          <cell r="L949" t="str">
            <v>Salário Mensal</v>
          </cell>
          <cell r="M949" t="str">
            <v>Empregado (CLT)</v>
          </cell>
          <cell r="N949" t="str">
            <v>5142-15</v>
          </cell>
          <cell r="O949">
            <v>66</v>
          </cell>
          <cell r="P949" t="str">
            <v>SEGUNDA A SABADO - 06:00 AS 14:20 / INTERVALO DE 01 HORA</v>
          </cell>
          <cell r="Q949" t="str">
            <v>220 Horas</v>
          </cell>
          <cell r="R949" t="str">
            <v>75.01.006</v>
          </cell>
          <cell r="S949" t="str">
            <v>SCK - Varrição de Vias e Logradouros</v>
          </cell>
          <cell r="T949">
            <v>2</v>
          </cell>
          <cell r="U949" t="str">
            <v>SIEMACO SAO PAULO LIMP URBANA</v>
          </cell>
          <cell r="V949" t="str">
            <v>Brasileira</v>
          </cell>
          <cell r="W949" t="str">
            <v>Itororó</v>
          </cell>
          <cell r="X949" t="str">
            <v>ERMOGENES DOS SANTOS PRIMO</v>
          </cell>
          <cell r="Z949" t="str">
            <v>Solteiro</v>
          </cell>
          <cell r="AA949" t="str">
            <v>Ensino Fundamental Incompleto</v>
          </cell>
          <cell r="AB949" t="str">
            <v>M</v>
          </cell>
          <cell r="AC949" t="str">
            <v>Rua</v>
          </cell>
          <cell r="AD949" t="str">
            <v>PROFESSOR ORESTES ROSOLIA</v>
          </cell>
          <cell r="AE949" t="str">
            <v>24</v>
          </cell>
          <cell r="AG949" t="str">
            <v>05795-300</v>
          </cell>
          <cell r="AH949" t="str">
            <v>JD ROSANA</v>
          </cell>
          <cell r="AI949" t="str">
            <v>São Paulo</v>
          </cell>
          <cell r="AJ949" t="str">
            <v>São Paulo</v>
          </cell>
          <cell r="AP949">
            <v>3052</v>
          </cell>
          <cell r="AQ949" t="str">
            <v>16612</v>
          </cell>
          <cell r="AR949" t="str">
            <v>5</v>
          </cell>
          <cell r="AS949" t="str">
            <v>194186866</v>
          </cell>
          <cell r="AT949" t="str">
            <v>140397610124</v>
          </cell>
          <cell r="AU949" t="str">
            <v>892</v>
          </cell>
          <cell r="AV949" t="str">
            <v>328</v>
          </cell>
          <cell r="AW949" t="str">
            <v>97464</v>
          </cell>
          <cell r="AX949" t="str">
            <v>432</v>
          </cell>
          <cell r="AY949">
            <v>0</v>
          </cell>
          <cell r="AZ949">
            <v>2</v>
          </cell>
          <cell r="BA949">
            <v>14</v>
          </cell>
        </row>
        <row r="950">
          <cell r="A950">
            <v>113308</v>
          </cell>
          <cell r="B950" t="str">
            <v>GILVANIA VIEIRA DOS SANTOS</v>
          </cell>
          <cell r="C950" t="str">
            <v>FAXINEIRO(A)</v>
          </cell>
          <cell r="D950" t="str">
            <v>ECOSAMPA Operação Geral</v>
          </cell>
          <cell r="E950">
            <v>43617</v>
          </cell>
          <cell r="F950">
            <v>1603.99</v>
          </cell>
          <cell r="G950" t="str">
            <v>Em Atividade Normal</v>
          </cell>
          <cell r="H950">
            <v>44960</v>
          </cell>
          <cell r="I950">
            <v>25457</v>
          </cell>
          <cell r="J950" t="str">
            <v>154.034.398-70</v>
          </cell>
          <cell r="K950" t="str">
            <v>162.35814.33.0</v>
          </cell>
          <cell r="L950" t="str">
            <v>Salário Mensal</v>
          </cell>
          <cell r="M950" t="str">
            <v>Empregado (CLT)</v>
          </cell>
          <cell r="N950" t="str">
            <v>5143-20</v>
          </cell>
          <cell r="O950">
            <v>61</v>
          </cell>
          <cell r="P950" t="str">
            <v>SEGUNDA A SEXTA - 07:00 AS 16:48 / INTERVALO DE 01 HORA</v>
          </cell>
          <cell r="Q950" t="str">
            <v>220 Horas</v>
          </cell>
          <cell r="R950" t="str">
            <v>75.02.001</v>
          </cell>
          <cell r="S950" t="str">
            <v>Apoio Op C.Indireto</v>
          </cell>
          <cell r="T950">
            <v>3</v>
          </cell>
          <cell r="U950" t="str">
            <v>SIEMACO SAO PAULO LIMP URBANA</v>
          </cell>
          <cell r="V950" t="str">
            <v>Brasileira</v>
          </cell>
          <cell r="W950" t="str">
            <v>Aracaju</v>
          </cell>
          <cell r="X950" t="str">
            <v>MARIA APARECIDA VIEIRA DOS SANTOS</v>
          </cell>
          <cell r="Y950" t="str">
            <v>DOMINGOS ILARIO DOS SANTOS</v>
          </cell>
          <cell r="Z950" t="str">
            <v>Solteiro</v>
          </cell>
          <cell r="AA950" t="str">
            <v>Ensino Médio Incompleto</v>
          </cell>
          <cell r="AB950" t="str">
            <v>F</v>
          </cell>
          <cell r="AC950" t="str">
            <v>Avenida</v>
          </cell>
          <cell r="AD950" t="str">
            <v>TOMAS DE SOUZA</v>
          </cell>
          <cell r="AE950" t="str">
            <v>1100</v>
          </cell>
          <cell r="AG950" t="str">
            <v>05836-350</v>
          </cell>
          <cell r="AH950" t="str">
            <v>JD MONTE AZUL</v>
          </cell>
          <cell r="AI950" t="str">
            <v>São Paulo</v>
          </cell>
          <cell r="AJ950" t="str">
            <v>São Paulo</v>
          </cell>
          <cell r="AP950">
            <v>2921</v>
          </cell>
          <cell r="AQ950" t="str">
            <v>52772</v>
          </cell>
          <cell r="AR950" t="str">
            <v>3</v>
          </cell>
          <cell r="AS950" t="str">
            <v>241511811</v>
          </cell>
          <cell r="AT950" t="str">
            <v>266345180124</v>
          </cell>
          <cell r="AU950" t="str">
            <v>78</v>
          </cell>
          <cell r="AV950" t="str">
            <v>408</v>
          </cell>
          <cell r="AW950" t="str">
            <v>46286</v>
          </cell>
          <cell r="AX950" t="str">
            <v>152</v>
          </cell>
          <cell r="AY950">
            <v>4</v>
          </cell>
          <cell r="AZ950">
            <v>3</v>
          </cell>
          <cell r="BA950">
            <v>0</v>
          </cell>
        </row>
        <row r="951">
          <cell r="A951">
            <v>113311</v>
          </cell>
          <cell r="B951" t="str">
            <v>GINALDO APARECIDO DE SOUZA</v>
          </cell>
          <cell r="C951" t="str">
            <v>AJUDANTE EQ SERVICOS DIVERSOS</v>
          </cell>
          <cell r="D951" t="str">
            <v>ECOSAMPA Santo Amaro</v>
          </cell>
          <cell r="E951">
            <v>43617</v>
          </cell>
          <cell r="F951">
            <v>1281.23</v>
          </cell>
          <cell r="G951" t="str">
            <v>Demitido em Meses Anteriores</v>
          </cell>
          <cell r="H951">
            <v>43895</v>
          </cell>
          <cell r="I951">
            <v>30095</v>
          </cell>
          <cell r="J951" t="str">
            <v>292.549.418-83</v>
          </cell>
          <cell r="K951" t="str">
            <v>132.09072.85.9</v>
          </cell>
          <cell r="L951" t="str">
            <v>Salário Mensal</v>
          </cell>
          <cell r="M951" t="str">
            <v>Empregado (CLT)</v>
          </cell>
          <cell r="N951" t="str">
            <v>5142-25</v>
          </cell>
          <cell r="O951">
            <v>167</v>
          </cell>
          <cell r="P951" t="str">
            <v>SEGUNDA A SABADO - 13:40 AS 22:00 / INTERVALO DE 01 HORA</v>
          </cell>
          <cell r="Q951" t="str">
            <v>220 Horas</v>
          </cell>
          <cell r="R951" t="str">
            <v>75.01.014</v>
          </cell>
          <cell r="S951" t="str">
            <v>SCK - Pintura de Meio-Fio e Remoção Faixas e Propagandas</v>
          </cell>
          <cell r="T951">
            <v>2</v>
          </cell>
          <cell r="U951" t="str">
            <v>SIEMACO SAO PAULO LIMP URBANA</v>
          </cell>
          <cell r="V951" t="str">
            <v>Brasileira</v>
          </cell>
          <cell r="W951" t="str">
            <v>São Paulo</v>
          </cell>
          <cell r="X951" t="str">
            <v>ROSELI APARECIDA DE SOUZA</v>
          </cell>
          <cell r="Y951" t="str">
            <v>JOSE NILDO DE SOUZA</v>
          </cell>
          <cell r="Z951" t="str">
            <v>Casado</v>
          </cell>
          <cell r="AA951" t="str">
            <v>Ensino Fundamental Incompleto</v>
          </cell>
          <cell r="AB951" t="str">
            <v>M</v>
          </cell>
          <cell r="AC951" t="str">
            <v>Rua</v>
          </cell>
          <cell r="AD951" t="str">
            <v>ERNESTO FARRAR</v>
          </cell>
          <cell r="AE951" t="str">
            <v>1105</v>
          </cell>
          <cell r="AG951" t="str">
            <v>04929-160</v>
          </cell>
          <cell r="AH951" t="str">
            <v>ALTO DA RIVIERA</v>
          </cell>
          <cell r="AI951" t="str">
            <v>São Paulo</v>
          </cell>
          <cell r="AJ951" t="str">
            <v>São Paulo</v>
          </cell>
          <cell r="AP951">
            <v>1681</v>
          </cell>
          <cell r="AQ951" t="str">
            <v>21151</v>
          </cell>
          <cell r="AR951" t="str">
            <v>0</v>
          </cell>
          <cell r="AS951" t="str">
            <v>321954567</v>
          </cell>
          <cell r="AT951" t="str">
            <v>326672490141</v>
          </cell>
          <cell r="AU951" t="str">
            <v>670</v>
          </cell>
          <cell r="AV951" t="str">
            <v>372</v>
          </cell>
          <cell r="AW951" t="str">
            <v>76493</v>
          </cell>
          <cell r="AX951" t="str">
            <v>252</v>
          </cell>
          <cell r="AY951">
            <v>0</v>
          </cell>
          <cell r="AZ951">
            <v>9</v>
          </cell>
          <cell r="BA951">
            <v>4</v>
          </cell>
        </row>
        <row r="952">
          <cell r="A952">
            <v>113314</v>
          </cell>
          <cell r="B952" t="str">
            <v>GIOVANI BATISTA</v>
          </cell>
          <cell r="C952" t="str">
            <v>VARREDOR</v>
          </cell>
          <cell r="D952" t="str">
            <v>ECOSAMPA Campo Limpo</v>
          </cell>
          <cell r="E952">
            <v>43617</v>
          </cell>
          <cell r="F952">
            <v>1281.23</v>
          </cell>
          <cell r="G952" t="str">
            <v>Demitido em Meses Anteriores</v>
          </cell>
          <cell r="H952">
            <v>43808</v>
          </cell>
          <cell r="I952">
            <v>21736</v>
          </cell>
          <cell r="J952" t="str">
            <v>010.714.628-22</v>
          </cell>
          <cell r="K952" t="str">
            <v>107.20457.66.9</v>
          </cell>
          <cell r="L952" t="str">
            <v>Salário Mensal</v>
          </cell>
          <cell r="M952" t="str">
            <v>Empregado (CLT)</v>
          </cell>
          <cell r="N952" t="str">
            <v>5142-15</v>
          </cell>
          <cell r="O952">
            <v>223</v>
          </cell>
          <cell r="P952" t="str">
            <v>SEGUNDA A SABADO - 10:00 AS 18:20 / INTERVALO DE 01 HORA</v>
          </cell>
          <cell r="Q952" t="str">
            <v>220 Horas</v>
          </cell>
          <cell r="R952" t="str">
            <v>75.01.006</v>
          </cell>
          <cell r="S952" t="str">
            <v>SCK - Varrição de Vias e Logradouros</v>
          </cell>
          <cell r="T952">
            <v>2</v>
          </cell>
          <cell r="U952" t="str">
            <v>SIEMACO SAO PAULO LIMP URBANA</v>
          </cell>
          <cell r="V952" t="str">
            <v>Brasileira</v>
          </cell>
          <cell r="W952" t="str">
            <v>Taboão da Serra</v>
          </cell>
          <cell r="X952" t="str">
            <v>MARIA APARECIDA BATISTA PORTO</v>
          </cell>
          <cell r="Z952" t="str">
            <v>Solteiro</v>
          </cell>
          <cell r="AA952" t="str">
            <v>Ensino Fundamental Incompleto</v>
          </cell>
          <cell r="AB952" t="str">
            <v>M</v>
          </cell>
          <cell r="AC952" t="str">
            <v>Rua</v>
          </cell>
          <cell r="AD952" t="str">
            <v>GABIROBA</v>
          </cell>
          <cell r="AE952" t="str">
            <v>74</v>
          </cell>
          <cell r="AG952" t="str">
            <v>06784-480</v>
          </cell>
          <cell r="AH952" t="str">
            <v>JARDIM RECORD</v>
          </cell>
          <cell r="AI952" t="str">
            <v>Taboão da Serra</v>
          </cell>
          <cell r="AJ952" t="str">
            <v>São Paulo</v>
          </cell>
          <cell r="AP952">
            <v>390</v>
          </cell>
          <cell r="AQ952" t="str">
            <v>12612</v>
          </cell>
          <cell r="AR952" t="str">
            <v>6</v>
          </cell>
          <cell r="AS952" t="str">
            <v>12278635X</v>
          </cell>
          <cell r="AT952" t="str">
            <v>140397680108</v>
          </cell>
          <cell r="AU952" t="str">
            <v>183</v>
          </cell>
          <cell r="AV952" t="str">
            <v>416</v>
          </cell>
          <cell r="AW952" t="str">
            <v>40797</v>
          </cell>
          <cell r="AX952" t="str">
            <v>15</v>
          </cell>
          <cell r="AY952">
            <v>0</v>
          </cell>
          <cell r="AZ952">
            <v>6</v>
          </cell>
          <cell r="BA952">
            <v>8</v>
          </cell>
        </row>
        <row r="953">
          <cell r="A953">
            <v>113317</v>
          </cell>
          <cell r="B953" t="str">
            <v>GIRLANIO CAVALCANTE DE ALMEIDA</v>
          </cell>
          <cell r="C953" t="str">
            <v>VARREDOR</v>
          </cell>
          <cell r="D953" t="str">
            <v>ECOSAMPA Santo Amaro</v>
          </cell>
          <cell r="E953">
            <v>43617</v>
          </cell>
          <cell r="F953">
            <v>1603.99</v>
          </cell>
          <cell r="G953" t="str">
            <v>Em Atividade Normal</v>
          </cell>
          <cell r="H953">
            <v>44898</v>
          </cell>
          <cell r="I953">
            <v>27816</v>
          </cell>
          <cell r="J953" t="str">
            <v>192.407.968-27</v>
          </cell>
          <cell r="K953" t="str">
            <v>162.63609.29.0</v>
          </cell>
          <cell r="L953" t="str">
            <v>Salário Mensal</v>
          </cell>
          <cell r="M953" t="str">
            <v>Empregado (CLT)</v>
          </cell>
          <cell r="N953" t="str">
            <v>5142-15</v>
          </cell>
          <cell r="O953">
            <v>216</v>
          </cell>
          <cell r="P953" t="str">
            <v>SEGUNDA A SABADO - 12:00 AS 20:20 / INTERVALO DE 01 HORA</v>
          </cell>
          <cell r="Q953" t="str">
            <v>220 Horas</v>
          </cell>
          <cell r="R953" t="str">
            <v>75.01.006</v>
          </cell>
          <cell r="S953" t="str">
            <v>SCK - Varrição de Vias e Logradouros</v>
          </cell>
          <cell r="T953">
            <v>2</v>
          </cell>
          <cell r="U953" t="str">
            <v>SIEMACO SAO PAULO LIMP URBANA</v>
          </cell>
          <cell r="V953" t="str">
            <v>Brasileira</v>
          </cell>
          <cell r="W953" t="str">
            <v>Diadema</v>
          </cell>
          <cell r="X953" t="str">
            <v>MARIA ROSA DE ALMEIDA</v>
          </cell>
          <cell r="Y953" t="str">
            <v>ANTONIO CAVALCANTE DE ALMEIDA</v>
          </cell>
          <cell r="Z953" t="str">
            <v>Solteiro</v>
          </cell>
          <cell r="AA953" t="str">
            <v>Ensino Médio Incompleto</v>
          </cell>
          <cell r="AB953" t="str">
            <v>M</v>
          </cell>
          <cell r="AC953" t="str">
            <v>Rua</v>
          </cell>
          <cell r="AD953" t="str">
            <v>GUABIROBA</v>
          </cell>
          <cell r="AE953" t="str">
            <v>79</v>
          </cell>
          <cell r="AG953" t="str">
            <v>09973-100</v>
          </cell>
          <cell r="AH953" t="str">
            <v>SAPOPEMBA</v>
          </cell>
          <cell r="AI953" t="str">
            <v>Diadema</v>
          </cell>
          <cell r="AJ953" t="str">
            <v>São Paulo</v>
          </cell>
          <cell r="AK953" t="str">
            <v>11</v>
          </cell>
          <cell r="AL953" t="str">
            <v>4059.5320</v>
          </cell>
          <cell r="AP953">
            <v>9104</v>
          </cell>
          <cell r="AQ953" t="str">
            <v>21397</v>
          </cell>
          <cell r="AR953" t="str">
            <v>1</v>
          </cell>
          <cell r="AS953" t="str">
            <v>283483532</v>
          </cell>
          <cell r="AT953" t="str">
            <v>248174600167</v>
          </cell>
          <cell r="AU953" t="str">
            <v>193</v>
          </cell>
          <cell r="AV953" t="str">
            <v>222</v>
          </cell>
          <cell r="AW953" t="str">
            <v>79820</v>
          </cell>
          <cell r="AX953" t="str">
            <v>155</v>
          </cell>
          <cell r="AY953">
            <v>4</v>
          </cell>
          <cell r="AZ953">
            <v>3</v>
          </cell>
          <cell r="BA953">
            <v>0</v>
          </cell>
        </row>
        <row r="954">
          <cell r="A954">
            <v>113323</v>
          </cell>
          <cell r="B954" t="str">
            <v>GISLAINE ALMEIDA DE JESUS</v>
          </cell>
          <cell r="C954" t="str">
            <v>AJUDANTE EQ SERVICOS DIVERSOS</v>
          </cell>
          <cell r="D954" t="str">
            <v>ECOSAMPA Campo Limpo</v>
          </cell>
          <cell r="E954">
            <v>43617</v>
          </cell>
          <cell r="F954">
            <v>1603.99</v>
          </cell>
          <cell r="G954" t="str">
            <v>Em Atividade Normal</v>
          </cell>
          <cell r="H954">
            <v>44930</v>
          </cell>
          <cell r="I954">
            <v>31957</v>
          </cell>
          <cell r="J954" t="str">
            <v>400.582.608-38</v>
          </cell>
          <cell r="K954" t="str">
            <v>204.37993.22.6</v>
          </cell>
          <cell r="L954" t="str">
            <v>Salário Mensal</v>
          </cell>
          <cell r="M954" t="str">
            <v>Empregado (CLT)</v>
          </cell>
          <cell r="N954" t="str">
            <v>5142-25</v>
          </cell>
          <cell r="O954">
            <v>66</v>
          </cell>
          <cell r="P954" t="str">
            <v>SEGUNDA A SABADO - 06:00 AS 14:20 / INTERVALO DE 01 HORA</v>
          </cell>
          <cell r="Q954" t="str">
            <v>220 Horas</v>
          </cell>
          <cell r="R954" t="str">
            <v>75.01.022</v>
          </cell>
          <cell r="S954" t="str">
            <v>SCK - Limpeza Habitacional - Dificil Acesso</v>
          </cell>
          <cell r="T954">
            <v>2</v>
          </cell>
          <cell r="U954" t="str">
            <v>SIEMACO SAO PAULO LIMP URBANA</v>
          </cell>
          <cell r="V954" t="str">
            <v>Brasileira</v>
          </cell>
          <cell r="W954" t="str">
            <v>São Paulo</v>
          </cell>
          <cell r="X954" t="str">
            <v>SANDRA LUCIA DE ALMEIDA GESSEL</v>
          </cell>
          <cell r="Y954" t="str">
            <v>GILMAR BASTOS DE JESUS</v>
          </cell>
          <cell r="Z954" t="str">
            <v>Solteiro</v>
          </cell>
          <cell r="AA954" t="str">
            <v>Ensino Fundamental Completo</v>
          </cell>
          <cell r="AB954" t="str">
            <v>F</v>
          </cell>
          <cell r="AC954" t="str">
            <v>Rua</v>
          </cell>
          <cell r="AD954" t="str">
            <v>GIOCOMO GARRINE</v>
          </cell>
          <cell r="AE954" t="str">
            <v>1364</v>
          </cell>
          <cell r="AG954" t="str">
            <v>05567-170</v>
          </cell>
          <cell r="AH954" t="str">
            <v>JD SAO JORGE</v>
          </cell>
          <cell r="AI954" t="str">
            <v>São Paulo</v>
          </cell>
          <cell r="AJ954" t="str">
            <v>São Paulo</v>
          </cell>
          <cell r="AP954">
            <v>390</v>
          </cell>
          <cell r="AQ954" t="str">
            <v>10756</v>
          </cell>
          <cell r="AR954" t="str">
            <v>3</v>
          </cell>
          <cell r="AS954" t="str">
            <v>431345648</v>
          </cell>
          <cell r="AT954" t="str">
            <v>365838010124</v>
          </cell>
          <cell r="AU954" t="str">
            <v>477</v>
          </cell>
          <cell r="AV954" t="str">
            <v>374</v>
          </cell>
          <cell r="AW954" t="str">
            <v>23569</v>
          </cell>
          <cell r="AX954" t="str">
            <v>308</v>
          </cell>
          <cell r="AY954">
            <v>4</v>
          </cell>
          <cell r="AZ954">
            <v>3</v>
          </cell>
          <cell r="BA954">
            <v>0</v>
          </cell>
        </row>
        <row r="955">
          <cell r="A955">
            <v>114631</v>
          </cell>
          <cell r="B955" t="str">
            <v>GISLAINE SOARES LEMES</v>
          </cell>
          <cell r="C955" t="str">
            <v>PENSIONISTAS</v>
          </cell>
          <cell r="D955" t="str">
            <v>ECOSAMPA Pensionistas</v>
          </cell>
          <cell r="E955">
            <v>43843</v>
          </cell>
          <cell r="F955">
            <v>0.01</v>
          </cell>
          <cell r="G955" t="str">
            <v>Em Atividade Normal</v>
          </cell>
          <cell r="H955">
            <v>43843</v>
          </cell>
          <cell r="J955" t="str">
            <v>315.435.308-93</v>
          </cell>
          <cell r="L955" t="str">
            <v>Nenhuma</v>
          </cell>
          <cell r="M955" t="str">
            <v>Pensionista</v>
          </cell>
          <cell r="N955" t="str">
            <v>1415-20</v>
          </cell>
          <cell r="O955">
            <v>0</v>
          </cell>
          <cell r="P955" t="str">
            <v>Nenhum</v>
          </cell>
          <cell r="Q955" t="str">
            <v>Nenhuma</v>
          </cell>
          <cell r="R955" t="str">
            <v>00.00.000</v>
          </cell>
          <cell r="S955" t="str">
            <v>Pensionistas</v>
          </cell>
          <cell r="T955">
            <v>2</v>
          </cell>
          <cell r="U955" t="str">
            <v>Nenhum</v>
          </cell>
          <cell r="V955" t="str">
            <v>Brasileira</v>
          </cell>
          <cell r="W955" t="str">
            <v>Nenhum</v>
          </cell>
          <cell r="Z955" t="str">
            <v>Outros</v>
          </cell>
          <cell r="AA955" t="str">
            <v>Educação Básica Completa</v>
          </cell>
          <cell r="AB955" t="str">
            <v>F</v>
          </cell>
          <cell r="AC955" t="str">
            <v>Nenhum</v>
          </cell>
          <cell r="AI955" t="str">
            <v>Nenhum</v>
          </cell>
          <cell r="AJ955" t="str">
            <v>Nenhum</v>
          </cell>
          <cell r="AP955">
            <v>1991</v>
          </cell>
          <cell r="AQ955" t="str">
            <v>26688</v>
          </cell>
          <cell r="AR955" t="str">
            <v>4</v>
          </cell>
          <cell r="AY955">
            <v>3</v>
          </cell>
          <cell r="AZ955">
            <v>7</v>
          </cell>
          <cell r="BA955">
            <v>18</v>
          </cell>
        </row>
        <row r="956">
          <cell r="A956">
            <v>113328</v>
          </cell>
          <cell r="B956" t="str">
            <v>GIULIANO HENRIQUE DA SILVA</v>
          </cell>
          <cell r="C956" t="str">
            <v>VARREDOR</v>
          </cell>
          <cell r="D956" t="str">
            <v>ECOSAMPA Capela do Socorro</v>
          </cell>
          <cell r="E956">
            <v>43617</v>
          </cell>
          <cell r="F956">
            <v>1603.99</v>
          </cell>
          <cell r="G956" t="str">
            <v>Em Atividade Normal</v>
          </cell>
          <cell r="H956">
            <v>45023</v>
          </cell>
          <cell r="I956">
            <v>31524</v>
          </cell>
          <cell r="J956" t="str">
            <v>379.569.518-01</v>
          </cell>
          <cell r="K956" t="str">
            <v>207.80059.16.0</v>
          </cell>
          <cell r="L956" t="str">
            <v>Salário Mensal</v>
          </cell>
          <cell r="M956" t="str">
            <v>Empregado (CLT)</v>
          </cell>
          <cell r="N956" t="str">
            <v>5142-15</v>
          </cell>
          <cell r="O956">
            <v>233</v>
          </cell>
          <cell r="P956" t="str">
            <v>SEGUNDA A SABADO - 09:00 AS 17:20 / INTERVALO DE 01 HORA</v>
          </cell>
          <cell r="Q956" t="str">
            <v>220 Horas</v>
          </cell>
          <cell r="R956" t="str">
            <v>75.01.006</v>
          </cell>
          <cell r="S956" t="str">
            <v>SCK - Varrição de Vias e Logradouros</v>
          </cell>
          <cell r="T956">
            <v>2</v>
          </cell>
          <cell r="U956" t="str">
            <v>SIEMACO SAO PAULO LIMP URBANA</v>
          </cell>
          <cell r="V956" t="str">
            <v>Brasileira</v>
          </cell>
          <cell r="W956" t="str">
            <v>São Paulo</v>
          </cell>
          <cell r="X956" t="str">
            <v>NAIR PUPO DA SILVA</v>
          </cell>
          <cell r="Y956" t="str">
            <v>DARIO DA SILVA</v>
          </cell>
          <cell r="Z956" t="str">
            <v>Outros</v>
          </cell>
          <cell r="AA956" t="str">
            <v>Ensino Médio Completo</v>
          </cell>
          <cell r="AB956" t="str">
            <v>M</v>
          </cell>
          <cell r="AC956" t="str">
            <v>Rua</v>
          </cell>
          <cell r="AD956" t="str">
            <v>JUSA</v>
          </cell>
          <cell r="AE956" t="str">
            <v>1369</v>
          </cell>
          <cell r="AG956" t="str">
            <v>04889-000</v>
          </cell>
          <cell r="AH956" t="str">
            <v>PARELHEIROS</v>
          </cell>
          <cell r="AI956" t="str">
            <v>São Paulo</v>
          </cell>
          <cell r="AJ956" t="str">
            <v>São Paulo</v>
          </cell>
          <cell r="AK956" t="str">
            <v>11</v>
          </cell>
          <cell r="AL956" t="str">
            <v>5926.0300</v>
          </cell>
          <cell r="AM956" t="str">
            <v>11</v>
          </cell>
          <cell r="AN956" t="str">
            <v>5921.3860</v>
          </cell>
          <cell r="AP956">
            <v>5917</v>
          </cell>
          <cell r="AQ956" t="str">
            <v>04004</v>
          </cell>
          <cell r="AR956" t="str">
            <v>9</v>
          </cell>
          <cell r="AS956" t="str">
            <v>426005119</v>
          </cell>
          <cell r="AT956" t="str">
            <v>361030580141</v>
          </cell>
          <cell r="AU956" t="str">
            <v>445</v>
          </cell>
          <cell r="AV956" t="str">
            <v>381</v>
          </cell>
          <cell r="AW956" t="str">
            <v>27437</v>
          </cell>
          <cell r="AX956" t="str">
            <v>328</v>
          </cell>
          <cell r="AY956">
            <v>4</v>
          </cell>
          <cell r="AZ956">
            <v>3</v>
          </cell>
          <cell r="BA956">
            <v>0</v>
          </cell>
        </row>
        <row r="957">
          <cell r="A957">
            <v>113348</v>
          </cell>
          <cell r="B957" t="str">
            <v>GIVANILDO DA PAIXAO SILVA</v>
          </cell>
          <cell r="C957" t="str">
            <v>AJUDANTE EQ SERVICOS DIVERSOS</v>
          </cell>
          <cell r="D957" t="str">
            <v>ECOSAMPA Operação Geral</v>
          </cell>
          <cell r="E957">
            <v>43617</v>
          </cell>
          <cell r="F957">
            <v>1281.23</v>
          </cell>
          <cell r="G957" t="str">
            <v>Demitido em Meses Anteriores</v>
          </cell>
          <cell r="H957">
            <v>43895</v>
          </cell>
          <cell r="I957">
            <v>34838</v>
          </cell>
          <cell r="J957" t="str">
            <v>067.745.445-76</v>
          </cell>
          <cell r="K957" t="str">
            <v>162.84788.38.0</v>
          </cell>
          <cell r="L957" t="str">
            <v>Salário Mensal</v>
          </cell>
          <cell r="M957" t="str">
            <v>Empregado (CLT)</v>
          </cell>
          <cell r="N957" t="str">
            <v>5142-25</v>
          </cell>
          <cell r="O957">
            <v>300</v>
          </cell>
          <cell r="P957" t="str">
            <v>SEGUNDA A SABADO - 21:00 AS 04:33 / INTERVALO DE 01 HORA</v>
          </cell>
          <cell r="Q957" t="str">
            <v>220 Horas</v>
          </cell>
          <cell r="R957" t="str">
            <v>75.01.013</v>
          </cell>
          <cell r="S957" t="str">
            <v>SCK - Capinação e Roçada de Vias</v>
          </cell>
          <cell r="T957">
            <v>2</v>
          </cell>
          <cell r="U957" t="str">
            <v>SIEMACO SAO PAULO LIMP URBANA</v>
          </cell>
          <cell r="V957" t="str">
            <v>Brasileira</v>
          </cell>
          <cell r="W957" t="str">
            <v>Neópolis</v>
          </cell>
          <cell r="X957" t="str">
            <v>ELENICE SILVA DA PAIXAO SANTOS</v>
          </cell>
          <cell r="Y957" t="str">
            <v>GERMIRE DA SILVA</v>
          </cell>
          <cell r="Z957" t="str">
            <v>Solteiro</v>
          </cell>
          <cell r="AA957" t="str">
            <v>Ensino Fundamental Completo</v>
          </cell>
          <cell r="AB957" t="str">
            <v>M</v>
          </cell>
          <cell r="AC957" t="str">
            <v>Avenida</v>
          </cell>
          <cell r="AD957" t="str">
            <v>KAYO OKAMOTO</v>
          </cell>
          <cell r="AE957" t="str">
            <v>1006</v>
          </cell>
          <cell r="AG957" t="str">
            <v>04875-000</v>
          </cell>
          <cell r="AH957" t="str">
            <v>COLONIA</v>
          </cell>
          <cell r="AI957" t="str">
            <v>São Paulo</v>
          </cell>
          <cell r="AJ957" t="str">
            <v>São Paulo</v>
          </cell>
          <cell r="AP957">
            <v>6753</v>
          </cell>
          <cell r="AQ957" t="str">
            <v>07798</v>
          </cell>
          <cell r="AR957" t="str">
            <v>8</v>
          </cell>
          <cell r="AS957" t="str">
            <v>579171401</v>
          </cell>
          <cell r="AT957" t="str">
            <v>25757942160</v>
          </cell>
          <cell r="AU957" t="str">
            <v>52</v>
          </cell>
          <cell r="AV957" t="str">
            <v>15</v>
          </cell>
          <cell r="AW957" t="str">
            <v>83506</v>
          </cell>
          <cell r="AX957" t="str">
            <v>389</v>
          </cell>
          <cell r="AY957">
            <v>0</v>
          </cell>
          <cell r="AZ957">
            <v>9</v>
          </cell>
          <cell r="BA957">
            <v>4</v>
          </cell>
        </row>
        <row r="958">
          <cell r="A958">
            <v>113353</v>
          </cell>
          <cell r="B958" t="str">
            <v>GIVANILDO FREIRE DE NOVAES</v>
          </cell>
          <cell r="C958" t="str">
            <v>MOTORISTA CAMINHAO</v>
          </cell>
          <cell r="D958" t="str">
            <v>ECOSAMPA Operação Geral</v>
          </cell>
          <cell r="E958">
            <v>43617</v>
          </cell>
          <cell r="F958">
            <v>3050.22</v>
          </cell>
          <cell r="G958" t="str">
            <v>Gozando Férias</v>
          </cell>
          <cell r="H958">
            <v>45180</v>
          </cell>
          <cell r="I958">
            <v>32553</v>
          </cell>
          <cell r="J958" t="str">
            <v>374.346.858-16</v>
          </cell>
          <cell r="K958" t="str">
            <v>201.15694.41.7</v>
          </cell>
          <cell r="L958" t="str">
            <v>Salário Mensal</v>
          </cell>
          <cell r="M958" t="str">
            <v>Empregado (CLT)</v>
          </cell>
          <cell r="N958" t="str">
            <v>7825-10</v>
          </cell>
          <cell r="O958">
            <v>297</v>
          </cell>
          <cell r="P958" t="str">
            <v>SEGUNDA A SABADO - 05:40 AS 14:00 / INTERVALO DE 01 HORA</v>
          </cell>
          <cell r="Q958" t="str">
            <v>220 Horas</v>
          </cell>
          <cell r="R958" t="str">
            <v>75.01.011</v>
          </cell>
          <cell r="S958" t="str">
            <v>SCK - Lavagem - Feiras, Vias e Logradouros</v>
          </cell>
          <cell r="T958">
            <v>2</v>
          </cell>
          <cell r="U958" t="str">
            <v>SIND TRAB EMP DE ONIBUS RODOV INTEREST INTERM SET DIF SAO PAULO</v>
          </cell>
          <cell r="V958" t="str">
            <v>Brasileira</v>
          </cell>
          <cell r="W958" t="str">
            <v>São Paulo</v>
          </cell>
          <cell r="X958" t="str">
            <v>IONILDE DE OLIVEIRA FREIRE</v>
          </cell>
          <cell r="Y958" t="str">
            <v>MANOEL RODRIGUES DE NOVAES</v>
          </cell>
          <cell r="Z958" t="str">
            <v>Solteiro</v>
          </cell>
          <cell r="AA958" t="str">
            <v>Ensino Médio Completo</v>
          </cell>
          <cell r="AB958" t="str">
            <v>M</v>
          </cell>
          <cell r="AC958" t="str">
            <v>Rua</v>
          </cell>
          <cell r="AD958" t="str">
            <v>MINAS GERAIS</v>
          </cell>
          <cell r="AE958" t="str">
            <v>1011</v>
          </cell>
          <cell r="AG958" t="str">
            <v>06820-300</v>
          </cell>
          <cell r="AH958" t="str">
            <v>JARDIM EMILIO CARLOS</v>
          </cell>
          <cell r="AI958" t="str">
            <v>Embu Guaçu</v>
          </cell>
          <cell r="AJ958" t="str">
            <v>São Paulo</v>
          </cell>
          <cell r="AP958">
            <v>390</v>
          </cell>
          <cell r="AQ958" t="str">
            <v>10855</v>
          </cell>
          <cell r="AR958" t="str">
            <v>3</v>
          </cell>
          <cell r="AS958" t="str">
            <v>446414098</v>
          </cell>
          <cell r="AT958" t="str">
            <v>366904780175</v>
          </cell>
          <cell r="AU958" t="str">
            <v>277</v>
          </cell>
          <cell r="AV958" t="str">
            <v>20</v>
          </cell>
          <cell r="AW958" t="str">
            <v>20684</v>
          </cell>
          <cell r="AX958" t="str">
            <v>377</v>
          </cell>
          <cell r="AY958">
            <v>4</v>
          </cell>
          <cell r="AZ958">
            <v>3</v>
          </cell>
          <cell r="BA958">
            <v>0</v>
          </cell>
        </row>
        <row r="959">
          <cell r="A959">
            <v>117235</v>
          </cell>
          <cell r="B959" t="str">
            <v>GLEICE FERNANDES DA SILVA</v>
          </cell>
          <cell r="C959" t="str">
            <v>AJUDANTE EQ SERVICOS DIVERSOS</v>
          </cell>
          <cell r="D959" t="str">
            <v>ECOSAMPA Santo Amaro</v>
          </cell>
          <cell r="E959">
            <v>44487</v>
          </cell>
          <cell r="F959">
            <v>1603.99</v>
          </cell>
          <cell r="G959" t="str">
            <v>Em Atividade Normal</v>
          </cell>
          <cell r="H959">
            <v>45119</v>
          </cell>
          <cell r="I959">
            <v>34174</v>
          </cell>
          <cell r="J959" t="str">
            <v>423.554.938-39</v>
          </cell>
          <cell r="K959" t="str">
            <v>201.26474.84.7</v>
          </cell>
          <cell r="L959" t="str">
            <v>Salário Mensal</v>
          </cell>
          <cell r="M959" t="str">
            <v>Empregado (CLT)</v>
          </cell>
          <cell r="N959" t="str">
            <v>5142-25</v>
          </cell>
          <cell r="O959">
            <v>66</v>
          </cell>
          <cell r="P959" t="str">
            <v>SEGUNDA A SABADO - 06:00 AS 14:20 / INTERVALO DE 01 HORA</v>
          </cell>
          <cell r="Q959" t="str">
            <v>220 Horas</v>
          </cell>
          <cell r="R959" t="str">
            <v>75.01.004</v>
          </cell>
          <cell r="S959" t="str">
            <v>SCK - Papeleiras Higienização</v>
          </cell>
          <cell r="T959">
            <v>2</v>
          </cell>
          <cell r="U959" t="str">
            <v>SIEMACO SAO PAULO LIMP URBANA</v>
          </cell>
          <cell r="V959" t="str">
            <v>Brasileira</v>
          </cell>
          <cell r="W959" t="str">
            <v>São Paulo</v>
          </cell>
          <cell r="X959" t="str">
            <v>CLAUDIA FERNANDES DA SILVA</v>
          </cell>
          <cell r="Y959" t="str">
            <v>HUMBERTO CARLOS DA SILVA</v>
          </cell>
          <cell r="Z959" t="str">
            <v>Solteiro</v>
          </cell>
          <cell r="AA959" t="str">
            <v>Ensino Médio Completo</v>
          </cell>
          <cell r="AB959" t="str">
            <v>F</v>
          </cell>
          <cell r="AC959" t="str">
            <v>Rua</v>
          </cell>
          <cell r="AD959" t="str">
            <v>RUA ANDIROBA</v>
          </cell>
          <cell r="AE959" t="str">
            <v>74</v>
          </cell>
          <cell r="AG959" t="str">
            <v>06900-000</v>
          </cell>
          <cell r="AH959" t="str">
            <v>JARDIM CIPOZINHO</v>
          </cell>
          <cell r="AI959" t="str">
            <v>Embu Guaçu</v>
          </cell>
          <cell r="AJ959" t="str">
            <v>São Paulo</v>
          </cell>
          <cell r="AK959" t="str">
            <v>11</v>
          </cell>
          <cell r="AL959" t="str">
            <v>99634.2008</v>
          </cell>
          <cell r="AP959">
            <v>7374</v>
          </cell>
          <cell r="AQ959" t="str">
            <v>27044</v>
          </cell>
          <cell r="AR959" t="str">
            <v>0</v>
          </cell>
          <cell r="AS959" t="str">
            <v>490430818</v>
          </cell>
          <cell r="AT959" t="str">
            <v>398145410159</v>
          </cell>
          <cell r="AU959" t="str">
            <v>128</v>
          </cell>
          <cell r="AV959" t="str">
            <v>370</v>
          </cell>
          <cell r="AW959" t="str">
            <v>42355493</v>
          </cell>
          <cell r="AX959" t="str">
            <v>839</v>
          </cell>
          <cell r="AY959">
            <v>1</v>
          </cell>
          <cell r="AZ959">
            <v>10</v>
          </cell>
          <cell r="BA959">
            <v>13</v>
          </cell>
        </row>
        <row r="960">
          <cell r="A960">
            <v>113357</v>
          </cell>
          <cell r="B960" t="str">
            <v>GLEIDSTON BANDEIRA DA SILVA</v>
          </cell>
          <cell r="C960" t="str">
            <v>VARREDOR</v>
          </cell>
          <cell r="D960" t="str">
            <v>ECOSAMPA Parelheiros</v>
          </cell>
          <cell r="E960">
            <v>43617</v>
          </cell>
          <cell r="F960">
            <v>1603.99</v>
          </cell>
          <cell r="G960" t="str">
            <v>Em Atividade Normal</v>
          </cell>
          <cell r="H960">
            <v>45119</v>
          </cell>
          <cell r="I960">
            <v>21698</v>
          </cell>
          <cell r="J960" t="str">
            <v>044.347.808-24</v>
          </cell>
          <cell r="K960" t="str">
            <v>106.73207.79.7</v>
          </cell>
          <cell r="L960" t="str">
            <v>Salário Mensal</v>
          </cell>
          <cell r="M960" t="str">
            <v>Empregado (CLT)</v>
          </cell>
          <cell r="N960" t="str">
            <v>5142-15</v>
          </cell>
          <cell r="O960">
            <v>233</v>
          </cell>
          <cell r="P960" t="str">
            <v>SEGUNDA A SABADO - 09:00 AS 17:20 / INTERVALO DE 01 HORA</v>
          </cell>
          <cell r="Q960" t="str">
            <v>220 Horas</v>
          </cell>
          <cell r="R960" t="str">
            <v>75.01.006</v>
          </cell>
          <cell r="S960" t="str">
            <v>SCK - Varrição de Vias e Logradouros</v>
          </cell>
          <cell r="T960">
            <v>2</v>
          </cell>
          <cell r="U960" t="str">
            <v>SIEMACO SAO PAULO LIMP URBANA</v>
          </cell>
          <cell r="V960" t="str">
            <v>Brasileira</v>
          </cell>
          <cell r="W960" t="str">
            <v>São Paulo</v>
          </cell>
          <cell r="X960" t="str">
            <v>DEIA APARECIDA BANDEIRA SILVA</v>
          </cell>
          <cell r="Y960" t="str">
            <v>GLAUDSTON ANTONIO SILVA</v>
          </cell>
          <cell r="Z960" t="str">
            <v>Casado</v>
          </cell>
          <cell r="AA960" t="str">
            <v>Ensino Fundamental Completo</v>
          </cell>
          <cell r="AB960" t="str">
            <v>M</v>
          </cell>
          <cell r="AC960" t="str">
            <v>Rua</v>
          </cell>
          <cell r="AD960" t="str">
            <v>DOS PERIQUITOS</v>
          </cell>
          <cell r="AE960" t="str">
            <v>8</v>
          </cell>
          <cell r="AG960" t="str">
            <v>04895-200</v>
          </cell>
          <cell r="AH960" t="str">
            <v>COLONIA</v>
          </cell>
          <cell r="AI960" t="str">
            <v>São Paulo</v>
          </cell>
          <cell r="AJ960" t="str">
            <v>São Paulo</v>
          </cell>
          <cell r="AK960" t="str">
            <v>11</v>
          </cell>
          <cell r="AL960" t="str">
            <v>5920.2891</v>
          </cell>
          <cell r="AP960">
            <v>6733</v>
          </cell>
          <cell r="AQ960" t="str">
            <v>28893</v>
          </cell>
          <cell r="AR960" t="str">
            <v>7</v>
          </cell>
          <cell r="AS960" t="str">
            <v>122585896</v>
          </cell>
          <cell r="AT960" t="str">
            <v>142415670175</v>
          </cell>
          <cell r="AU960" t="str">
            <v>350</v>
          </cell>
          <cell r="AV960" t="str">
            <v>381</v>
          </cell>
          <cell r="AW960" t="str">
            <v>57407</v>
          </cell>
          <cell r="AX960" t="str">
            <v>121</v>
          </cell>
          <cell r="AY960">
            <v>4</v>
          </cell>
          <cell r="AZ960">
            <v>3</v>
          </cell>
          <cell r="BA960">
            <v>0</v>
          </cell>
        </row>
        <row r="961">
          <cell r="A961">
            <v>113367</v>
          </cell>
          <cell r="B961" t="str">
            <v>GLEISON ALAN DOS SANTOS</v>
          </cell>
          <cell r="C961" t="str">
            <v>COLETOR</v>
          </cell>
          <cell r="D961" t="str">
            <v>ECOSAMPA Operação Geral</v>
          </cell>
          <cell r="E961">
            <v>43617</v>
          </cell>
          <cell r="F961">
            <v>1907.79</v>
          </cell>
          <cell r="G961" t="str">
            <v>Em Atividade Normal</v>
          </cell>
          <cell r="H961">
            <v>44867</v>
          </cell>
          <cell r="I961">
            <v>30870</v>
          </cell>
          <cell r="J961" t="str">
            <v>325.865.848-05</v>
          </cell>
          <cell r="K961" t="str">
            <v>209.78666.20.2</v>
          </cell>
          <cell r="L961" t="str">
            <v>Salário Mensal</v>
          </cell>
          <cell r="M961" t="str">
            <v>Empregado (CLT)</v>
          </cell>
          <cell r="N961" t="str">
            <v>5142-05</v>
          </cell>
          <cell r="O961">
            <v>301</v>
          </cell>
          <cell r="P961" t="str">
            <v>SEGUNDA A SABADO - 22:00 AS 05:25 / INTERVALO DE 01 HORA</v>
          </cell>
          <cell r="Q961" t="str">
            <v>220 Horas</v>
          </cell>
          <cell r="R961" t="str">
            <v>75.01.024</v>
          </cell>
          <cell r="S961" t="str">
            <v>SCK - Coleta Manual Residuos - Compactador</v>
          </cell>
          <cell r="T961">
            <v>2</v>
          </cell>
          <cell r="U961" t="str">
            <v>SIEMACO SAO PAULO LIMP URBANA</v>
          </cell>
          <cell r="V961" t="str">
            <v>Brasileira</v>
          </cell>
          <cell r="W961" t="str">
            <v>Diadema</v>
          </cell>
          <cell r="X961" t="str">
            <v>IVONETE DOS SANTOS</v>
          </cell>
          <cell r="Y961" t="str">
            <v>JOAO JOSE DOS SANTOS</v>
          </cell>
          <cell r="Z961" t="str">
            <v>Solteiro</v>
          </cell>
          <cell r="AA961" t="str">
            <v>Educação Básica Completa</v>
          </cell>
          <cell r="AB961" t="str">
            <v>M</v>
          </cell>
          <cell r="AC961" t="str">
            <v>Rua</v>
          </cell>
          <cell r="AD961" t="str">
            <v>GONCALVES DIAS</v>
          </cell>
          <cell r="AE961" t="str">
            <v>411</v>
          </cell>
          <cell r="AG961" t="str">
            <v>06786-270</v>
          </cell>
          <cell r="AH961" t="str">
            <v>JARDIM MARGARIDAS</v>
          </cell>
          <cell r="AI961" t="str">
            <v>São Paulo</v>
          </cell>
          <cell r="AJ961" t="str">
            <v>São Paulo</v>
          </cell>
          <cell r="AK961" t="str">
            <v>11</v>
          </cell>
          <cell r="AL961" t="str">
            <v>6536.0752</v>
          </cell>
          <cell r="AP961">
            <v>390</v>
          </cell>
          <cell r="AQ961" t="str">
            <v>11503</v>
          </cell>
          <cell r="AR961" t="str">
            <v>8</v>
          </cell>
          <cell r="AS961" t="str">
            <v>427022794</v>
          </cell>
          <cell r="AT961" t="str">
            <v>312283550159</v>
          </cell>
          <cell r="AU961" t="str">
            <v>87</v>
          </cell>
          <cell r="AV961" t="str">
            <v>416</v>
          </cell>
          <cell r="AW961" t="str">
            <v>65959</v>
          </cell>
          <cell r="AX961" t="str">
            <v>242</v>
          </cell>
          <cell r="AY961">
            <v>4</v>
          </cell>
          <cell r="AZ961">
            <v>3</v>
          </cell>
          <cell r="BA961">
            <v>0</v>
          </cell>
        </row>
        <row r="962">
          <cell r="A962">
            <v>113371</v>
          </cell>
          <cell r="B962" t="str">
            <v>GLEITON ALBERTO CALIXTO SILVA</v>
          </cell>
          <cell r="C962" t="str">
            <v>VARREDOR</v>
          </cell>
          <cell r="D962" t="str">
            <v>ECOSAMPA Santo Amaro</v>
          </cell>
          <cell r="E962">
            <v>43617</v>
          </cell>
          <cell r="F962">
            <v>1319.67</v>
          </cell>
          <cell r="G962" t="str">
            <v>Demitido em Meses Anteriores</v>
          </cell>
          <cell r="H962">
            <v>44140</v>
          </cell>
          <cell r="I962">
            <v>33938</v>
          </cell>
          <cell r="J962" t="str">
            <v>234.527.248-16</v>
          </cell>
          <cell r="K962" t="str">
            <v>139.10251.85.3</v>
          </cell>
          <cell r="L962" t="str">
            <v>Salário Mensal</v>
          </cell>
          <cell r="M962" t="str">
            <v>Empregado (CLT)</v>
          </cell>
          <cell r="N962" t="str">
            <v>5142-15</v>
          </cell>
          <cell r="O962">
            <v>167</v>
          </cell>
          <cell r="P962" t="str">
            <v>SEGUNDA A SABADO - 13:40 AS 22:00 / INTERVALO DE 01 HORA</v>
          </cell>
          <cell r="Q962" t="str">
            <v>220 Horas</v>
          </cell>
          <cell r="R962" t="str">
            <v>75.01.010</v>
          </cell>
          <cell r="S962" t="str">
            <v>SCK - Varrição de Feiras Livres</v>
          </cell>
          <cell r="T962">
            <v>2</v>
          </cell>
          <cell r="U962" t="str">
            <v>SIEMACO SAO PAULO LIMP URBANA</v>
          </cell>
          <cell r="V962" t="str">
            <v>Brasileira</v>
          </cell>
          <cell r="W962" t="str">
            <v>Belo Horizonte</v>
          </cell>
          <cell r="X962" t="str">
            <v>MARIA DAS GRACAS CALIXTO</v>
          </cell>
          <cell r="Y962" t="str">
            <v>JOSE ALBERTO DA SILVA</v>
          </cell>
          <cell r="Z962" t="str">
            <v>Solteiro</v>
          </cell>
          <cell r="AA962" t="str">
            <v>Ensino Fundamental Incompleto</v>
          </cell>
          <cell r="AB962" t="str">
            <v>M</v>
          </cell>
          <cell r="AC962" t="str">
            <v>Rua</v>
          </cell>
          <cell r="AD962" t="str">
            <v>DOUTOR FELIPE CABRAL DE VASCONCELOS</v>
          </cell>
          <cell r="AE962" t="str">
            <v>416</v>
          </cell>
          <cell r="AG962" t="str">
            <v>05873-210</v>
          </cell>
          <cell r="AH962" t="str">
            <v>MORRO DO INDIO</v>
          </cell>
          <cell r="AI962" t="str">
            <v>São Paulo</v>
          </cell>
          <cell r="AJ962" t="str">
            <v>São Paulo</v>
          </cell>
          <cell r="AP962">
            <v>9104</v>
          </cell>
          <cell r="AQ962" t="str">
            <v>20476</v>
          </cell>
          <cell r="AR962" t="str">
            <v>4</v>
          </cell>
          <cell r="AS962" t="str">
            <v>49637588X</v>
          </cell>
          <cell r="AT962" t="str">
            <v>402114990108</v>
          </cell>
          <cell r="AU962" t="str">
            <v>284</v>
          </cell>
          <cell r="AV962" t="str">
            <v>20</v>
          </cell>
          <cell r="AW962" t="str">
            <v>37469</v>
          </cell>
          <cell r="AX962" t="str">
            <v>368</v>
          </cell>
          <cell r="AY962">
            <v>1</v>
          </cell>
          <cell r="AZ962">
            <v>5</v>
          </cell>
          <cell r="BA962">
            <v>4</v>
          </cell>
        </row>
        <row r="963">
          <cell r="A963">
            <v>114547</v>
          </cell>
          <cell r="B963" t="str">
            <v>GLEYSSON NASCIMENTO DOS SANTOS</v>
          </cell>
          <cell r="C963" t="str">
            <v>VARREDOR</v>
          </cell>
          <cell r="D963" t="str">
            <v>ECOSAMPA Capela do Socorro</v>
          </cell>
          <cell r="E963">
            <v>43817</v>
          </cell>
          <cell r="F963">
            <v>1603.99</v>
          </cell>
          <cell r="G963" t="str">
            <v>Em Atividade Normal</v>
          </cell>
          <cell r="H963">
            <v>45086</v>
          </cell>
          <cell r="I963">
            <v>36659</v>
          </cell>
          <cell r="J963" t="str">
            <v>452.791.858-33</v>
          </cell>
          <cell r="K963" t="str">
            <v>162.99777.67.3</v>
          </cell>
          <cell r="L963" t="str">
            <v>Salário Mensal</v>
          </cell>
          <cell r="M963" t="str">
            <v>Empregado (CLT)</v>
          </cell>
          <cell r="N963" t="str">
            <v>5142-15</v>
          </cell>
          <cell r="O963">
            <v>233</v>
          </cell>
          <cell r="P963" t="str">
            <v>SEGUNDA A SABADO - 09:00 AS 17:20 / INTERVALO DE 01 HORA</v>
          </cell>
          <cell r="Q963" t="str">
            <v>220 Horas</v>
          </cell>
          <cell r="R963" t="str">
            <v>75.01.006</v>
          </cell>
          <cell r="S963" t="str">
            <v>SCK - Varrição de Vias e Logradouros</v>
          </cell>
          <cell r="T963">
            <v>2</v>
          </cell>
          <cell r="U963" t="str">
            <v>SIEMACO SAO PAULO LIMP URBANA</v>
          </cell>
          <cell r="V963" t="str">
            <v>Brasileira</v>
          </cell>
          <cell r="W963" t="str">
            <v>São Paulo</v>
          </cell>
          <cell r="X963" t="str">
            <v>MARIA DE FATIMA DOS SANTOS FARIAS</v>
          </cell>
          <cell r="Y963" t="str">
            <v>RONALDO NASCIMENTO DE ALMEIDA</v>
          </cell>
          <cell r="Z963" t="str">
            <v>Solteiro</v>
          </cell>
          <cell r="AA963" t="str">
            <v>Ensino Médio Incompleto</v>
          </cell>
          <cell r="AB963" t="str">
            <v>M</v>
          </cell>
          <cell r="AC963" t="str">
            <v>Rua</v>
          </cell>
          <cell r="AD963" t="str">
            <v>RICARDO MACEDO</v>
          </cell>
          <cell r="AE963" t="str">
            <v>10</v>
          </cell>
          <cell r="AG963" t="str">
            <v>04855-020</v>
          </cell>
          <cell r="AH963" t="str">
            <v>PARQUE SAO MIGUEL</v>
          </cell>
          <cell r="AI963" t="str">
            <v>São Paulo</v>
          </cell>
          <cell r="AJ963" t="str">
            <v>São Paulo</v>
          </cell>
          <cell r="AK963" t="str">
            <v>11</v>
          </cell>
          <cell r="AL963" t="str">
            <v>96106.0619</v>
          </cell>
          <cell r="AM963" t="str">
            <v>11</v>
          </cell>
          <cell r="AN963" t="str">
            <v>98070.5156</v>
          </cell>
          <cell r="AP963">
            <v>9106</v>
          </cell>
          <cell r="AQ963" t="str">
            <v>37786</v>
          </cell>
          <cell r="AR963" t="str">
            <v>5</v>
          </cell>
          <cell r="AS963" t="str">
            <v>501379368</v>
          </cell>
          <cell r="AT963" t="str">
            <v>443286090141</v>
          </cell>
          <cell r="AU963" t="str">
            <v>0020</v>
          </cell>
          <cell r="AV963" t="str">
            <v>371</v>
          </cell>
          <cell r="AW963" t="str">
            <v>45279185</v>
          </cell>
          <cell r="AX963" t="str">
            <v>833</v>
          </cell>
          <cell r="AY963">
            <v>3</v>
          </cell>
          <cell r="AZ963">
            <v>8</v>
          </cell>
          <cell r="BA963">
            <v>13</v>
          </cell>
        </row>
        <row r="964">
          <cell r="A964">
            <v>113376</v>
          </cell>
          <cell r="B964" t="str">
            <v>GRACIMAR MARIA PASSOS</v>
          </cell>
          <cell r="C964" t="str">
            <v>VARREDOR</v>
          </cell>
          <cell r="D964" t="str">
            <v>ECOSAMPA M'Boi Mirim</v>
          </cell>
          <cell r="E964">
            <v>43617</v>
          </cell>
          <cell r="F964">
            <v>1603.99</v>
          </cell>
          <cell r="G964" t="str">
            <v>Em Atividade Normal</v>
          </cell>
          <cell r="H964">
            <v>44806</v>
          </cell>
          <cell r="I964">
            <v>24023</v>
          </cell>
          <cell r="J964" t="str">
            <v>153.244.218-12</v>
          </cell>
          <cell r="K964" t="str">
            <v>121.87147.81.0</v>
          </cell>
          <cell r="L964" t="str">
            <v>Salário Mensal</v>
          </cell>
          <cell r="M964" t="str">
            <v>Empregado (CLT)</v>
          </cell>
          <cell r="N964" t="str">
            <v>5142-15</v>
          </cell>
          <cell r="O964">
            <v>242</v>
          </cell>
          <cell r="P964" t="str">
            <v>SEGUNDA A SABADO - 13:00 AS 21:20 / INTERVALO DE 01 HORA</v>
          </cell>
          <cell r="Q964" t="str">
            <v>220 Horas</v>
          </cell>
          <cell r="R964" t="str">
            <v>75.01.007</v>
          </cell>
          <cell r="S964" t="str">
            <v>SCK - Varrição de Sarjetas e Calçadas</v>
          </cell>
          <cell r="T964">
            <v>2</v>
          </cell>
          <cell r="U964" t="str">
            <v>SIEMACO SAO PAULO LIMP URBANA</v>
          </cell>
          <cell r="V964" t="str">
            <v>Brasileira</v>
          </cell>
          <cell r="W964" t="str">
            <v>Camocim</v>
          </cell>
          <cell r="X964" t="str">
            <v>GRACA MARIA ALVES PASSOS</v>
          </cell>
          <cell r="Y964" t="str">
            <v>JOSE EDMAR PASSOS</v>
          </cell>
          <cell r="Z964" t="str">
            <v>Solteiro</v>
          </cell>
          <cell r="AA964" t="str">
            <v>Ensino Fundamental Incompleto</v>
          </cell>
          <cell r="AB964" t="str">
            <v>F</v>
          </cell>
          <cell r="AC964" t="str">
            <v>Avenida</v>
          </cell>
          <cell r="AD964" t="str">
            <v>ITALIA</v>
          </cell>
          <cell r="AE964" t="str">
            <v>43</v>
          </cell>
          <cell r="AG964" t="str">
            <v>04912-100</v>
          </cell>
          <cell r="AH964" t="str">
            <v>GUARAPIRANGA</v>
          </cell>
          <cell r="AI964" t="str">
            <v>São Paulo</v>
          </cell>
          <cell r="AJ964" t="str">
            <v>São Paulo</v>
          </cell>
          <cell r="AP964">
            <v>1667</v>
          </cell>
          <cell r="AQ964" t="str">
            <v>71574</v>
          </cell>
          <cell r="AR964" t="str">
            <v>0</v>
          </cell>
          <cell r="AS964" t="str">
            <v>184816646</v>
          </cell>
          <cell r="AT964" t="str">
            <v>141223390116</v>
          </cell>
          <cell r="AU964" t="str">
            <v>422</v>
          </cell>
          <cell r="AV964" t="str">
            <v>372</v>
          </cell>
          <cell r="AW964" t="str">
            <v>22936</v>
          </cell>
          <cell r="AX964" t="str">
            <v>64</v>
          </cell>
          <cell r="AY964">
            <v>4</v>
          </cell>
          <cell r="AZ964">
            <v>3</v>
          </cell>
          <cell r="BA964">
            <v>0</v>
          </cell>
        </row>
        <row r="965">
          <cell r="A965">
            <v>114107</v>
          </cell>
          <cell r="B965" t="str">
            <v>GUILHERME DA SILVA FIM</v>
          </cell>
          <cell r="C965" t="str">
            <v>VARREDOR</v>
          </cell>
          <cell r="D965" t="str">
            <v>ECOSAMPA M'Boi Mirim</v>
          </cell>
          <cell r="E965">
            <v>43728</v>
          </cell>
          <cell r="F965">
            <v>1603.99</v>
          </cell>
          <cell r="G965" t="str">
            <v>Em Atividade Normal</v>
          </cell>
          <cell r="H965">
            <v>45086</v>
          </cell>
          <cell r="I965">
            <v>36647</v>
          </cell>
          <cell r="J965" t="str">
            <v>526.933.478-07</v>
          </cell>
          <cell r="K965" t="str">
            <v>162.67729.96.7</v>
          </cell>
          <cell r="L965" t="str">
            <v>Salário Mensal</v>
          </cell>
          <cell r="M965" t="str">
            <v>Empregado (CLT)</v>
          </cell>
          <cell r="N965" t="str">
            <v>5142-15</v>
          </cell>
          <cell r="O965">
            <v>66</v>
          </cell>
          <cell r="P965" t="str">
            <v>SEGUNDA A SABADO - 06:00 AS 14:20 / INTERVALO DE 01 HORA</v>
          </cell>
          <cell r="Q965" t="str">
            <v>220 Horas</v>
          </cell>
          <cell r="R965" t="str">
            <v>75.01.006</v>
          </cell>
          <cell r="S965" t="str">
            <v>SCK - Varrição de Vias e Logradouros</v>
          </cell>
          <cell r="T965">
            <v>2</v>
          </cell>
          <cell r="U965" t="str">
            <v>SIEMACO SAO PAULO LIMP URBANA</v>
          </cell>
          <cell r="V965" t="str">
            <v>Brasileira</v>
          </cell>
          <cell r="W965" t="str">
            <v>São Paulo</v>
          </cell>
          <cell r="X965" t="str">
            <v>HELENA TOLENTINO DA SILVA FIM</v>
          </cell>
          <cell r="Y965" t="str">
            <v>ROSENIL FIM</v>
          </cell>
          <cell r="Z965" t="str">
            <v>Solteiro</v>
          </cell>
          <cell r="AA965" t="str">
            <v>Ensino Médio Incompleto</v>
          </cell>
          <cell r="AB965" t="str">
            <v>M</v>
          </cell>
          <cell r="AC965" t="str">
            <v>Rua</v>
          </cell>
          <cell r="AD965" t="str">
            <v>ELIZABETH LINLEY</v>
          </cell>
          <cell r="AE965" t="str">
            <v>480</v>
          </cell>
          <cell r="AG965" t="str">
            <v>04411-180</v>
          </cell>
          <cell r="AH965" t="str">
            <v>AMERICANOPOLIS</v>
          </cell>
          <cell r="AI965" t="str">
            <v>São Paulo</v>
          </cell>
          <cell r="AJ965" t="str">
            <v>São Paulo</v>
          </cell>
          <cell r="AM965" t="str">
            <v>11</v>
          </cell>
          <cell r="AN965" t="str">
            <v>97488.9570</v>
          </cell>
          <cell r="AP965">
            <v>9106</v>
          </cell>
          <cell r="AQ965" t="str">
            <v>39285</v>
          </cell>
          <cell r="AR965" t="str">
            <v>6</v>
          </cell>
          <cell r="AS965" t="str">
            <v>507127201</v>
          </cell>
          <cell r="AT965" t="str">
            <v>451838700108</v>
          </cell>
          <cell r="AU965" t="str">
            <v>0737</v>
          </cell>
          <cell r="AV965" t="str">
            <v>351</v>
          </cell>
          <cell r="AW965" t="str">
            <v>043376</v>
          </cell>
          <cell r="AX965" t="str">
            <v>00453</v>
          </cell>
          <cell r="AY965">
            <v>3</v>
          </cell>
          <cell r="AZ965">
            <v>11</v>
          </cell>
          <cell r="BA965">
            <v>11</v>
          </cell>
        </row>
        <row r="966">
          <cell r="A966">
            <v>114706</v>
          </cell>
          <cell r="B966" t="str">
            <v>GUILHERME DE ANDRADE LIMA</v>
          </cell>
          <cell r="C966" t="str">
            <v>AJUDANTE EQ SERVICOS DIVERSOS</v>
          </cell>
          <cell r="D966" t="str">
            <v>ECOSAMPA Santo Amaro</v>
          </cell>
          <cell r="E966">
            <v>43874</v>
          </cell>
          <cell r="F966">
            <v>1464.83</v>
          </cell>
          <cell r="G966" t="str">
            <v>Demitido em Meses Anteriores</v>
          </cell>
          <cell r="H966">
            <v>44599</v>
          </cell>
          <cell r="I966">
            <v>32637</v>
          </cell>
          <cell r="J966" t="str">
            <v>335.193.648-67</v>
          </cell>
          <cell r="K966" t="str">
            <v>130.14894.25.6</v>
          </cell>
          <cell r="L966" t="str">
            <v>Salário Mensal</v>
          </cell>
          <cell r="M966" t="str">
            <v>Empregado (CLT)</v>
          </cell>
          <cell r="N966" t="str">
            <v>5142-25</v>
          </cell>
          <cell r="O966">
            <v>300</v>
          </cell>
          <cell r="P966" t="str">
            <v>SEGUNDA A SABADO - 21:00 AS 04:33 / INTERVALO DE 01 HORA</v>
          </cell>
          <cell r="Q966" t="str">
            <v>220 Horas</v>
          </cell>
          <cell r="R966" t="str">
            <v>75.01.014</v>
          </cell>
          <cell r="S966" t="str">
            <v>SCK - Pintura de Meio-Fio e Remoção Faixas e Propagandas</v>
          </cell>
          <cell r="T966">
            <v>2</v>
          </cell>
          <cell r="U966" t="str">
            <v>SIEMACO SAO PAULO LIMP URBANA</v>
          </cell>
          <cell r="V966" t="str">
            <v>Brasileira</v>
          </cell>
          <cell r="W966" t="str">
            <v>Campinas</v>
          </cell>
          <cell r="X966" t="str">
            <v>MARIA SILVA PAULA ANDRADE</v>
          </cell>
          <cell r="Y966" t="str">
            <v>JOSE LUIZ DE ANDRADE LIMA JUNIOR</v>
          </cell>
          <cell r="Z966" t="str">
            <v>Solteiro</v>
          </cell>
          <cell r="AA966" t="str">
            <v>Ensino Médio Incompleto</v>
          </cell>
          <cell r="AB966" t="str">
            <v>M</v>
          </cell>
          <cell r="AC966" t="str">
            <v>Rua</v>
          </cell>
          <cell r="AD966" t="str">
            <v>RUA AIRA NUNES</v>
          </cell>
          <cell r="AE966" t="str">
            <v>98</v>
          </cell>
          <cell r="AG966" t="str">
            <v>04918-120</v>
          </cell>
          <cell r="AH966" t="str">
            <v>JARDIM SOUSA</v>
          </cell>
          <cell r="AI966" t="str">
            <v>São Paulo</v>
          </cell>
          <cell r="AJ966" t="str">
            <v>São Paulo</v>
          </cell>
          <cell r="AK966" t="str">
            <v>11</v>
          </cell>
          <cell r="AL966" t="str">
            <v>9622.3856</v>
          </cell>
          <cell r="AP966">
            <v>1667</v>
          </cell>
          <cell r="AQ966" t="str">
            <v>75619</v>
          </cell>
          <cell r="AR966" t="str">
            <v>9</v>
          </cell>
          <cell r="AS966" t="str">
            <v>449439616</v>
          </cell>
          <cell r="AT966" t="str">
            <v>000357808000</v>
          </cell>
          <cell r="AU966" t="str">
            <v>000</v>
          </cell>
          <cell r="AV966" t="str">
            <v>000</v>
          </cell>
          <cell r="AW966" t="str">
            <v>33519364</v>
          </cell>
          <cell r="AX966" t="str">
            <v>867</v>
          </cell>
          <cell r="AY966">
            <v>1</v>
          </cell>
          <cell r="AZ966">
            <v>11</v>
          </cell>
          <cell r="BA966">
            <v>24</v>
          </cell>
        </row>
        <row r="967">
          <cell r="A967">
            <v>119115</v>
          </cell>
          <cell r="B967" t="str">
            <v>GUILHERME FERREIRA SANTOS SEBASTIAO</v>
          </cell>
          <cell r="C967" t="str">
            <v>AUXILIAR DE CONTROLE OPERACIONAL</v>
          </cell>
          <cell r="D967" t="str">
            <v>ECOSAMPA Operação Geral</v>
          </cell>
          <cell r="E967">
            <v>44630</v>
          </cell>
          <cell r="F967">
            <v>1952.99</v>
          </cell>
          <cell r="G967" t="str">
            <v>Demitido em Meses Anteriores</v>
          </cell>
          <cell r="H967">
            <v>44907</v>
          </cell>
          <cell r="I967">
            <v>37292</v>
          </cell>
          <cell r="J967" t="str">
            <v>492.310.748-06</v>
          </cell>
          <cell r="K967" t="str">
            <v>203.85811.61.0</v>
          </cell>
          <cell r="L967" t="str">
            <v>Salário Mensal</v>
          </cell>
          <cell r="M967" t="str">
            <v>Empregado (CLT)</v>
          </cell>
          <cell r="N967" t="str">
            <v>3423-10</v>
          </cell>
          <cell r="O967">
            <v>301</v>
          </cell>
          <cell r="P967" t="str">
            <v>SEGUNDA A SABADO - 22:00 AS 05:25 / INTERVALO DE 01 HORA</v>
          </cell>
          <cell r="Q967" t="str">
            <v>220 Horas</v>
          </cell>
          <cell r="R967" t="str">
            <v>75.02.001</v>
          </cell>
          <cell r="S967" t="str">
            <v>Apoio Op C.Indireto</v>
          </cell>
          <cell r="T967">
            <v>3</v>
          </cell>
          <cell r="U967" t="str">
            <v>SIEMACO SAO PAULO LIMP URBANA</v>
          </cell>
          <cell r="V967" t="str">
            <v>Brasileira</v>
          </cell>
          <cell r="W967" t="str">
            <v>São Paulo</v>
          </cell>
          <cell r="X967" t="str">
            <v>DAISE FERREIRA SANTOS</v>
          </cell>
          <cell r="Y967" t="str">
            <v>MARCELO SEBASTIAO</v>
          </cell>
          <cell r="Z967" t="str">
            <v>Solteiro</v>
          </cell>
          <cell r="AA967" t="str">
            <v>Ensino Superior Incompleto</v>
          </cell>
          <cell r="AB967" t="str">
            <v>M</v>
          </cell>
          <cell r="AC967" t="str">
            <v>Rua</v>
          </cell>
          <cell r="AD967" t="str">
            <v>BALBINA MARIA GOMES</v>
          </cell>
          <cell r="AE967" t="str">
            <v>2</v>
          </cell>
          <cell r="AF967" t="str">
            <v>CS 01</v>
          </cell>
          <cell r="AG967" t="str">
            <v>05778-110</v>
          </cell>
          <cell r="AH967" t="str">
            <v>PARQUE ARARIBA</v>
          </cell>
          <cell r="AI967" t="str">
            <v>São Paulo</v>
          </cell>
          <cell r="AJ967" t="str">
            <v>São Paulo</v>
          </cell>
          <cell r="AM967" t="str">
            <v>11</v>
          </cell>
          <cell r="AN967" t="str">
            <v>95975.5864</v>
          </cell>
          <cell r="AP967">
            <v>1634</v>
          </cell>
          <cell r="AQ967" t="str">
            <v>82974</v>
          </cell>
          <cell r="AR967" t="str">
            <v>9</v>
          </cell>
          <cell r="AS967" t="str">
            <v>54863323X</v>
          </cell>
          <cell r="AT967" t="str">
            <v>470956760132</v>
          </cell>
          <cell r="AU967" t="str">
            <v>0342</v>
          </cell>
          <cell r="AV967" t="str">
            <v>328</v>
          </cell>
          <cell r="AW967" t="str">
            <v>49231074</v>
          </cell>
          <cell r="AX967" t="str">
            <v>806</v>
          </cell>
          <cell r="AY967">
            <v>0</v>
          </cell>
          <cell r="AZ967">
            <v>9</v>
          </cell>
          <cell r="BA967">
            <v>2</v>
          </cell>
        </row>
        <row r="968">
          <cell r="A968">
            <v>116316</v>
          </cell>
          <cell r="B968" t="str">
            <v>GUILHERME MARINHO DOS SANTOS</v>
          </cell>
          <cell r="C968" t="str">
            <v>AJUDANTE EQ SERVICOS DIVERSOS</v>
          </cell>
          <cell r="D968" t="str">
            <v>ECOSAMPA Campo Limpo</v>
          </cell>
          <cell r="E968">
            <v>44308</v>
          </cell>
          <cell r="F968">
            <v>1603.99</v>
          </cell>
          <cell r="G968" t="str">
            <v>Em Atividade Normal</v>
          </cell>
          <cell r="H968">
            <v>45177</v>
          </cell>
          <cell r="I968">
            <v>37227</v>
          </cell>
          <cell r="J968" t="str">
            <v>484.341.528-60</v>
          </cell>
          <cell r="K968" t="str">
            <v>204.30210.78.1</v>
          </cell>
          <cell r="L968" t="str">
            <v>Salário Mensal</v>
          </cell>
          <cell r="M968" t="str">
            <v>Empregado (CLT)</v>
          </cell>
          <cell r="N968" t="str">
            <v>5142-25</v>
          </cell>
          <cell r="O968">
            <v>66</v>
          </cell>
          <cell r="P968" t="str">
            <v>SEGUNDA A SABADO - 06:00 AS 14:20 / INTERVALO DE 01 HORA</v>
          </cell>
          <cell r="Q968" t="str">
            <v>220 Horas</v>
          </cell>
          <cell r="R968" t="str">
            <v>75.01.013</v>
          </cell>
          <cell r="S968" t="str">
            <v>SCK - Capinação e Roçada de Vias</v>
          </cell>
          <cell r="T968">
            <v>2</v>
          </cell>
          <cell r="U968" t="str">
            <v>SIEMACO SAO PAULO LIMP URBANA</v>
          </cell>
          <cell r="V968" t="str">
            <v>Brasileira</v>
          </cell>
          <cell r="W968" t="str">
            <v>São Paulo</v>
          </cell>
          <cell r="X968" t="str">
            <v>DEILSA MARINHO FORTUNATO</v>
          </cell>
          <cell r="Y968" t="str">
            <v>JOSE FERRERA DOS SANTOS FILHO</v>
          </cell>
          <cell r="Z968" t="str">
            <v>Solteiro</v>
          </cell>
          <cell r="AA968" t="str">
            <v>Ensino Médio Completo</v>
          </cell>
          <cell r="AB968" t="str">
            <v>M</v>
          </cell>
          <cell r="AC968" t="str">
            <v>Rua</v>
          </cell>
          <cell r="AD968" t="str">
            <v>RUA VUNERARIA</v>
          </cell>
          <cell r="AE968" t="str">
            <v>544</v>
          </cell>
          <cell r="AG968" t="str">
            <v>05878-190</v>
          </cell>
          <cell r="AH968" t="str">
            <v>PARQUE INDEPENDENCIA</v>
          </cell>
          <cell r="AI968" t="str">
            <v>São Paulo</v>
          </cell>
          <cell r="AJ968" t="str">
            <v>São Paulo</v>
          </cell>
          <cell r="AK968" t="str">
            <v>11</v>
          </cell>
          <cell r="AL968" t="str">
            <v>98331.4528</v>
          </cell>
          <cell r="AP968">
            <v>7245</v>
          </cell>
          <cell r="AQ968" t="str">
            <v>06797</v>
          </cell>
          <cell r="AR968" t="str">
            <v>5</v>
          </cell>
          <cell r="AS968" t="str">
            <v>385493939</v>
          </cell>
          <cell r="AT968" t="str">
            <v>464552540116</v>
          </cell>
          <cell r="AU968" t="str">
            <v>0155</v>
          </cell>
          <cell r="AV968" t="str">
            <v>020</v>
          </cell>
          <cell r="AW968" t="str">
            <v>48434152</v>
          </cell>
          <cell r="AX968" t="str">
            <v>860</v>
          </cell>
          <cell r="AY968">
            <v>2</v>
          </cell>
          <cell r="AZ968">
            <v>4</v>
          </cell>
          <cell r="BA968">
            <v>9</v>
          </cell>
        </row>
        <row r="969">
          <cell r="A969">
            <v>120357</v>
          </cell>
          <cell r="B969" t="str">
            <v>GUILHERME PEREIRA MENDES</v>
          </cell>
          <cell r="C969" t="str">
            <v>AJUDANTE EQ SERVICOS DIVERSOS</v>
          </cell>
          <cell r="D969" t="str">
            <v>ECOSAMPA Campo Limpo</v>
          </cell>
          <cell r="E969">
            <v>44820</v>
          </cell>
          <cell r="F969">
            <v>1603.99</v>
          </cell>
          <cell r="G969" t="str">
            <v>Em Atividade Normal</v>
          </cell>
          <cell r="H969">
            <v>44820</v>
          </cell>
          <cell r="I969">
            <v>31862</v>
          </cell>
          <cell r="J969" t="str">
            <v>435.815.898-69</v>
          </cell>
          <cell r="K969" t="str">
            <v>209.38771.23.4</v>
          </cell>
          <cell r="L969" t="str">
            <v>Salário Mensal</v>
          </cell>
          <cell r="M969" t="str">
            <v>Empregado (CLT)</v>
          </cell>
          <cell r="N969" t="str">
            <v>5142-25</v>
          </cell>
          <cell r="O969">
            <v>167</v>
          </cell>
          <cell r="P969" t="str">
            <v>SEGUNDA A SABADO - 13:40 AS 22:00 / INTERVALO DE 01 HORA</v>
          </cell>
          <cell r="Q969" t="str">
            <v>220 Horas</v>
          </cell>
          <cell r="R969" t="str">
            <v>75.01.013</v>
          </cell>
          <cell r="S969" t="str">
            <v>SCK - Capinação e Roçada de Vias</v>
          </cell>
          <cell r="T969">
            <v>2</v>
          </cell>
          <cell r="U969" t="str">
            <v>SIEMACO SAO PAULO LIMP URBANA</v>
          </cell>
          <cell r="V969" t="str">
            <v>Brasileira</v>
          </cell>
          <cell r="W969" t="str">
            <v>São Paulo</v>
          </cell>
          <cell r="X969" t="str">
            <v>MARIA IVONE PEREIRA CAMPOS</v>
          </cell>
          <cell r="Y969" t="str">
            <v>JOSE ROBERTO MENDES</v>
          </cell>
          <cell r="Z969" t="str">
            <v>Solteiro</v>
          </cell>
          <cell r="AA969" t="str">
            <v>Ensino Médio Completo</v>
          </cell>
          <cell r="AB969" t="str">
            <v>M</v>
          </cell>
          <cell r="AC969" t="str">
            <v>Rua</v>
          </cell>
          <cell r="AD969" t="str">
            <v>CESAR AUGUSTO COSTALONGA VAREJAO</v>
          </cell>
          <cell r="AE969" t="str">
            <v>140</v>
          </cell>
          <cell r="AG969" t="str">
            <v>05186-230</v>
          </cell>
          <cell r="AH969" t="str">
            <v>JARDIM IPANEMA</v>
          </cell>
          <cell r="AI969" t="str">
            <v>São Paulo</v>
          </cell>
          <cell r="AJ969" t="str">
            <v>São Paulo</v>
          </cell>
          <cell r="AM969" t="str">
            <v>11</v>
          </cell>
          <cell r="AN969" t="str">
            <v>94626-2517</v>
          </cell>
          <cell r="AP969">
            <v>360</v>
          </cell>
          <cell r="AQ969" t="str">
            <v>35123</v>
          </cell>
          <cell r="AR969" t="str">
            <v>3</v>
          </cell>
          <cell r="AS969" t="str">
            <v>444475497</v>
          </cell>
          <cell r="AT969" t="str">
            <v>380251890124</v>
          </cell>
          <cell r="AU969" t="str">
            <v>0182</v>
          </cell>
          <cell r="AV969" t="str">
            <v>403</v>
          </cell>
          <cell r="AW969" t="str">
            <v>43581589</v>
          </cell>
          <cell r="AX969" t="str">
            <v>869</v>
          </cell>
          <cell r="AY969">
            <v>0</v>
          </cell>
          <cell r="AZ969">
            <v>11</v>
          </cell>
          <cell r="BA969">
            <v>15</v>
          </cell>
        </row>
        <row r="970">
          <cell r="A970">
            <v>116728</v>
          </cell>
          <cell r="B970" t="str">
            <v>GUILHERME PIOVESAN CUSTODIO</v>
          </cell>
          <cell r="C970" t="str">
            <v>AJUDANTE EQ SERVICOS DIVERSOS</v>
          </cell>
          <cell r="D970" t="str">
            <v>ECOSAMPA Santo Amaro</v>
          </cell>
          <cell r="E970">
            <v>44368</v>
          </cell>
          <cell r="F970">
            <v>1603.99</v>
          </cell>
          <cell r="G970" t="str">
            <v>Em Atividade Normal</v>
          </cell>
          <cell r="H970">
            <v>45173</v>
          </cell>
          <cell r="I970">
            <v>37538</v>
          </cell>
          <cell r="J970" t="str">
            <v>464.540.238-26</v>
          </cell>
          <cell r="K970" t="str">
            <v>163.06621.25.4</v>
          </cell>
          <cell r="L970" t="str">
            <v>Salário Mensal</v>
          </cell>
          <cell r="M970" t="str">
            <v>Empregado (CLT)</v>
          </cell>
          <cell r="N970" t="str">
            <v>5142-25</v>
          </cell>
          <cell r="O970">
            <v>66</v>
          </cell>
          <cell r="P970" t="str">
            <v>SEGUNDA A SABADO - 06:00 AS 14:20 / INTERVALO DE 01 HORA</v>
          </cell>
          <cell r="Q970" t="str">
            <v>220 Horas</v>
          </cell>
          <cell r="R970" t="str">
            <v>75.01.001</v>
          </cell>
          <cell r="S970" t="str">
            <v>SCK - Lavagem Especial Equip.</v>
          </cell>
          <cell r="T970">
            <v>2</v>
          </cell>
          <cell r="U970" t="str">
            <v>SIEMACO SAO PAULO LIMP URBANA</v>
          </cell>
          <cell r="V970" t="str">
            <v>Brasileira</v>
          </cell>
          <cell r="W970" t="str">
            <v>São Paulo</v>
          </cell>
          <cell r="X970" t="str">
            <v>MARLI PIOVESAN CRUZ CUSTODIO</v>
          </cell>
          <cell r="Y970" t="str">
            <v>ORIVALDO CUSTODIO</v>
          </cell>
          <cell r="Z970" t="str">
            <v>Solteiro</v>
          </cell>
          <cell r="AA970" t="str">
            <v>Ensino Médio Completo</v>
          </cell>
          <cell r="AB970" t="str">
            <v>M</v>
          </cell>
          <cell r="AC970" t="str">
            <v>Rua</v>
          </cell>
          <cell r="AD970" t="str">
            <v>BALNEARIO SAO JOSE</v>
          </cell>
          <cell r="AE970" t="str">
            <v>1143</v>
          </cell>
          <cell r="AG970" t="str">
            <v>04864-000</v>
          </cell>
          <cell r="AH970" t="str">
            <v>BALNEARIO SAO JOSE</v>
          </cell>
          <cell r="AI970" t="str">
            <v>São Paulo</v>
          </cell>
          <cell r="AJ970" t="str">
            <v>São Paulo</v>
          </cell>
          <cell r="AK970" t="str">
            <v>11</v>
          </cell>
          <cell r="AL970" t="str">
            <v>5926.7500</v>
          </cell>
          <cell r="AM970" t="str">
            <v>11</v>
          </cell>
          <cell r="AN970" t="str">
            <v>99729.9117</v>
          </cell>
          <cell r="AP970">
            <v>7245</v>
          </cell>
          <cell r="AQ970" t="str">
            <v>07345</v>
          </cell>
          <cell r="AR970" t="str">
            <v>2</v>
          </cell>
          <cell r="AS970" t="str">
            <v>565917365</v>
          </cell>
          <cell r="AT970" t="str">
            <v>0467505080108</v>
          </cell>
          <cell r="AU970" t="str">
            <v>425</v>
          </cell>
          <cell r="AV970" t="str">
            <v>381</v>
          </cell>
          <cell r="AW970" t="str">
            <v>46454023</v>
          </cell>
          <cell r="AX970" t="str">
            <v>826</v>
          </cell>
          <cell r="AY970">
            <v>2</v>
          </cell>
          <cell r="AZ970">
            <v>2</v>
          </cell>
          <cell r="BA970">
            <v>10</v>
          </cell>
        </row>
        <row r="971">
          <cell r="A971">
            <v>113386</v>
          </cell>
          <cell r="B971" t="str">
            <v>GUILHERME TADEU PLACIDO LISBOA</v>
          </cell>
          <cell r="C971" t="str">
            <v>ENCARREGADO DE TURMA</v>
          </cell>
          <cell r="D971" t="str">
            <v>ECOSAMPA Santo Amaro</v>
          </cell>
          <cell r="E971">
            <v>43617</v>
          </cell>
          <cell r="F971">
            <v>6154.04</v>
          </cell>
          <cell r="G971" t="str">
            <v>Demitido em Meses Anteriores</v>
          </cell>
          <cell r="H971">
            <v>44953</v>
          </cell>
          <cell r="I971">
            <v>30535</v>
          </cell>
          <cell r="J971" t="str">
            <v>230.530.408-08</v>
          </cell>
          <cell r="K971" t="str">
            <v>132.58010.89.6</v>
          </cell>
          <cell r="L971" t="str">
            <v>Salário Mensal</v>
          </cell>
          <cell r="M971" t="str">
            <v>Empregado (CLT)</v>
          </cell>
          <cell r="N971" t="str">
            <v>9922-05</v>
          </cell>
          <cell r="O971">
            <v>71</v>
          </cell>
          <cell r="P971" t="str">
            <v>SEGUNDA A SABADO - 07:00 AS 15:20 / INTERVALO DE 01 HORA</v>
          </cell>
          <cell r="Q971" t="str">
            <v>220 Horas</v>
          </cell>
          <cell r="R971" t="str">
            <v>75.02.003</v>
          </cell>
          <cell r="S971" t="str">
            <v>Apoio Op C.Direto</v>
          </cell>
          <cell r="T971">
            <v>2</v>
          </cell>
          <cell r="U971" t="str">
            <v>SIEMACO SAO PAULO LIMP URBANA</v>
          </cell>
          <cell r="V971" t="str">
            <v>Brasileira</v>
          </cell>
          <cell r="W971" t="str">
            <v>São Paulo</v>
          </cell>
          <cell r="X971" t="str">
            <v>MARCIA PLACIDO</v>
          </cell>
          <cell r="Y971" t="str">
            <v>ANTONIO MARCOS LISBOA</v>
          </cell>
          <cell r="Z971" t="str">
            <v>Solteiro</v>
          </cell>
          <cell r="AA971" t="str">
            <v>Educação Básica Completa</v>
          </cell>
          <cell r="AB971" t="str">
            <v>M</v>
          </cell>
          <cell r="AC971" t="str">
            <v>Rua</v>
          </cell>
          <cell r="AD971" t="str">
            <v>ANTONIO DA COSTA DIAS</v>
          </cell>
          <cell r="AE971" t="str">
            <v>485</v>
          </cell>
          <cell r="AG971" t="str">
            <v>04782-050</v>
          </cell>
          <cell r="AH971" t="str">
            <v>NOVA FRIBURGO</v>
          </cell>
          <cell r="AI971" t="str">
            <v>São Paulo</v>
          </cell>
          <cell r="AJ971" t="str">
            <v>São Paulo</v>
          </cell>
          <cell r="AP971">
            <v>3169</v>
          </cell>
          <cell r="AQ971" t="str">
            <v>05315</v>
          </cell>
          <cell r="AR971" t="str">
            <v>8</v>
          </cell>
          <cell r="AS971" t="str">
            <v>441544265</v>
          </cell>
          <cell r="AT971" t="str">
            <v>326271590175</v>
          </cell>
          <cell r="AU971" t="str">
            <v>707</v>
          </cell>
          <cell r="AV971" t="str">
            <v>280</v>
          </cell>
          <cell r="AW971" t="str">
            <v>47211</v>
          </cell>
          <cell r="AX971" t="str">
            <v>280</v>
          </cell>
          <cell r="AY971">
            <v>3</v>
          </cell>
          <cell r="AZ971">
            <v>7</v>
          </cell>
          <cell r="BA971">
            <v>26</v>
          </cell>
        </row>
        <row r="972">
          <cell r="A972">
            <v>113391</v>
          </cell>
          <cell r="B972" t="str">
            <v>GUSTAVO DIAS TOMAZ</v>
          </cell>
          <cell r="C972" t="str">
            <v>VARREDOR</v>
          </cell>
          <cell r="D972" t="str">
            <v>ECOSAMPA M'Boi Mirim</v>
          </cell>
          <cell r="E972">
            <v>43617</v>
          </cell>
          <cell r="F972">
            <v>1603.99</v>
          </cell>
          <cell r="G972" t="str">
            <v>Em Atividade Normal</v>
          </cell>
          <cell r="H972">
            <v>44993</v>
          </cell>
          <cell r="I972">
            <v>32060</v>
          </cell>
          <cell r="J972" t="str">
            <v>365.767.148-07</v>
          </cell>
          <cell r="K972" t="str">
            <v>203.92075.32.0</v>
          </cell>
          <cell r="L972" t="str">
            <v>Salário Mensal</v>
          </cell>
          <cell r="M972" t="str">
            <v>Empregado (CLT)</v>
          </cell>
          <cell r="N972" t="str">
            <v>5142-15</v>
          </cell>
          <cell r="O972">
            <v>71</v>
          </cell>
          <cell r="P972" t="str">
            <v>SEGUNDA A SABADO - 07:00 AS 15:20 / INTERVALO DE 01 HORA</v>
          </cell>
          <cell r="Q972" t="str">
            <v>220 Horas</v>
          </cell>
          <cell r="R972" t="str">
            <v>75.01.010</v>
          </cell>
          <cell r="S972" t="str">
            <v>SCK - Varrição de Feiras Livres</v>
          </cell>
          <cell r="T972">
            <v>2</v>
          </cell>
          <cell r="U972" t="str">
            <v>SIEMACO SAO PAULO LIMP URBANA</v>
          </cell>
          <cell r="V972" t="str">
            <v>Brasileira</v>
          </cell>
          <cell r="W972" t="str">
            <v>São Paulo</v>
          </cell>
          <cell r="X972" t="str">
            <v>LOURDECI DIAS RIBEIRO</v>
          </cell>
          <cell r="Y972" t="str">
            <v>SEVERINIO TOMAZ</v>
          </cell>
          <cell r="Z972" t="str">
            <v>Solteiro</v>
          </cell>
          <cell r="AA972" t="str">
            <v>Ensino Médio Completo</v>
          </cell>
          <cell r="AB972" t="str">
            <v>M</v>
          </cell>
          <cell r="AC972" t="str">
            <v>Rua</v>
          </cell>
          <cell r="AD972" t="str">
            <v>VITALINA GRASSMAN</v>
          </cell>
          <cell r="AE972" t="str">
            <v>290</v>
          </cell>
          <cell r="AG972" t="str">
            <v>05801-110</v>
          </cell>
          <cell r="AH972" t="str">
            <v>JD MIRANTE</v>
          </cell>
          <cell r="AI972" t="str">
            <v>São Paulo</v>
          </cell>
          <cell r="AJ972" t="str">
            <v>São Paulo</v>
          </cell>
          <cell r="AK972" t="str">
            <v>11</v>
          </cell>
          <cell r="AL972" t="str">
            <v>5851.4370</v>
          </cell>
          <cell r="AM972" t="str">
            <v>11</v>
          </cell>
          <cell r="AN972" t="str">
            <v>6164.6537</v>
          </cell>
          <cell r="AP972">
            <v>9106</v>
          </cell>
          <cell r="AQ972" t="str">
            <v>33432</v>
          </cell>
          <cell r="AR972" t="str">
            <v>0</v>
          </cell>
          <cell r="AS972" t="str">
            <v>433456097</v>
          </cell>
          <cell r="AT972" t="str">
            <v>362664190167</v>
          </cell>
          <cell r="AU972" t="str">
            <v>256</v>
          </cell>
          <cell r="AV972" t="str">
            <v>408</v>
          </cell>
          <cell r="AW972" t="str">
            <v>30106</v>
          </cell>
          <cell r="AX972" t="str">
            <v>323</v>
          </cell>
          <cell r="AY972">
            <v>4</v>
          </cell>
          <cell r="AZ972">
            <v>3</v>
          </cell>
          <cell r="BA972">
            <v>0</v>
          </cell>
        </row>
        <row r="973">
          <cell r="A973">
            <v>114703</v>
          </cell>
          <cell r="B973" t="str">
            <v>GUSTAVO DO NASCIMENTO BATISTA</v>
          </cell>
          <cell r="C973" t="str">
            <v>AJUDANTE EQ SERVICOS DIVERSOS</v>
          </cell>
          <cell r="D973" t="str">
            <v>ECOSAMPA M'Boi Mirim</v>
          </cell>
          <cell r="E973">
            <v>43874</v>
          </cell>
          <cell r="F973">
            <v>1281.23</v>
          </cell>
          <cell r="G973" t="str">
            <v>Demitido em Meses Anteriores</v>
          </cell>
          <cell r="H973">
            <v>43888</v>
          </cell>
          <cell r="I973">
            <v>36978</v>
          </cell>
          <cell r="J973" t="str">
            <v>500.963.618-24</v>
          </cell>
          <cell r="K973" t="str">
            <v>163.24864.27.9</v>
          </cell>
          <cell r="L973" t="str">
            <v>Salário Mensal</v>
          </cell>
          <cell r="M973" t="str">
            <v>Empregado (CLT)</v>
          </cell>
          <cell r="N973" t="str">
            <v>5142-25</v>
          </cell>
          <cell r="O973">
            <v>167</v>
          </cell>
          <cell r="P973" t="str">
            <v>SEGUNDA A SABADO - 13:40 AS 22:00 / INTERVALO DE 01 HORA</v>
          </cell>
          <cell r="Q973" t="str">
            <v>220 Horas</v>
          </cell>
          <cell r="R973" t="str">
            <v>75.01.014</v>
          </cell>
          <cell r="S973" t="str">
            <v>SCK - Pintura de Meio-Fio e Remoção Faixas e Propagandas</v>
          </cell>
          <cell r="T973">
            <v>2</v>
          </cell>
          <cell r="U973" t="str">
            <v>SIEMACO SAO PAULO LIMP URBANA</v>
          </cell>
          <cell r="V973" t="str">
            <v>Brasileira</v>
          </cell>
          <cell r="W973" t="str">
            <v>EMBU DAS ARTES</v>
          </cell>
          <cell r="X973" t="str">
            <v>ELIANE MARIA DO NASCIMENTO</v>
          </cell>
          <cell r="Y973" t="str">
            <v>LEANDRO JOSE BATISTA</v>
          </cell>
          <cell r="Z973" t="str">
            <v>Solteiro</v>
          </cell>
          <cell r="AA973" t="str">
            <v>Ensino Médio Incompleto</v>
          </cell>
          <cell r="AB973" t="str">
            <v>M</v>
          </cell>
          <cell r="AC973" t="str">
            <v>Rua</v>
          </cell>
          <cell r="AD973" t="str">
            <v xml:space="preserve">RUA BOTUCATU </v>
          </cell>
          <cell r="AE973" t="str">
            <v>168</v>
          </cell>
          <cell r="AF973" t="str">
            <v>RUA BOTUCATU 168</v>
          </cell>
          <cell r="AG973" t="str">
            <v>06823-360</v>
          </cell>
          <cell r="AH973" t="str">
            <v>EMBU DAS ARTES</v>
          </cell>
          <cell r="AI973" t="str">
            <v>EMBU DAS ARTES</v>
          </cell>
          <cell r="AJ973" t="str">
            <v>São Paulo</v>
          </cell>
          <cell r="AK973" t="str">
            <v>11</v>
          </cell>
          <cell r="AL973" t="str">
            <v>95796.7897</v>
          </cell>
          <cell r="AM973" t="str">
            <v>11</v>
          </cell>
          <cell r="AN973" t="str">
            <v>98600.9672</v>
          </cell>
          <cell r="AP973">
            <v>7245</v>
          </cell>
          <cell r="AQ973" t="str">
            <v>04025</v>
          </cell>
          <cell r="AR973" t="str">
            <v>3</v>
          </cell>
          <cell r="AS973" t="str">
            <v>504290575</v>
          </cell>
          <cell r="AT973" t="str">
            <v>457028530108</v>
          </cell>
          <cell r="AU973" t="str">
            <v>0291</v>
          </cell>
          <cell r="AV973" t="str">
            <v>391</v>
          </cell>
          <cell r="AW973" t="str">
            <v>50096361</v>
          </cell>
          <cell r="AX973" t="str">
            <v>824</v>
          </cell>
          <cell r="AY973">
            <v>0</v>
          </cell>
          <cell r="AZ973">
            <v>0</v>
          </cell>
          <cell r="BA973">
            <v>14</v>
          </cell>
        </row>
        <row r="974">
          <cell r="A974">
            <v>117245</v>
          </cell>
          <cell r="B974" t="str">
            <v>GUSTAVO DO NASCIMENTO BATISTA</v>
          </cell>
          <cell r="C974" t="str">
            <v>AJUDANTE EQ SERVICOS DIVERSOS</v>
          </cell>
          <cell r="D974" t="str">
            <v>ECOSAMPA Operação Geral</v>
          </cell>
          <cell r="E974">
            <v>44487</v>
          </cell>
          <cell r="F974">
            <v>1603.99</v>
          </cell>
          <cell r="G974" t="str">
            <v>Em Atividade Normal</v>
          </cell>
          <cell r="H974">
            <v>44930</v>
          </cell>
          <cell r="I974">
            <v>36978</v>
          </cell>
          <cell r="J974" t="str">
            <v>500.963.618-24</v>
          </cell>
          <cell r="K974" t="str">
            <v>163.24864.27.9</v>
          </cell>
          <cell r="L974" t="str">
            <v>Salário Mensal</v>
          </cell>
          <cell r="M974" t="str">
            <v>Empregado (CLT)</v>
          </cell>
          <cell r="N974" t="str">
            <v>5142-25</v>
          </cell>
          <cell r="O974">
            <v>301</v>
          </cell>
          <cell r="P974" t="str">
            <v>SEGUNDA A SABADO - 22:00 AS 05:25 / INTERVALO DE 01 HORA</v>
          </cell>
          <cell r="Q974" t="str">
            <v>220 Horas</v>
          </cell>
          <cell r="R974" t="str">
            <v>75.01.004</v>
          </cell>
          <cell r="S974" t="str">
            <v>SCK - Papeleiras Higienização</v>
          </cell>
          <cell r="T974">
            <v>2</v>
          </cell>
          <cell r="U974" t="str">
            <v>SIEMACO SAO PAULO LIMP URBANA</v>
          </cell>
          <cell r="V974" t="str">
            <v>Brasileira</v>
          </cell>
          <cell r="W974" t="str">
            <v>Taboão da Serra</v>
          </cell>
          <cell r="X974" t="str">
            <v>ELIANE MARIA DO NASCIMENTO</v>
          </cell>
          <cell r="Y974" t="str">
            <v>LEANDRO JOSE BATISTA</v>
          </cell>
          <cell r="Z974" t="str">
            <v>Solteiro</v>
          </cell>
          <cell r="AA974" t="str">
            <v>Ensino Médio Completo</v>
          </cell>
          <cell r="AB974" t="str">
            <v>M</v>
          </cell>
          <cell r="AC974" t="str">
            <v>Rua</v>
          </cell>
          <cell r="AD974" t="str">
            <v>RUA BOTUCATU</v>
          </cell>
          <cell r="AE974" t="str">
            <v>168</v>
          </cell>
          <cell r="AG974" t="str">
            <v>06823-360</v>
          </cell>
          <cell r="AH974" t="str">
            <v>JARDIM DOM JOSE</v>
          </cell>
          <cell r="AI974" t="str">
            <v>EMBU DAS ARTES</v>
          </cell>
          <cell r="AJ974" t="str">
            <v>São Paulo</v>
          </cell>
          <cell r="AK974" t="str">
            <v>11</v>
          </cell>
          <cell r="AL974" t="str">
            <v>95796.7897</v>
          </cell>
          <cell r="AP974">
            <v>7245</v>
          </cell>
          <cell r="AQ974" t="str">
            <v>04025</v>
          </cell>
          <cell r="AR974" t="str">
            <v>3</v>
          </cell>
          <cell r="AS974" t="str">
            <v>504290575</v>
          </cell>
          <cell r="AT974" t="str">
            <v>457028530108</v>
          </cell>
          <cell r="AU974" t="str">
            <v>291</v>
          </cell>
          <cell r="AV974" t="str">
            <v>391</v>
          </cell>
          <cell r="AW974" t="str">
            <v>50096361</v>
          </cell>
          <cell r="AX974" t="str">
            <v>824</v>
          </cell>
          <cell r="AY974">
            <v>1</v>
          </cell>
          <cell r="AZ974">
            <v>10</v>
          </cell>
          <cell r="BA974">
            <v>13</v>
          </cell>
        </row>
        <row r="975">
          <cell r="A975">
            <v>113394</v>
          </cell>
          <cell r="B975" t="str">
            <v>GUSTAVO OLIVEIRA SOUZA</v>
          </cell>
          <cell r="C975" t="str">
            <v>BUEIRISTA</v>
          </cell>
          <cell r="D975" t="str">
            <v>ECOSAMPA Capela do Socorro</v>
          </cell>
          <cell r="E975">
            <v>43617</v>
          </cell>
          <cell r="F975">
            <v>1907.79</v>
          </cell>
          <cell r="G975" t="str">
            <v>Em Atividade Normal</v>
          </cell>
          <cell r="H975">
            <v>45056</v>
          </cell>
          <cell r="I975">
            <v>32961</v>
          </cell>
          <cell r="J975" t="str">
            <v>051.020.445-75</v>
          </cell>
          <cell r="K975" t="str">
            <v>143.99626.27.1</v>
          </cell>
          <cell r="L975" t="str">
            <v>Salário Mensal</v>
          </cell>
          <cell r="M975" t="str">
            <v>Empregado (CLT)</v>
          </cell>
          <cell r="N975" t="str">
            <v>9922-25</v>
          </cell>
          <cell r="O975">
            <v>66</v>
          </cell>
          <cell r="P975" t="str">
            <v>SEGUNDA A SABADO - 06:00 AS 14:20 / INTERVALO DE 01 HORA</v>
          </cell>
          <cell r="Q975" t="str">
            <v>220 Horas</v>
          </cell>
          <cell r="R975" t="str">
            <v>75.01.012</v>
          </cell>
          <cell r="S975" t="str">
            <v>SCK - Limpeza de Bueiros</v>
          </cell>
          <cell r="T975">
            <v>2</v>
          </cell>
          <cell r="U975" t="str">
            <v>SIEMACO SAO PAULO LIMP URBANA</v>
          </cell>
          <cell r="V975" t="str">
            <v>Brasileira</v>
          </cell>
          <cell r="W975" t="str">
            <v>Andaraí</v>
          </cell>
          <cell r="X975" t="str">
            <v>AGUIMAR OLIVEIRA SANTOS</v>
          </cell>
          <cell r="Y975" t="str">
            <v>JOAQUIM FRANCISCO SOUZA</v>
          </cell>
          <cell r="Z975" t="str">
            <v>Solteiro</v>
          </cell>
          <cell r="AA975" t="str">
            <v>Ensino Médio Completo</v>
          </cell>
          <cell r="AB975" t="str">
            <v>M</v>
          </cell>
          <cell r="AC975" t="str">
            <v>Rua</v>
          </cell>
          <cell r="AD975" t="str">
            <v>JUSTINO MARTINS</v>
          </cell>
          <cell r="AE975" t="str">
            <v>295</v>
          </cell>
          <cell r="AG975" t="str">
            <v>04408-050</v>
          </cell>
          <cell r="AH975" t="str">
            <v>AMERICANOPOLIS</v>
          </cell>
          <cell r="AI975" t="str">
            <v>São Paulo</v>
          </cell>
          <cell r="AJ975" t="str">
            <v>São Paulo</v>
          </cell>
          <cell r="AP975">
            <v>1681</v>
          </cell>
          <cell r="AQ975" t="str">
            <v>21209</v>
          </cell>
          <cell r="AR975" t="str">
            <v>6</v>
          </cell>
          <cell r="AS975" t="str">
            <v>631403802</v>
          </cell>
          <cell r="AT975" t="str">
            <v>131126700590</v>
          </cell>
          <cell r="AU975" t="str">
            <v>23</v>
          </cell>
          <cell r="AV975" t="str">
            <v>119</v>
          </cell>
          <cell r="AW975" t="str">
            <v>3650227</v>
          </cell>
          <cell r="AX975" t="str">
            <v>30</v>
          </cell>
          <cell r="AY975">
            <v>4</v>
          </cell>
          <cell r="AZ975">
            <v>3</v>
          </cell>
          <cell r="BA975">
            <v>0</v>
          </cell>
        </row>
        <row r="976">
          <cell r="A976">
            <v>121024</v>
          </cell>
          <cell r="B976" t="str">
            <v>GUSTAVO RODRIGUES DOS SANTOS</v>
          </cell>
          <cell r="C976" t="str">
            <v>VARREDOR</v>
          </cell>
          <cell r="D976" t="str">
            <v>ECOSAMPA M'Boi Mirim</v>
          </cell>
          <cell r="E976">
            <v>44900</v>
          </cell>
          <cell r="F976">
            <v>1603.99</v>
          </cell>
          <cell r="G976" t="str">
            <v>Em Atividade Normal</v>
          </cell>
          <cell r="H976">
            <v>44900</v>
          </cell>
          <cell r="I976">
            <v>37181</v>
          </cell>
          <cell r="J976" t="str">
            <v>533.417.438-98</v>
          </cell>
          <cell r="K976" t="str">
            <v>156.31880.98.2</v>
          </cell>
          <cell r="L976" t="str">
            <v>Salário Mensal</v>
          </cell>
          <cell r="M976" t="str">
            <v>Empregado (CLT)</v>
          </cell>
          <cell r="N976" t="str">
            <v>5142-15</v>
          </cell>
          <cell r="O976">
            <v>66</v>
          </cell>
          <cell r="P976" t="str">
            <v>SEGUNDA A SABADO - 06:00 AS 14:20 / INTERVALO DE 01 HORA</v>
          </cell>
          <cell r="Q976" t="str">
            <v>220 Horas</v>
          </cell>
          <cell r="R976" t="str">
            <v>75.01.006</v>
          </cell>
          <cell r="S976" t="str">
            <v>SCK - Varrição de Vias e Logradouros</v>
          </cell>
          <cell r="T976">
            <v>2</v>
          </cell>
          <cell r="U976" t="str">
            <v>SIEMACO SAO PAULO LIMP URBANA</v>
          </cell>
          <cell r="V976" t="str">
            <v>Brasileira</v>
          </cell>
          <cell r="W976" t="str">
            <v>São Paulo</v>
          </cell>
          <cell r="X976" t="str">
            <v>NEIDE DA PAIXAO RODRIGUES</v>
          </cell>
          <cell r="Y976" t="str">
            <v>JOSE RONILTON DOS SANTOS</v>
          </cell>
          <cell r="Z976" t="str">
            <v>Solteiro</v>
          </cell>
          <cell r="AA976" t="str">
            <v>Ensino Médio Incompleto</v>
          </cell>
          <cell r="AB976" t="str">
            <v>M</v>
          </cell>
          <cell r="AC976" t="str">
            <v>Rua</v>
          </cell>
          <cell r="AD976" t="str">
            <v>OZIERI</v>
          </cell>
          <cell r="AE976" t="str">
            <v>326</v>
          </cell>
          <cell r="AF976" t="str">
            <v>CASA 1</v>
          </cell>
          <cell r="AG976" t="str">
            <v>05796-180</v>
          </cell>
          <cell r="AH976" t="str">
            <v>JARDIM VALE DAS VIRTUDES</v>
          </cell>
          <cell r="AI976" t="str">
            <v>São Paulo</v>
          </cell>
          <cell r="AJ976" t="str">
            <v>São Paulo</v>
          </cell>
          <cell r="AK976" t="str">
            <v>11</v>
          </cell>
          <cell r="AL976" t="str">
            <v>98710.4456</v>
          </cell>
          <cell r="AM976" t="str">
            <v>11</v>
          </cell>
          <cell r="AN976" t="str">
            <v>98710-4456</v>
          </cell>
          <cell r="AP976">
            <v>7283</v>
          </cell>
          <cell r="AQ976" t="str">
            <v>19984</v>
          </cell>
          <cell r="AR976" t="str">
            <v>7</v>
          </cell>
          <cell r="AS976" t="str">
            <v>392834959</v>
          </cell>
          <cell r="AW976" t="str">
            <v>53341743</v>
          </cell>
          <cell r="AX976" t="str">
            <v>898</v>
          </cell>
          <cell r="AY976">
            <v>0</v>
          </cell>
          <cell r="AZ976">
            <v>8</v>
          </cell>
          <cell r="BA976">
            <v>26</v>
          </cell>
        </row>
        <row r="977">
          <cell r="A977">
            <v>113736</v>
          </cell>
          <cell r="B977" t="str">
            <v>GUSTAVO VALZACHI BENATTI</v>
          </cell>
          <cell r="C977" t="str">
            <v>GERENTE OPERACIONAL</v>
          </cell>
          <cell r="D977" t="str">
            <v>ECOSAMPA Operação Geral</v>
          </cell>
          <cell r="E977">
            <v>43619</v>
          </cell>
          <cell r="F977">
            <v>10712</v>
          </cell>
          <cell r="G977" t="str">
            <v>Demitido em Meses Anteriores</v>
          </cell>
          <cell r="H977">
            <v>44377</v>
          </cell>
          <cell r="I977">
            <v>31977</v>
          </cell>
          <cell r="J977" t="str">
            <v>373.156.228-61</v>
          </cell>
          <cell r="K977" t="str">
            <v>206.86754.33.0</v>
          </cell>
          <cell r="L977" t="str">
            <v>Salário Mensal</v>
          </cell>
          <cell r="M977" t="str">
            <v>Empregado (CLT)</v>
          </cell>
          <cell r="N977" t="str">
            <v>1412-05</v>
          </cell>
          <cell r="O977">
            <v>10</v>
          </cell>
          <cell r="P977" t="str">
            <v>SEGUNDA A SEXTA - 08:00 AS 17:48 / INTERVALO DE 01 HORA</v>
          </cell>
          <cell r="Q977" t="str">
            <v>220 Horas</v>
          </cell>
          <cell r="R977" t="str">
            <v>75.02.001</v>
          </cell>
          <cell r="S977" t="str">
            <v>Apoio Op C.Indireto</v>
          </cell>
          <cell r="T977">
            <v>3</v>
          </cell>
          <cell r="U977" t="str">
            <v>SIEMACO SAO PAULO LIMP URBANA</v>
          </cell>
          <cell r="V977" t="str">
            <v>Brasileira</v>
          </cell>
          <cell r="W977" t="str">
            <v>São Bernardo do Campo</v>
          </cell>
          <cell r="X977" t="str">
            <v>MARIA VANDIRA VALZACHI BENATTI</v>
          </cell>
          <cell r="Y977" t="str">
            <v>SIDNEY SILVIO BENATTI</v>
          </cell>
          <cell r="Z977" t="str">
            <v>Solteiro</v>
          </cell>
          <cell r="AA977" t="str">
            <v>Ensino Médio Completo</v>
          </cell>
          <cell r="AB977" t="str">
            <v>M</v>
          </cell>
          <cell r="AC977" t="str">
            <v>Rua</v>
          </cell>
          <cell r="AD977" t="str">
            <v>MANOEL COELHO</v>
          </cell>
          <cell r="AE977" t="str">
            <v>901</v>
          </cell>
          <cell r="AG977" t="str">
            <v>09510-112</v>
          </cell>
          <cell r="AH977" t="str">
            <v>SANTO ANTONIO</v>
          </cell>
          <cell r="AI977" t="str">
            <v>São Caetano do Sul</v>
          </cell>
          <cell r="AJ977" t="str">
            <v>São Paulo</v>
          </cell>
          <cell r="AP977">
            <v>8876</v>
          </cell>
          <cell r="AQ977" t="str">
            <v>16784</v>
          </cell>
          <cell r="AR977" t="str">
            <v>5</v>
          </cell>
          <cell r="AS977" t="str">
            <v>32.551.571-2</v>
          </cell>
          <cell r="AT977" t="str">
            <v>332985020141</v>
          </cell>
          <cell r="AU977" t="str">
            <v>0135</v>
          </cell>
          <cell r="AV977" t="str">
            <v>166</v>
          </cell>
          <cell r="AW977" t="str">
            <v>01109</v>
          </cell>
          <cell r="AX977" t="str">
            <v>00321</v>
          </cell>
          <cell r="AY977">
            <v>2</v>
          </cell>
          <cell r="AZ977">
            <v>0</v>
          </cell>
          <cell r="BA977">
            <v>27</v>
          </cell>
        </row>
        <row r="978">
          <cell r="A978">
            <v>116652</v>
          </cell>
          <cell r="B978" t="str">
            <v>GUSTAVO VALZACHI BENATTI</v>
          </cell>
          <cell r="C978" t="str">
            <v>GERENTE OPERACIONAL</v>
          </cell>
          <cell r="D978" t="str">
            <v>ECOSAMPA PJ</v>
          </cell>
          <cell r="E978">
            <v>44370</v>
          </cell>
          <cell r="F978">
            <v>0.01</v>
          </cell>
          <cell r="G978" t="str">
            <v>Em Atividade Normal</v>
          </cell>
          <cell r="H978">
            <v>44370</v>
          </cell>
          <cell r="I978">
            <v>31977</v>
          </cell>
          <cell r="J978" t="str">
            <v>373.156.228-61</v>
          </cell>
          <cell r="K978" t="str">
            <v>206.86754.33.0</v>
          </cell>
          <cell r="L978" t="str">
            <v>Salário Mensal</v>
          </cell>
          <cell r="M978" t="str">
            <v>Pessoa Jurídica</v>
          </cell>
          <cell r="N978" t="str">
            <v>1412-05</v>
          </cell>
          <cell r="O978">
            <v>10</v>
          </cell>
          <cell r="P978" t="str">
            <v>SEGUNDA A SEXTA - 08:00 AS 17:48 / INTERVALO DE 01 HORA</v>
          </cell>
          <cell r="Q978" t="str">
            <v>220 Horas</v>
          </cell>
          <cell r="R978" t="str">
            <v>03.01.001</v>
          </cell>
          <cell r="S978" t="str">
            <v>Depto Servicos Gerais</v>
          </cell>
          <cell r="T978">
            <v>1</v>
          </cell>
          <cell r="U978" t="str">
            <v>SIEMACO SAO PAULO LIMP URBANA</v>
          </cell>
          <cell r="V978" t="str">
            <v>Brasileira</v>
          </cell>
          <cell r="W978" t="str">
            <v>São Bernardo do Campo</v>
          </cell>
          <cell r="X978" t="str">
            <v>MARIA VANDIRA VALZACHI BENATTI</v>
          </cell>
          <cell r="Y978" t="str">
            <v>SIDNEY SILVIO BENATTI</v>
          </cell>
          <cell r="Z978" t="str">
            <v>Solteiro</v>
          </cell>
          <cell r="AA978" t="str">
            <v>Ensino Médio Completo</v>
          </cell>
          <cell r="AB978" t="str">
            <v>M</v>
          </cell>
          <cell r="AC978" t="str">
            <v>Rua</v>
          </cell>
          <cell r="AD978" t="str">
            <v>MANOEL COELHO</v>
          </cell>
          <cell r="AE978" t="str">
            <v>901</v>
          </cell>
          <cell r="AG978" t="str">
            <v>09510-112</v>
          </cell>
          <cell r="AH978" t="str">
            <v>SANTO ANTONIO</v>
          </cell>
          <cell r="AI978" t="str">
            <v>São Caetano do Sul</v>
          </cell>
          <cell r="AJ978" t="str">
            <v>São Paulo</v>
          </cell>
          <cell r="AP978">
            <v>8876</v>
          </cell>
          <cell r="AQ978" t="str">
            <v>16784</v>
          </cell>
          <cell r="AR978" t="str">
            <v>5</v>
          </cell>
          <cell r="AS978" t="str">
            <v>32.551.571-2</v>
          </cell>
          <cell r="AT978" t="str">
            <v>332985020141</v>
          </cell>
          <cell r="AU978" t="str">
            <v>0135</v>
          </cell>
          <cell r="AV978" t="str">
            <v>166</v>
          </cell>
          <cell r="AW978" t="str">
            <v>01109</v>
          </cell>
          <cell r="AX978" t="str">
            <v>00321</v>
          </cell>
          <cell r="AY978">
            <v>2</v>
          </cell>
          <cell r="AZ978">
            <v>2</v>
          </cell>
          <cell r="BA978">
            <v>8</v>
          </cell>
        </row>
        <row r="979">
          <cell r="A979">
            <v>113398</v>
          </cell>
          <cell r="B979" t="str">
            <v>HAMILTON CEZARIO DE SOUZA</v>
          </cell>
          <cell r="C979" t="str">
            <v>VARREDOR</v>
          </cell>
          <cell r="D979" t="str">
            <v>ECOSAMPA Santo Amaro</v>
          </cell>
          <cell r="E979">
            <v>43617</v>
          </cell>
          <cell r="F979">
            <v>1281.23</v>
          </cell>
          <cell r="G979" t="str">
            <v>Demitido em Meses Anteriores</v>
          </cell>
          <cell r="H979">
            <v>43808</v>
          </cell>
          <cell r="I979">
            <v>30392</v>
          </cell>
          <cell r="J979" t="str">
            <v>234.760.428-71</v>
          </cell>
          <cell r="K979" t="str">
            <v>212.32057.03.9</v>
          </cell>
          <cell r="L979" t="str">
            <v>Salário Mensal</v>
          </cell>
          <cell r="M979" t="str">
            <v>Empregado (CLT)</v>
          </cell>
          <cell r="N979" t="str">
            <v>5142-15</v>
          </cell>
          <cell r="O979">
            <v>216</v>
          </cell>
          <cell r="P979" t="str">
            <v>SEGUNDA A SABADO - 12:00 AS 20:20 / INTERVALO DE 01 HORA</v>
          </cell>
          <cell r="Q979" t="str">
            <v>220 Horas</v>
          </cell>
          <cell r="R979" t="str">
            <v>75.01.006</v>
          </cell>
          <cell r="S979" t="str">
            <v>SCK - Varrição de Vias e Logradouros</v>
          </cell>
          <cell r="T979">
            <v>2</v>
          </cell>
          <cell r="U979" t="str">
            <v>SIEMACO SAO PAULO LIMP URBANA</v>
          </cell>
          <cell r="V979" t="str">
            <v>Brasileira</v>
          </cell>
          <cell r="W979" t="str">
            <v>Itajuípe</v>
          </cell>
          <cell r="X979" t="str">
            <v>MARIA JOSE ARAUJO</v>
          </cell>
          <cell r="Y979" t="str">
            <v>ANTONIO CEZARIO DE SOUZA</v>
          </cell>
          <cell r="Z979" t="str">
            <v>Solteiro</v>
          </cell>
          <cell r="AA979" t="str">
            <v>Ensino Fundamental Incompleto</v>
          </cell>
          <cell r="AB979" t="str">
            <v>M</v>
          </cell>
          <cell r="AC979" t="str">
            <v>Rua</v>
          </cell>
          <cell r="AD979" t="str">
            <v>DAS GOIABEIRAS</v>
          </cell>
          <cell r="AE979" t="str">
            <v>300</v>
          </cell>
          <cell r="AG979" t="str">
            <v>05661-040</v>
          </cell>
          <cell r="AH979" t="str">
            <v>PARAISOPOLIS</v>
          </cell>
          <cell r="AI979" t="str">
            <v>São Paulo</v>
          </cell>
          <cell r="AJ979" t="str">
            <v>São Paulo</v>
          </cell>
          <cell r="AP979">
            <v>9104</v>
          </cell>
          <cell r="AQ979" t="str">
            <v>20471</v>
          </cell>
          <cell r="AR979" t="str">
            <v>5</v>
          </cell>
          <cell r="AS979" t="str">
            <v>557314252</v>
          </cell>
          <cell r="AT979" t="str">
            <v>394043520191</v>
          </cell>
          <cell r="AU979" t="str">
            <v>461</v>
          </cell>
          <cell r="AV979" t="str">
            <v>346</v>
          </cell>
          <cell r="AW979" t="str">
            <v>13829</v>
          </cell>
          <cell r="AX979" t="str">
            <v>81</v>
          </cell>
          <cell r="AY979">
            <v>0</v>
          </cell>
          <cell r="AZ979">
            <v>6</v>
          </cell>
          <cell r="BA979">
            <v>8</v>
          </cell>
        </row>
        <row r="980">
          <cell r="A980">
            <v>113405</v>
          </cell>
          <cell r="B980" t="str">
            <v>HELCIO SOARES SARAIVA</v>
          </cell>
          <cell r="C980" t="str">
            <v>VARREDOR</v>
          </cell>
          <cell r="D980" t="str">
            <v>ECOSAMPA Capela do Socorro</v>
          </cell>
          <cell r="E980">
            <v>43617</v>
          </cell>
          <cell r="F980">
            <v>1603.99</v>
          </cell>
          <cell r="G980" t="str">
            <v>Em Atividade Normal</v>
          </cell>
          <cell r="H980">
            <v>44930</v>
          </cell>
          <cell r="I980">
            <v>24651</v>
          </cell>
          <cell r="J980" t="str">
            <v>113.770.648-16</v>
          </cell>
          <cell r="K980" t="str">
            <v>122.93509.77.1</v>
          </cell>
          <cell r="L980" t="str">
            <v>Salário Mensal</v>
          </cell>
          <cell r="M980" t="str">
            <v>Empregado (CLT)</v>
          </cell>
          <cell r="N980" t="str">
            <v>5142-15</v>
          </cell>
          <cell r="O980">
            <v>233</v>
          </cell>
          <cell r="P980" t="str">
            <v>SEGUNDA A SABADO - 09:00 AS 17:20 / INTERVALO DE 01 HORA</v>
          </cell>
          <cell r="Q980" t="str">
            <v>220 Horas</v>
          </cell>
          <cell r="R980" t="str">
            <v>75.01.006</v>
          </cell>
          <cell r="S980" t="str">
            <v>SCK - Varrição de Vias e Logradouros</v>
          </cell>
          <cell r="T980">
            <v>2</v>
          </cell>
          <cell r="U980" t="str">
            <v>SIEMACO SAO PAULO LIMP URBANA</v>
          </cell>
          <cell r="V980" t="str">
            <v>Brasileira</v>
          </cell>
          <cell r="W980" t="str">
            <v>Cornélio Procópio</v>
          </cell>
          <cell r="X980" t="str">
            <v>HELIA TEODORO SARAIVA</v>
          </cell>
          <cell r="Y980" t="str">
            <v>JOSE SOARES SARAIVA</v>
          </cell>
          <cell r="Z980" t="str">
            <v>Casado</v>
          </cell>
          <cell r="AA980" t="str">
            <v>Ensino Fundamental Incompleto</v>
          </cell>
          <cell r="AB980" t="str">
            <v>M</v>
          </cell>
          <cell r="AC980" t="str">
            <v>Rua</v>
          </cell>
          <cell r="AD980" t="str">
            <v>VITORIA REGIA</v>
          </cell>
          <cell r="AE980" t="str">
            <v>147</v>
          </cell>
          <cell r="AF980" t="str">
            <v>B</v>
          </cell>
          <cell r="AG980" t="str">
            <v>04895-300</v>
          </cell>
          <cell r="AH980" t="str">
            <v>COLONIA</v>
          </cell>
          <cell r="AI980" t="str">
            <v>São Paulo</v>
          </cell>
          <cell r="AJ980" t="str">
            <v>São Paulo</v>
          </cell>
          <cell r="AP980">
            <v>9104</v>
          </cell>
          <cell r="AQ980" t="str">
            <v>20332</v>
          </cell>
          <cell r="AR980" t="str">
            <v>9</v>
          </cell>
          <cell r="AS980" t="str">
            <v>215133407</v>
          </cell>
          <cell r="AT980" t="str">
            <v>66650190141</v>
          </cell>
          <cell r="AU980" t="str">
            <v>77</v>
          </cell>
          <cell r="AV980" t="str">
            <v>201</v>
          </cell>
          <cell r="AW980" t="str">
            <v>10736</v>
          </cell>
          <cell r="AX980" t="str">
            <v>87</v>
          </cell>
          <cell r="AY980">
            <v>4</v>
          </cell>
          <cell r="AZ980">
            <v>3</v>
          </cell>
          <cell r="BA980">
            <v>0</v>
          </cell>
        </row>
        <row r="981">
          <cell r="A981">
            <v>113409</v>
          </cell>
          <cell r="B981" t="str">
            <v>HELENILDO RODRIGUES DE LIMA</v>
          </cell>
          <cell r="C981" t="str">
            <v>ENCARREGADO DE TURMA</v>
          </cell>
          <cell r="D981" t="str">
            <v>ECOSAMPA Campo Limpo</v>
          </cell>
          <cell r="E981">
            <v>43617</v>
          </cell>
          <cell r="F981">
            <v>4726.6400000000003</v>
          </cell>
          <cell r="G981" t="str">
            <v>Demitido em Meses Anteriores</v>
          </cell>
          <cell r="H981">
            <v>43696</v>
          </cell>
          <cell r="I981">
            <v>26119</v>
          </cell>
          <cell r="J981" t="str">
            <v>136.228.138-73</v>
          </cell>
          <cell r="K981" t="str">
            <v>122.29139.83.7</v>
          </cell>
          <cell r="L981" t="str">
            <v>Salário Mensal</v>
          </cell>
          <cell r="M981" t="str">
            <v>Empregado (CLT)</v>
          </cell>
          <cell r="N981" t="str">
            <v>9922-05</v>
          </cell>
          <cell r="O981">
            <v>71</v>
          </cell>
          <cell r="P981" t="str">
            <v>SEGUNDA A SABADO - 07:00 AS 15:20 / INTERVALO DE 01 HORA</v>
          </cell>
          <cell r="Q981" t="str">
            <v>220 Horas</v>
          </cell>
          <cell r="R981" t="str">
            <v>75.02.003</v>
          </cell>
          <cell r="S981" t="str">
            <v>Apoio Op C.Direto</v>
          </cell>
          <cell r="T981">
            <v>2</v>
          </cell>
          <cell r="U981" t="str">
            <v>SIEMACO SAO PAULO LIMP URBANA</v>
          </cell>
          <cell r="V981" t="str">
            <v>Brasileira</v>
          </cell>
          <cell r="W981" t="str">
            <v>São Paulo</v>
          </cell>
          <cell r="X981" t="str">
            <v>ISABEL RODRIGUES DE LIMA</v>
          </cell>
          <cell r="Y981" t="str">
            <v>HELENO RODRIGUES LIMA</v>
          </cell>
          <cell r="Z981" t="str">
            <v>Casado</v>
          </cell>
          <cell r="AA981" t="str">
            <v>Ensino Médio Completo</v>
          </cell>
          <cell r="AB981" t="str">
            <v>M</v>
          </cell>
          <cell r="AC981" t="str">
            <v>Rua</v>
          </cell>
          <cell r="AD981" t="str">
            <v>HIPOLITO JOSE DA COSTA</v>
          </cell>
          <cell r="AE981" t="str">
            <v>18</v>
          </cell>
          <cell r="AF981" t="str">
            <v>A</v>
          </cell>
          <cell r="AG981" t="str">
            <v>05778-200</v>
          </cell>
          <cell r="AH981" t="str">
            <v>PQ ARARIBA</v>
          </cell>
          <cell r="AI981" t="str">
            <v>São Paulo</v>
          </cell>
          <cell r="AJ981" t="str">
            <v>São Paulo</v>
          </cell>
          <cell r="AK981" t="str">
            <v>11</v>
          </cell>
          <cell r="AL981" t="str">
            <v>5511.7105</v>
          </cell>
          <cell r="AM981" t="str">
            <v>11</v>
          </cell>
          <cell r="AN981" t="str">
            <v>9894.8854</v>
          </cell>
          <cell r="AP981">
            <v>9335</v>
          </cell>
          <cell r="AQ981" t="str">
            <v>05483</v>
          </cell>
          <cell r="AR981" t="str">
            <v>0</v>
          </cell>
          <cell r="AS981" t="str">
            <v>19512823</v>
          </cell>
          <cell r="AT981" t="str">
            <v>176124000141</v>
          </cell>
          <cell r="AU981" t="str">
            <v>511</v>
          </cell>
          <cell r="AV981" t="str">
            <v>328</v>
          </cell>
          <cell r="AW981" t="str">
            <v>89814</v>
          </cell>
          <cell r="AX981" t="str">
            <v>73</v>
          </cell>
          <cell r="AY981">
            <v>0</v>
          </cell>
          <cell r="AZ981">
            <v>2</v>
          </cell>
          <cell r="BA981">
            <v>18</v>
          </cell>
        </row>
        <row r="982">
          <cell r="A982">
            <v>113413</v>
          </cell>
          <cell r="B982" t="str">
            <v>HELIO ALVES DE OLIVEIRA</v>
          </cell>
          <cell r="C982" t="str">
            <v>VARREDOR</v>
          </cell>
          <cell r="D982" t="str">
            <v>ECOSAMPA Santo Amaro</v>
          </cell>
          <cell r="E982">
            <v>43617</v>
          </cell>
          <cell r="F982">
            <v>1603.99</v>
          </cell>
          <cell r="G982" t="str">
            <v>Em Atividade Normal</v>
          </cell>
          <cell r="H982">
            <v>44930</v>
          </cell>
          <cell r="I982">
            <v>23435</v>
          </cell>
          <cell r="J982" t="str">
            <v>057.587.108-30</v>
          </cell>
          <cell r="K982" t="str">
            <v>120.25903.63.6</v>
          </cell>
          <cell r="L982" t="str">
            <v>Salário Mensal</v>
          </cell>
          <cell r="M982" t="str">
            <v>Empregado (CLT)</v>
          </cell>
          <cell r="N982" t="str">
            <v>5142-15</v>
          </cell>
          <cell r="O982">
            <v>216</v>
          </cell>
          <cell r="P982" t="str">
            <v>SEGUNDA A SABADO - 12:00 AS 20:20 / INTERVALO DE 01 HORA</v>
          </cell>
          <cell r="Q982" t="str">
            <v>220 Horas</v>
          </cell>
          <cell r="R982" t="str">
            <v>75.01.006</v>
          </cell>
          <cell r="S982" t="str">
            <v>SCK - Varrição de Vias e Logradouros</v>
          </cell>
          <cell r="T982">
            <v>2</v>
          </cell>
          <cell r="U982" t="str">
            <v>SIEMACO SAO PAULO LIMP URBANA</v>
          </cell>
          <cell r="V982" t="str">
            <v>Brasileira</v>
          </cell>
          <cell r="W982" t="str">
            <v>São Paulo</v>
          </cell>
          <cell r="X982" t="str">
            <v>MARIA DA CONCEICAO DE OLIVEIRA</v>
          </cell>
          <cell r="Y982" t="str">
            <v>SILVIO ALVES DE OLIVEIRA</v>
          </cell>
          <cell r="Z982" t="str">
            <v>Casado</v>
          </cell>
          <cell r="AA982" t="str">
            <v>Ensino Fundamental Completo</v>
          </cell>
          <cell r="AB982" t="str">
            <v>M</v>
          </cell>
          <cell r="AC982" t="str">
            <v>Rua</v>
          </cell>
          <cell r="AD982" t="str">
            <v>NANQUIM</v>
          </cell>
          <cell r="AE982" t="str">
            <v>7</v>
          </cell>
          <cell r="AF982" t="str">
            <v>CASA A</v>
          </cell>
          <cell r="AG982" t="str">
            <v>04462-050</v>
          </cell>
          <cell r="AH982" t="str">
            <v>JD PEDREIRA</v>
          </cell>
          <cell r="AI982" t="str">
            <v>São Paulo</v>
          </cell>
          <cell r="AJ982" t="str">
            <v>São Paulo</v>
          </cell>
          <cell r="AP982">
            <v>9104</v>
          </cell>
          <cell r="AQ982" t="str">
            <v>20335</v>
          </cell>
          <cell r="AR982" t="str">
            <v>2</v>
          </cell>
          <cell r="AS982" t="str">
            <v>159079408</v>
          </cell>
          <cell r="AT982" t="str">
            <v>155916440116</v>
          </cell>
          <cell r="AU982" t="str">
            <v>198</v>
          </cell>
          <cell r="AV982" t="str">
            <v>351</v>
          </cell>
          <cell r="AW982" t="str">
            <v>52946</v>
          </cell>
          <cell r="AX982" t="str">
            <v>84</v>
          </cell>
          <cell r="AY982">
            <v>4</v>
          </cell>
          <cell r="AZ982">
            <v>3</v>
          </cell>
          <cell r="BA982">
            <v>0</v>
          </cell>
        </row>
        <row r="983">
          <cell r="A983">
            <v>114766</v>
          </cell>
          <cell r="B983" t="str">
            <v>HELIO CORDEIRO LUCIO</v>
          </cell>
          <cell r="C983" t="str">
            <v>MOTORISTA CAMINHAO</v>
          </cell>
          <cell r="D983" t="str">
            <v>ECOSAMPA Operação Geral</v>
          </cell>
          <cell r="E983">
            <v>43874</v>
          </cell>
          <cell r="F983">
            <v>2436.4499999999998</v>
          </cell>
          <cell r="G983" t="str">
            <v>Demitido em Meses Anteriores</v>
          </cell>
          <cell r="H983">
            <v>43888</v>
          </cell>
          <cell r="I983">
            <v>24478</v>
          </cell>
          <cell r="J983" t="str">
            <v>267.396.698-64</v>
          </cell>
          <cell r="K983" t="str">
            <v>122.97588.88.9</v>
          </cell>
          <cell r="L983" t="str">
            <v>Salário Mensal</v>
          </cell>
          <cell r="M983" t="str">
            <v>Empregado (CLT)</v>
          </cell>
          <cell r="N983" t="str">
            <v>7825-10</v>
          </cell>
          <cell r="O983">
            <v>15</v>
          </cell>
          <cell r="P983" t="str">
            <v>SEGUNDA A SABADO - 14:00 AS 21:40 / INTERVALO DE 01 HORA</v>
          </cell>
          <cell r="Q983" t="str">
            <v>220 Horas</v>
          </cell>
          <cell r="R983" t="str">
            <v>75.01.024</v>
          </cell>
          <cell r="S983" t="str">
            <v>SCK - Coleta Manual Residuos - Compactador</v>
          </cell>
          <cell r="T983">
            <v>2</v>
          </cell>
          <cell r="U983" t="str">
            <v>SIND TRAB EMP DE ONIBUS RODOV INTEREST INTERM SET DIF SAO PAULO</v>
          </cell>
          <cell r="V983" t="str">
            <v>Brasileira</v>
          </cell>
          <cell r="W983" t="str">
            <v>São Paulo</v>
          </cell>
          <cell r="X983" t="str">
            <v>HELENA DE OLIVEIRA LUCIO</v>
          </cell>
          <cell r="Y983" t="str">
            <v>MOISES CORDEIRO LUCIO</v>
          </cell>
          <cell r="Z983" t="str">
            <v>Casado</v>
          </cell>
          <cell r="AA983" t="str">
            <v>Ensino Fundamental Completo</v>
          </cell>
          <cell r="AB983" t="str">
            <v>M</v>
          </cell>
          <cell r="AC983" t="str">
            <v>Rua</v>
          </cell>
          <cell r="AD983" t="str">
            <v>RUA SERRUBA</v>
          </cell>
          <cell r="AE983" t="str">
            <v>127</v>
          </cell>
          <cell r="AG983" t="str">
            <v>04950-050</v>
          </cell>
          <cell r="AH983" t="str">
            <v>CIDADE IPAVA</v>
          </cell>
          <cell r="AI983" t="str">
            <v>São Paulo</v>
          </cell>
          <cell r="AJ983" t="str">
            <v>São Paulo</v>
          </cell>
          <cell r="AK983" t="str">
            <v>11</v>
          </cell>
          <cell r="AL983" t="str">
            <v>5827.7027</v>
          </cell>
          <cell r="AM983" t="str">
            <v>11</v>
          </cell>
          <cell r="AN983" t="str">
            <v>97759.9887</v>
          </cell>
          <cell r="AP983">
            <v>8341</v>
          </cell>
          <cell r="AQ983" t="str">
            <v>05701</v>
          </cell>
          <cell r="AR983" t="str">
            <v>9</v>
          </cell>
          <cell r="AS983" t="str">
            <v>21.119.654-X</v>
          </cell>
          <cell r="AT983" t="str">
            <v>116223210191</v>
          </cell>
          <cell r="AU983" t="str">
            <v>732</v>
          </cell>
          <cell r="AV983" t="str">
            <v>372</v>
          </cell>
          <cell r="AW983" t="str">
            <v>26739669</v>
          </cell>
          <cell r="AX983" t="str">
            <v>864</v>
          </cell>
          <cell r="AY983">
            <v>0</v>
          </cell>
          <cell r="AZ983">
            <v>0</v>
          </cell>
          <cell r="BA983">
            <v>14</v>
          </cell>
          <cell r="BB983" t="str">
            <v>01.509.013.536</v>
          </cell>
          <cell r="BC983">
            <v>45268</v>
          </cell>
          <cell r="BD983">
            <v>43445</v>
          </cell>
          <cell r="BE983" t="str">
            <v>E</v>
          </cell>
          <cell r="BG983">
            <v>43866</v>
          </cell>
        </row>
        <row r="984">
          <cell r="A984">
            <v>114948</v>
          </cell>
          <cell r="B984" t="str">
            <v>HELIO CORDEIRO LUCIO</v>
          </cell>
          <cell r="C984" t="str">
            <v>MOTORISTA CAMINHAO</v>
          </cell>
          <cell r="D984" t="str">
            <v>ECOSAMPA Operação Geral</v>
          </cell>
          <cell r="E984">
            <v>43916</v>
          </cell>
          <cell r="F984">
            <v>3050.22</v>
          </cell>
          <cell r="G984" t="str">
            <v>Em Atividade Normal</v>
          </cell>
          <cell r="H984">
            <v>45086</v>
          </cell>
          <cell r="I984">
            <v>24478</v>
          </cell>
          <cell r="J984" t="str">
            <v>267.396.698-64</v>
          </cell>
          <cell r="K984" t="str">
            <v>122.97588.88.9</v>
          </cell>
          <cell r="L984" t="str">
            <v>Salário Mensal</v>
          </cell>
          <cell r="M984" t="str">
            <v>Empregado (CLT)</v>
          </cell>
          <cell r="N984" t="str">
            <v>7825-10</v>
          </cell>
          <cell r="O984">
            <v>339</v>
          </cell>
          <cell r="P984" t="str">
            <v>SEGUNDA A SABADO - 13:20 AS 21:40 / INTERVALO DE 01 HORA</v>
          </cell>
          <cell r="Q984" t="str">
            <v>220 Horas</v>
          </cell>
          <cell r="R984" t="str">
            <v>75.01.013</v>
          </cell>
          <cell r="S984" t="str">
            <v>SCK - Capinação e Roçada de Vias</v>
          </cell>
          <cell r="T984">
            <v>2</v>
          </cell>
          <cell r="U984" t="str">
            <v>SIND TRAB EMP DE ONIBUS RODOV INTEREST INTERM SET DIF SAO PAULO</v>
          </cell>
          <cell r="V984" t="str">
            <v>Brasileira</v>
          </cell>
          <cell r="W984" t="str">
            <v>São Paulo</v>
          </cell>
          <cell r="X984" t="str">
            <v>HELENA DE OLIVEIRA LUCIO</v>
          </cell>
          <cell r="Y984" t="str">
            <v>MOISES CORDEIRO LUCIO</v>
          </cell>
          <cell r="Z984" t="str">
            <v>Casado</v>
          </cell>
          <cell r="AA984" t="str">
            <v>Ensino Médio Incompleto</v>
          </cell>
          <cell r="AB984" t="str">
            <v>M</v>
          </cell>
          <cell r="AC984" t="str">
            <v>Rua</v>
          </cell>
          <cell r="AD984" t="str">
            <v>SERUBA</v>
          </cell>
          <cell r="AE984" t="str">
            <v>127</v>
          </cell>
          <cell r="AG984" t="str">
            <v>04905-050</v>
          </cell>
          <cell r="AH984" t="str">
            <v>CIDADE IPAVA</v>
          </cell>
          <cell r="AI984" t="str">
            <v>São Paulo</v>
          </cell>
          <cell r="AJ984" t="str">
            <v>São Paulo</v>
          </cell>
          <cell r="AK984" t="str">
            <v>11</v>
          </cell>
          <cell r="AL984" t="str">
            <v>97759.9887</v>
          </cell>
          <cell r="AM984" t="str">
            <v>11</v>
          </cell>
          <cell r="AN984" t="str">
            <v>97240.2347</v>
          </cell>
          <cell r="AP984">
            <v>8341</v>
          </cell>
          <cell r="AQ984" t="str">
            <v>05701</v>
          </cell>
          <cell r="AR984" t="str">
            <v>9</v>
          </cell>
          <cell r="AS984" t="str">
            <v>21119654X</v>
          </cell>
          <cell r="AT984" t="str">
            <v>116223210191</v>
          </cell>
          <cell r="AU984" t="str">
            <v>732</v>
          </cell>
          <cell r="AV984" t="str">
            <v>372</v>
          </cell>
          <cell r="AW984" t="str">
            <v>26739669</v>
          </cell>
          <cell r="AX984" t="str">
            <v>864</v>
          </cell>
          <cell r="AY984">
            <v>3</v>
          </cell>
          <cell r="AZ984">
            <v>5</v>
          </cell>
          <cell r="BA984">
            <v>5</v>
          </cell>
          <cell r="BB984" t="str">
            <v>01.509.013.536</v>
          </cell>
          <cell r="BC984">
            <v>45268</v>
          </cell>
          <cell r="BD984">
            <v>43848</v>
          </cell>
          <cell r="BE984" t="str">
            <v>E</v>
          </cell>
          <cell r="BG984">
            <v>43866</v>
          </cell>
        </row>
        <row r="985">
          <cell r="A985">
            <v>113418</v>
          </cell>
          <cell r="B985" t="str">
            <v>HELIO DE OLIVEIRA</v>
          </cell>
          <cell r="C985" t="str">
            <v>VARREDOR</v>
          </cell>
          <cell r="D985" t="str">
            <v>ECOSAMPA Capela do Socorro</v>
          </cell>
          <cell r="E985">
            <v>43617</v>
          </cell>
          <cell r="F985">
            <v>1603.99</v>
          </cell>
          <cell r="G985" t="str">
            <v>Em Atividade Normal</v>
          </cell>
          <cell r="H985">
            <v>45023</v>
          </cell>
          <cell r="I985">
            <v>25530</v>
          </cell>
          <cell r="J985" t="str">
            <v>172.579.838-79</v>
          </cell>
          <cell r="K985" t="str">
            <v>124.99209.76.5</v>
          </cell>
          <cell r="L985" t="str">
            <v>Salário Mensal</v>
          </cell>
          <cell r="M985" t="str">
            <v>Empregado (CLT)</v>
          </cell>
          <cell r="N985" t="str">
            <v>5142-15</v>
          </cell>
          <cell r="O985">
            <v>233</v>
          </cell>
          <cell r="P985" t="str">
            <v>SEGUNDA A SABADO - 09:00 AS 17:20 / INTERVALO DE 01 HORA</v>
          </cell>
          <cell r="Q985" t="str">
            <v>220 Horas</v>
          </cell>
          <cell r="R985" t="str">
            <v>75.01.007</v>
          </cell>
          <cell r="S985" t="str">
            <v>SCK - Varrição de Sarjetas e Calçadas</v>
          </cell>
          <cell r="T985">
            <v>2</v>
          </cell>
          <cell r="U985" t="str">
            <v>SIEMACO SAO PAULO LIMP URBANA</v>
          </cell>
          <cell r="V985" t="str">
            <v>Brasileira</v>
          </cell>
          <cell r="W985" t="str">
            <v>São Paulo</v>
          </cell>
          <cell r="X985" t="str">
            <v>ERNESTINA MARIA DA CONCEICAO</v>
          </cell>
          <cell r="Y985" t="str">
            <v>ELOM FRANCISCO DE OLIVEIRA</v>
          </cell>
          <cell r="Z985" t="str">
            <v>Casado</v>
          </cell>
          <cell r="AA985" t="str">
            <v>Ensino Fundamental Incompleto</v>
          </cell>
          <cell r="AB985" t="str">
            <v>M</v>
          </cell>
          <cell r="AC985" t="str">
            <v>Estrada</v>
          </cell>
          <cell r="AD985" t="str">
            <v>DO ALVARENGA</v>
          </cell>
          <cell r="AE985" t="str">
            <v>1720</v>
          </cell>
          <cell r="AG985" t="str">
            <v>04467-000</v>
          </cell>
          <cell r="AH985" t="str">
            <v>BALNEARIO MAR PAULISTA</v>
          </cell>
          <cell r="AI985" t="str">
            <v>São Paulo</v>
          </cell>
          <cell r="AJ985" t="str">
            <v>São Paulo</v>
          </cell>
          <cell r="AP985">
            <v>196</v>
          </cell>
          <cell r="AQ985" t="str">
            <v>62309</v>
          </cell>
          <cell r="AR985" t="str">
            <v>4</v>
          </cell>
          <cell r="AS985" t="str">
            <v>181586095</v>
          </cell>
          <cell r="AT985" t="str">
            <v>270362980132</v>
          </cell>
          <cell r="AU985" t="str">
            <v>74</v>
          </cell>
          <cell r="AV985" t="str">
            <v>418</v>
          </cell>
          <cell r="AW985" t="str">
            <v>65294</v>
          </cell>
          <cell r="AX985" t="str">
            <v>148</v>
          </cell>
          <cell r="AY985">
            <v>4</v>
          </cell>
          <cell r="AZ985">
            <v>3</v>
          </cell>
          <cell r="BA985">
            <v>0</v>
          </cell>
        </row>
        <row r="986">
          <cell r="A986">
            <v>113421</v>
          </cell>
          <cell r="B986" t="str">
            <v>HELIO FRANCISCO DE OLIVEIRA</v>
          </cell>
          <cell r="C986" t="str">
            <v>MOTORISTA CAMINHAO</v>
          </cell>
          <cell r="D986" t="str">
            <v>ECOSAMPA Operação Geral</v>
          </cell>
          <cell r="E986">
            <v>43617</v>
          </cell>
          <cell r="F986">
            <v>3050.22</v>
          </cell>
          <cell r="G986" t="str">
            <v>Em Atividade Normal</v>
          </cell>
          <cell r="H986">
            <v>44867</v>
          </cell>
          <cell r="I986">
            <v>27772</v>
          </cell>
          <cell r="J986" t="str">
            <v>257.443.638-58</v>
          </cell>
          <cell r="K986" t="str">
            <v>135.58634.77.1</v>
          </cell>
          <cell r="L986" t="str">
            <v>Salário Mensal</v>
          </cell>
          <cell r="M986" t="str">
            <v>Empregado (CLT)</v>
          </cell>
          <cell r="N986" t="str">
            <v>7825-10</v>
          </cell>
          <cell r="O986">
            <v>300</v>
          </cell>
          <cell r="P986" t="str">
            <v>SEGUNDA A SABADO - 21:00 AS 04:33 / INTERVALO DE 01 HORA</v>
          </cell>
          <cell r="Q986" t="str">
            <v>220 Horas</v>
          </cell>
          <cell r="R986" t="str">
            <v>75.01.017</v>
          </cell>
          <cell r="S986" t="str">
            <v>SCK - Coleta Manual - Entulho e Materiais Diversos</v>
          </cell>
          <cell r="T986">
            <v>2</v>
          </cell>
          <cell r="U986" t="str">
            <v>SIND TRAB EMP DE ONIBUS RODOV INTEREST INTERM SET DIF SAO PAULO</v>
          </cell>
          <cell r="V986" t="str">
            <v>Brasileira</v>
          </cell>
          <cell r="W986" t="str">
            <v>São Paulo</v>
          </cell>
          <cell r="X986" t="str">
            <v>DORALICE BATISTA DE OLIVEIRA</v>
          </cell>
          <cell r="Y986" t="str">
            <v>ANTONIO FRANCISCO DE OLIVEIRA</v>
          </cell>
          <cell r="Z986" t="str">
            <v>Casado</v>
          </cell>
          <cell r="AA986" t="str">
            <v>Ensino Médio Completo</v>
          </cell>
          <cell r="AB986" t="str">
            <v>M</v>
          </cell>
          <cell r="AC986" t="str">
            <v>Rua</v>
          </cell>
          <cell r="AD986" t="str">
            <v>PEPINO MURZILI</v>
          </cell>
          <cell r="AE986" t="str">
            <v>130</v>
          </cell>
          <cell r="AG986" t="str">
            <v>04826-355</v>
          </cell>
          <cell r="AH986" t="str">
            <v>VL REPRESA</v>
          </cell>
          <cell r="AI986" t="str">
            <v>São Paulo</v>
          </cell>
          <cell r="AJ986" t="str">
            <v>São Paulo</v>
          </cell>
          <cell r="AP986">
            <v>390</v>
          </cell>
          <cell r="AQ986" t="str">
            <v>11163</v>
          </cell>
          <cell r="AR986" t="str">
            <v>1</v>
          </cell>
          <cell r="AS986" t="str">
            <v>29299803X</v>
          </cell>
          <cell r="AT986" t="str">
            <v>259607010116</v>
          </cell>
          <cell r="AU986" t="str">
            <v>750</v>
          </cell>
          <cell r="AV986" t="str">
            <v>280</v>
          </cell>
          <cell r="AW986" t="str">
            <v>11769</v>
          </cell>
          <cell r="AX986" t="str">
            <v>291</v>
          </cell>
          <cell r="AY986">
            <v>4</v>
          </cell>
          <cell r="AZ986">
            <v>3</v>
          </cell>
          <cell r="BA986">
            <v>0</v>
          </cell>
          <cell r="BB986" t="str">
            <v>02.153.896.849</v>
          </cell>
          <cell r="BC986">
            <v>44429</v>
          </cell>
          <cell r="BE986" t="str">
            <v>E</v>
          </cell>
          <cell r="BG986">
            <v>43608</v>
          </cell>
        </row>
        <row r="987">
          <cell r="A987">
            <v>113425</v>
          </cell>
          <cell r="B987" t="str">
            <v>HELKNES PEDRO RODRIGUES</v>
          </cell>
          <cell r="C987" t="str">
            <v>FISCAL DE TURMA PLENO</v>
          </cell>
          <cell r="D987" t="str">
            <v>ECOSAMPA Campo Limpo</v>
          </cell>
          <cell r="E987">
            <v>43617</v>
          </cell>
          <cell r="F987">
            <v>2650.94</v>
          </cell>
          <cell r="G987" t="str">
            <v>Demitido em Meses Anteriores</v>
          </cell>
          <cell r="H987">
            <v>44232</v>
          </cell>
          <cell r="I987">
            <v>26903</v>
          </cell>
          <cell r="J987" t="str">
            <v>126.895.948-03</v>
          </cell>
          <cell r="K987" t="str">
            <v>123.63753.25.0</v>
          </cell>
          <cell r="L987" t="str">
            <v>Salário Mensal</v>
          </cell>
          <cell r="M987" t="str">
            <v>Empregado (CLT)</v>
          </cell>
          <cell r="N987" t="str">
            <v>9922-05</v>
          </cell>
          <cell r="O987">
            <v>66</v>
          </cell>
          <cell r="P987" t="str">
            <v>SEGUNDA A SABADO - 06:00 AS 14:20 / INTERVALO DE 01 HORA</v>
          </cell>
          <cell r="Q987" t="str">
            <v>220 Horas</v>
          </cell>
          <cell r="R987" t="str">
            <v>75.02.003</v>
          </cell>
          <cell r="S987" t="str">
            <v>Apoio Op C.Direto</v>
          </cell>
          <cell r="T987">
            <v>2</v>
          </cell>
          <cell r="U987" t="str">
            <v>SIEMACO SAO PAULO LIMP URBANA</v>
          </cell>
          <cell r="V987" t="str">
            <v>Brasileira</v>
          </cell>
          <cell r="W987" t="str">
            <v>São Paulo</v>
          </cell>
          <cell r="X987" t="str">
            <v>MARIA BELA DE SOUZA RODRIGUES</v>
          </cell>
          <cell r="Y987" t="str">
            <v>ADAO PEDRO RODRIGUES</v>
          </cell>
          <cell r="Z987" t="str">
            <v>Solteiro</v>
          </cell>
          <cell r="AA987" t="str">
            <v>Ensino Médio Completo</v>
          </cell>
          <cell r="AB987" t="str">
            <v>M</v>
          </cell>
          <cell r="AC987" t="str">
            <v>Rua</v>
          </cell>
          <cell r="AD987" t="str">
            <v>ARISTODEMO GAZZOTTI</v>
          </cell>
          <cell r="AE987" t="str">
            <v>135</v>
          </cell>
          <cell r="AG987" t="str">
            <v>05840-020</v>
          </cell>
          <cell r="AH987" t="str">
            <v>VILA DAS BELEZAS</v>
          </cell>
          <cell r="AI987" t="str">
            <v>São Paulo</v>
          </cell>
          <cell r="AJ987" t="str">
            <v>São Paulo</v>
          </cell>
          <cell r="AK987" t="str">
            <v>11</v>
          </cell>
          <cell r="AL987" t="str">
            <v>5513.7855</v>
          </cell>
          <cell r="AP987">
            <v>1684</v>
          </cell>
          <cell r="AQ987" t="str">
            <v>16573</v>
          </cell>
          <cell r="AR987" t="str">
            <v>9</v>
          </cell>
          <cell r="AS987" t="str">
            <v>229652682</v>
          </cell>
          <cell r="AT987" t="str">
            <v>266317970191</v>
          </cell>
          <cell r="AU987" t="str">
            <v>40</v>
          </cell>
          <cell r="AV987" t="str">
            <v>408</v>
          </cell>
          <cell r="AW987" t="str">
            <v>35431</v>
          </cell>
          <cell r="AX987" t="str">
            <v>121</v>
          </cell>
          <cell r="AY987">
            <v>1</v>
          </cell>
          <cell r="AZ987">
            <v>8</v>
          </cell>
          <cell r="BA987">
            <v>4</v>
          </cell>
        </row>
        <row r="988">
          <cell r="A988">
            <v>115369</v>
          </cell>
          <cell r="B988" t="str">
            <v>HELOISA DE ALBUQUERQUE RAMOS</v>
          </cell>
          <cell r="C988" t="str">
            <v>PENSIONISTAS</v>
          </cell>
          <cell r="D988" t="str">
            <v>ECOSAMPA Pensionistas</v>
          </cell>
          <cell r="E988">
            <v>44040</v>
          </cell>
          <cell r="F988">
            <v>0.01</v>
          </cell>
          <cell r="G988" t="str">
            <v>Demitido em Meses Anteriores</v>
          </cell>
          <cell r="H988">
            <v>45091</v>
          </cell>
          <cell r="J988" t="str">
            <v>463.915.948-05</v>
          </cell>
          <cell r="L988" t="str">
            <v>Nenhuma</v>
          </cell>
          <cell r="M988" t="str">
            <v>Pensionista</v>
          </cell>
          <cell r="N988" t="str">
            <v>1415-20</v>
          </cell>
          <cell r="O988">
            <v>0</v>
          </cell>
          <cell r="P988" t="str">
            <v>Nenhum</v>
          </cell>
          <cell r="Q988" t="str">
            <v>Nenhuma</v>
          </cell>
          <cell r="R988" t="str">
            <v>00.00.000</v>
          </cell>
          <cell r="S988" t="str">
            <v>Pensionistas</v>
          </cell>
          <cell r="T988">
            <v>2</v>
          </cell>
          <cell r="U988" t="str">
            <v>Nenhum</v>
          </cell>
          <cell r="V988" t="str">
            <v>Brasileira</v>
          </cell>
          <cell r="W988" t="str">
            <v>Nenhum</v>
          </cell>
          <cell r="Z988" t="str">
            <v>Outros</v>
          </cell>
          <cell r="AA988" t="str">
            <v>Ensino Fundamental Incompleto</v>
          </cell>
          <cell r="AB988" t="str">
            <v>F</v>
          </cell>
          <cell r="AC988" t="str">
            <v>Nenhum</v>
          </cell>
          <cell r="AI988" t="str">
            <v>Nenhum</v>
          </cell>
          <cell r="AJ988" t="str">
            <v>São Paulo</v>
          </cell>
          <cell r="AP988">
            <v>1</v>
          </cell>
          <cell r="AQ988" t="str">
            <v>8473805</v>
          </cell>
          <cell r="AR988" t="str">
            <v>9</v>
          </cell>
          <cell r="AT988" t="str">
            <v>00000000</v>
          </cell>
          <cell r="AY988">
            <v>2</v>
          </cell>
          <cell r="AZ988">
            <v>10</v>
          </cell>
          <cell r="BA988">
            <v>16</v>
          </cell>
        </row>
        <row r="989">
          <cell r="A989">
            <v>113433</v>
          </cell>
          <cell r="B989" t="str">
            <v>HENRIQUE BARBOSA DE SOUSA CORDEIRO</v>
          </cell>
          <cell r="C989" t="str">
            <v>FISCAL DE TRAFEGO PLENO</v>
          </cell>
          <cell r="D989" t="str">
            <v>ECOSAMPA Operação Geral</v>
          </cell>
          <cell r="E989">
            <v>43617</v>
          </cell>
          <cell r="F989">
            <v>3222.08</v>
          </cell>
          <cell r="G989" t="str">
            <v>Em Atividade Normal</v>
          </cell>
          <cell r="H989">
            <v>44776</v>
          </cell>
          <cell r="I989">
            <v>32972</v>
          </cell>
          <cell r="J989" t="str">
            <v>382.473.188-65</v>
          </cell>
          <cell r="K989" t="str">
            <v>210.71552.87.4</v>
          </cell>
          <cell r="L989" t="str">
            <v>Salário Mensal</v>
          </cell>
          <cell r="M989" t="str">
            <v>Empregado (CLT)</v>
          </cell>
          <cell r="N989" t="str">
            <v>5112-05</v>
          </cell>
          <cell r="O989">
            <v>339</v>
          </cell>
          <cell r="P989" t="str">
            <v>SEGUNDA A SABADO - 13:20 AS 21:40 / INTERVALO DE 01 HORA</v>
          </cell>
          <cell r="Q989" t="str">
            <v>220 Horas</v>
          </cell>
          <cell r="R989" t="str">
            <v>75.02.003</v>
          </cell>
          <cell r="S989" t="str">
            <v>Apoio Op C.Direto</v>
          </cell>
          <cell r="T989">
            <v>2</v>
          </cell>
          <cell r="U989" t="str">
            <v>SIEMACO SAO PAULO LIMP URBANA</v>
          </cell>
          <cell r="V989" t="str">
            <v>Brasileira</v>
          </cell>
          <cell r="W989" t="str">
            <v>São Paulo</v>
          </cell>
          <cell r="X989" t="str">
            <v>MARCOLINA BARBOSA DE SOUSA CORDEIRO</v>
          </cell>
          <cell r="Y989" t="str">
            <v>JOAO JOSE CORDEIRO</v>
          </cell>
          <cell r="Z989" t="str">
            <v>Solteiro</v>
          </cell>
          <cell r="AA989" t="str">
            <v>Ensino Médio Completo</v>
          </cell>
          <cell r="AB989" t="str">
            <v>M</v>
          </cell>
          <cell r="AC989" t="str">
            <v>Rua</v>
          </cell>
          <cell r="AD989" t="str">
            <v>ABIGAIL MAIA</v>
          </cell>
          <cell r="AE989" t="str">
            <v>140</v>
          </cell>
          <cell r="AG989" t="str">
            <v>05881-010</v>
          </cell>
          <cell r="AH989" t="str">
            <v>JD SORAIA</v>
          </cell>
          <cell r="AI989" t="str">
            <v>São Paulo</v>
          </cell>
          <cell r="AJ989" t="str">
            <v>São Paulo</v>
          </cell>
          <cell r="AP989">
            <v>390</v>
          </cell>
          <cell r="AQ989" t="str">
            <v>10729</v>
          </cell>
          <cell r="AR989" t="str">
            <v>0</v>
          </cell>
          <cell r="AS989" t="str">
            <v>471960457</v>
          </cell>
          <cell r="AT989" t="str">
            <v>377887950116</v>
          </cell>
          <cell r="AU989" t="str">
            <v>577</v>
          </cell>
          <cell r="AV989" t="str">
            <v>373</v>
          </cell>
          <cell r="AW989" t="str">
            <v>48544</v>
          </cell>
          <cell r="AX989" t="str">
            <v>316</v>
          </cell>
          <cell r="AY989">
            <v>4</v>
          </cell>
          <cell r="AZ989">
            <v>3</v>
          </cell>
          <cell r="BA989">
            <v>0</v>
          </cell>
        </row>
        <row r="990">
          <cell r="A990">
            <v>113441</v>
          </cell>
          <cell r="B990" t="str">
            <v>HENRIQUE DOS SANTOS LANA</v>
          </cell>
          <cell r="C990" t="str">
            <v>MOTORISTA CAMINHAO</v>
          </cell>
          <cell r="D990" t="str">
            <v>ECOSAMPA Operação Geral</v>
          </cell>
          <cell r="E990">
            <v>43617</v>
          </cell>
          <cell r="F990">
            <v>3050.22</v>
          </cell>
          <cell r="G990" t="str">
            <v>Em Atividade Normal</v>
          </cell>
          <cell r="H990">
            <v>44898</v>
          </cell>
          <cell r="I990">
            <v>30577</v>
          </cell>
          <cell r="J990" t="str">
            <v>324.920.388-23</v>
          </cell>
          <cell r="K990" t="str">
            <v>201.05404.77.7</v>
          </cell>
          <cell r="L990" t="str">
            <v>Salário Mensal</v>
          </cell>
          <cell r="M990" t="str">
            <v>Empregado (CLT)</v>
          </cell>
          <cell r="N990" t="str">
            <v>7825-10</v>
          </cell>
          <cell r="O990">
            <v>297</v>
          </cell>
          <cell r="P990" t="str">
            <v>SEGUNDA A SABADO - 05:40 AS 14:00 / INTERVALO DE 01 HORA</v>
          </cell>
          <cell r="Q990" t="str">
            <v>220 Horas</v>
          </cell>
          <cell r="R990" t="str">
            <v>75.01.017</v>
          </cell>
          <cell r="S990" t="str">
            <v>SCK - Coleta Manual - Entulho e Materiais Diversos</v>
          </cell>
          <cell r="T990">
            <v>2</v>
          </cell>
          <cell r="U990" t="str">
            <v>SIND TRAB EMP DE ONIBUS RODOV INTEREST INTERM SET DIF SAO PAULO</v>
          </cell>
          <cell r="V990" t="str">
            <v>Brasileira</v>
          </cell>
          <cell r="W990" t="str">
            <v>São Paulo</v>
          </cell>
          <cell r="X990" t="str">
            <v>RITA DE CASSIA DOS SANTOS</v>
          </cell>
          <cell r="Y990" t="str">
            <v>WILSON DE LANA</v>
          </cell>
          <cell r="Z990" t="str">
            <v>Solteiro</v>
          </cell>
          <cell r="AA990" t="str">
            <v>Ensino Fundamental Completo</v>
          </cell>
          <cell r="AB990" t="str">
            <v>M</v>
          </cell>
          <cell r="AC990" t="str">
            <v>Rua</v>
          </cell>
          <cell r="AD990" t="str">
            <v>MANGUALDE</v>
          </cell>
          <cell r="AE990" t="str">
            <v>485</v>
          </cell>
          <cell r="AG990" t="str">
            <v>05851-260</v>
          </cell>
          <cell r="AH990" t="str">
            <v>JD SANTO ANTONIO</v>
          </cell>
          <cell r="AI990" t="str">
            <v>São Paulo</v>
          </cell>
          <cell r="AJ990" t="str">
            <v>São Paulo</v>
          </cell>
          <cell r="AP990">
            <v>390</v>
          </cell>
          <cell r="AQ990" t="str">
            <v>11244</v>
          </cell>
          <cell r="AR990" t="str">
            <v>9</v>
          </cell>
          <cell r="AS990" t="str">
            <v>43357382X</v>
          </cell>
          <cell r="AT990" t="str">
            <v>315903780132</v>
          </cell>
          <cell r="AU990" t="str">
            <v>145</v>
          </cell>
          <cell r="AV990" t="str">
            <v>373</v>
          </cell>
          <cell r="AW990" t="str">
            <v>35947</v>
          </cell>
          <cell r="AX990" t="str">
            <v>311</v>
          </cell>
          <cell r="AY990">
            <v>4</v>
          </cell>
          <cell r="AZ990">
            <v>3</v>
          </cell>
          <cell r="BA990">
            <v>0</v>
          </cell>
          <cell r="BB990" t="str">
            <v>03.276.536.309</v>
          </cell>
          <cell r="BC990">
            <v>44523</v>
          </cell>
          <cell r="BE990" t="str">
            <v>E</v>
          </cell>
          <cell r="BG990">
            <v>43608</v>
          </cell>
        </row>
        <row r="991">
          <cell r="A991">
            <v>121471</v>
          </cell>
          <cell r="B991" t="str">
            <v>HENRIQUE FILIPE EUFRASIO LOPES</v>
          </cell>
          <cell r="C991" t="str">
            <v>AJUDANTE EQ SERVICOS DIVERSOS</v>
          </cell>
          <cell r="D991" t="str">
            <v>ECOSAMPA Operação Geral</v>
          </cell>
          <cell r="E991">
            <v>44967</v>
          </cell>
          <cell r="F991">
            <v>1603.99</v>
          </cell>
          <cell r="G991" t="str">
            <v>Demitido em Meses Anteriores</v>
          </cell>
          <cell r="H991">
            <v>44981</v>
          </cell>
          <cell r="I991">
            <v>34151</v>
          </cell>
          <cell r="J991" t="str">
            <v>425.863.938-99</v>
          </cell>
          <cell r="K991" t="str">
            <v>213.93919.83.0</v>
          </cell>
          <cell r="L991" t="str">
            <v>Salário Mensal</v>
          </cell>
          <cell r="M991" t="str">
            <v>Empregado (CLT)</v>
          </cell>
          <cell r="N991" t="str">
            <v>5142-25</v>
          </cell>
          <cell r="O991">
            <v>339</v>
          </cell>
          <cell r="P991" t="str">
            <v>SEGUNDA A SABADO - 13:20 AS 21:40 / INTERVALO DE 01 HORA</v>
          </cell>
          <cell r="Q991" t="str">
            <v>220 Horas</v>
          </cell>
          <cell r="R991" t="str">
            <v>75.01.011</v>
          </cell>
          <cell r="S991" t="str">
            <v>SCK - Lavagem - Feiras, Vias e Logradouros</v>
          </cell>
          <cell r="T991">
            <v>2</v>
          </cell>
          <cell r="U991" t="str">
            <v>SIEMACO SAO PAULO LIMP URBANA</v>
          </cell>
          <cell r="V991" t="str">
            <v>Brasileira</v>
          </cell>
          <cell r="W991" t="str">
            <v>São Paulo</v>
          </cell>
          <cell r="X991" t="str">
            <v>MARIA DA CONCEICAO EUFRASIO SILVA</v>
          </cell>
          <cell r="Y991" t="str">
            <v>MANOEL LOPES</v>
          </cell>
          <cell r="Z991" t="str">
            <v>Solteiro</v>
          </cell>
          <cell r="AA991" t="str">
            <v>Ensino Médio Completo</v>
          </cell>
          <cell r="AB991" t="str">
            <v>M</v>
          </cell>
          <cell r="AC991" t="str">
            <v>Rua</v>
          </cell>
          <cell r="AD991" t="str">
            <v>SENEMBI</v>
          </cell>
          <cell r="AE991" t="str">
            <v>51</v>
          </cell>
          <cell r="AF991" t="str">
            <v>CASA 2</v>
          </cell>
          <cell r="AG991" t="str">
            <v>03579-040</v>
          </cell>
          <cell r="AH991" t="str">
            <v>JARDIM MARILIA</v>
          </cell>
          <cell r="AI991" t="str">
            <v>São Paulo</v>
          </cell>
          <cell r="AJ991" t="str">
            <v>São Paulo</v>
          </cell>
          <cell r="AM991" t="str">
            <v>11</v>
          </cell>
          <cell r="AN991" t="str">
            <v>94873-9441</v>
          </cell>
          <cell r="AP991">
            <v>3098</v>
          </cell>
          <cell r="AQ991" t="str">
            <v>39492</v>
          </cell>
          <cell r="AR991" t="str">
            <v>1</v>
          </cell>
          <cell r="AS991" t="str">
            <v>528197599</v>
          </cell>
          <cell r="AT991" t="str">
            <v>445950760159</v>
          </cell>
          <cell r="AU991" t="str">
            <v>0312</v>
          </cell>
          <cell r="AV991" t="str">
            <v>347</v>
          </cell>
          <cell r="AW991" t="str">
            <v>42586393</v>
          </cell>
          <cell r="AX991" t="str">
            <v>899</v>
          </cell>
          <cell r="AY991">
            <v>0</v>
          </cell>
          <cell r="AZ991">
            <v>0</v>
          </cell>
          <cell r="BA991">
            <v>14</v>
          </cell>
        </row>
        <row r="992">
          <cell r="A992">
            <v>113446</v>
          </cell>
          <cell r="B992" t="str">
            <v>HENRIQUE GOES GARCIA</v>
          </cell>
          <cell r="C992" t="str">
            <v>AJUDANTE EQ SERVICOS DIVERSOS</v>
          </cell>
          <cell r="D992" t="str">
            <v>ECOSAMPA Operação Geral</v>
          </cell>
          <cell r="E992">
            <v>43617</v>
          </cell>
          <cell r="F992">
            <v>1464.83</v>
          </cell>
          <cell r="G992" t="str">
            <v>Demitido em Meses Anteriores</v>
          </cell>
          <cell r="H992">
            <v>44818</v>
          </cell>
          <cell r="I992">
            <v>36401</v>
          </cell>
          <cell r="J992" t="str">
            <v>487.762.888-62</v>
          </cell>
          <cell r="K992" t="str">
            <v>203.96021.79.9</v>
          </cell>
          <cell r="L992" t="str">
            <v>Salário Mensal</v>
          </cell>
          <cell r="M992" t="str">
            <v>Empregado (CLT)</v>
          </cell>
          <cell r="N992" t="str">
            <v>5142-25</v>
          </cell>
          <cell r="O992">
            <v>66</v>
          </cell>
          <cell r="P992" t="str">
            <v>SEGUNDA A SABADO - 06:00 AS 14:20 / INTERVALO DE 01 HORA</v>
          </cell>
          <cell r="Q992" t="str">
            <v>220 Horas</v>
          </cell>
          <cell r="R992" t="str">
            <v>75.01.004</v>
          </cell>
          <cell r="S992" t="str">
            <v>SCK - Papeleiras Higienização</v>
          </cell>
          <cell r="T992">
            <v>2</v>
          </cell>
          <cell r="U992" t="str">
            <v>SIEMACO SAO PAULO LIMP URBANA</v>
          </cell>
          <cell r="V992" t="str">
            <v>Brasileira</v>
          </cell>
          <cell r="W992" t="str">
            <v>Diadema</v>
          </cell>
          <cell r="X992" t="str">
            <v>JULIANA KATIUSCA DOS SANTOS GOES</v>
          </cell>
          <cell r="Y992" t="str">
            <v>ALMIR PERES GARCIA</v>
          </cell>
          <cell r="Z992" t="str">
            <v>Solteiro</v>
          </cell>
          <cell r="AA992" t="str">
            <v>Ensino Fundamental Completo</v>
          </cell>
          <cell r="AB992" t="str">
            <v>M</v>
          </cell>
          <cell r="AC992" t="str">
            <v>Rua</v>
          </cell>
          <cell r="AD992" t="str">
            <v>TREZE DE MAIO</v>
          </cell>
          <cell r="AE992" t="str">
            <v>36</v>
          </cell>
          <cell r="AG992" t="str">
            <v>04849-650</v>
          </cell>
          <cell r="AH992" t="str">
            <v>CANTINHO DO CEU</v>
          </cell>
          <cell r="AI992" t="str">
            <v>São Paulo</v>
          </cell>
          <cell r="AJ992" t="str">
            <v>São Paulo</v>
          </cell>
          <cell r="AP992">
            <v>6677</v>
          </cell>
          <cell r="AQ992" t="str">
            <v>35089</v>
          </cell>
          <cell r="AR992" t="str">
            <v>1</v>
          </cell>
          <cell r="AS992" t="str">
            <v>525479004</v>
          </cell>
          <cell r="AT992" t="str">
            <v>443307670191</v>
          </cell>
          <cell r="AU992" t="str">
            <v>541</v>
          </cell>
          <cell r="AV992" t="str">
            <v>371</v>
          </cell>
          <cell r="AW992" t="str">
            <v>78832</v>
          </cell>
          <cell r="AX992" t="str">
            <v>414</v>
          </cell>
          <cell r="AY992">
            <v>3</v>
          </cell>
          <cell r="AZ992">
            <v>3</v>
          </cell>
          <cell r="BA992">
            <v>13</v>
          </cell>
        </row>
        <row r="993">
          <cell r="A993">
            <v>116238</v>
          </cell>
          <cell r="B993" t="str">
            <v>HENRIQUE LISBOA DA SILVA</v>
          </cell>
          <cell r="C993" t="str">
            <v>VARREDOR</v>
          </cell>
          <cell r="D993" t="str">
            <v>ECOSAMPA Capela do Socorro</v>
          </cell>
          <cell r="E993">
            <v>44273</v>
          </cell>
          <cell r="F993">
            <v>1603.99</v>
          </cell>
          <cell r="G993" t="str">
            <v>Em Atividade Normal</v>
          </cell>
          <cell r="H993">
            <v>45086</v>
          </cell>
          <cell r="I993">
            <v>31002</v>
          </cell>
          <cell r="J993" t="str">
            <v>315.861.778-18</v>
          </cell>
          <cell r="K993" t="str">
            <v>206.88027.83.5</v>
          </cell>
          <cell r="L993" t="str">
            <v>Salário Mensal</v>
          </cell>
          <cell r="M993" t="str">
            <v>Empregado (CLT)</v>
          </cell>
          <cell r="N993" t="str">
            <v>5142-15</v>
          </cell>
          <cell r="O993">
            <v>233</v>
          </cell>
          <cell r="P993" t="str">
            <v>SEGUNDA A SABADO - 09:00 AS 17:20 / INTERVALO DE 01 HORA</v>
          </cell>
          <cell r="Q993" t="str">
            <v>220 Horas</v>
          </cell>
          <cell r="R993" t="str">
            <v>75.01.010</v>
          </cell>
          <cell r="S993" t="str">
            <v>SCK - Varrição de Feiras Livres</v>
          </cell>
          <cell r="T993">
            <v>2</v>
          </cell>
          <cell r="U993" t="str">
            <v>SIEMACO SAO PAULO LIMP URBANA</v>
          </cell>
          <cell r="V993" t="str">
            <v>Brasileira</v>
          </cell>
          <cell r="W993" t="str">
            <v>São Paulo</v>
          </cell>
          <cell r="X993" t="str">
            <v>ELENILDA RIBEIRO DA SILVA</v>
          </cell>
          <cell r="Y993" t="str">
            <v>HELIO LISBOA DA SILVA</v>
          </cell>
          <cell r="Z993" t="str">
            <v>Solteiro</v>
          </cell>
          <cell r="AA993" t="str">
            <v>Ensino Fundamental Incompleto</v>
          </cell>
          <cell r="AB993" t="str">
            <v>M</v>
          </cell>
          <cell r="AC993" t="str">
            <v>Rua</v>
          </cell>
          <cell r="AD993" t="str">
            <v>RUA AGOSTINHO DE PAIVA</v>
          </cell>
          <cell r="AE993" t="str">
            <v>460</v>
          </cell>
          <cell r="AG993" t="str">
            <v>05894-230</v>
          </cell>
          <cell r="AH993" t="str">
            <v>JARDIM MACEDONIA</v>
          </cell>
          <cell r="AI993" t="str">
            <v>São Paulo</v>
          </cell>
          <cell r="AJ993" t="str">
            <v>São Paulo</v>
          </cell>
          <cell r="AK993" t="str">
            <v>11</v>
          </cell>
          <cell r="AL993" t="str">
            <v>95287.2033</v>
          </cell>
          <cell r="AP993">
            <v>7245</v>
          </cell>
          <cell r="AQ993" t="str">
            <v>06609</v>
          </cell>
          <cell r="AR993" t="str">
            <v>2</v>
          </cell>
          <cell r="AS993" t="str">
            <v>350277382</v>
          </cell>
          <cell r="AT993" t="str">
            <v>312247930116</v>
          </cell>
          <cell r="AU993" t="str">
            <v>513</v>
          </cell>
          <cell r="AV993" t="str">
            <v>373</v>
          </cell>
          <cell r="AW993" t="str">
            <v>31586177</v>
          </cell>
          <cell r="AX993" t="str">
            <v>818</v>
          </cell>
          <cell r="AY993">
            <v>2</v>
          </cell>
          <cell r="AZ993">
            <v>5</v>
          </cell>
          <cell r="BA993">
            <v>13</v>
          </cell>
        </row>
        <row r="994">
          <cell r="A994">
            <v>113450</v>
          </cell>
          <cell r="B994" t="str">
            <v>HERBERTH QUEIROZ BORRALHO</v>
          </cell>
          <cell r="C994" t="str">
            <v>COLETOR</v>
          </cell>
          <cell r="D994" t="str">
            <v>ECOSAMPA Operação Geral</v>
          </cell>
          <cell r="E994">
            <v>43617</v>
          </cell>
          <cell r="F994">
            <v>1523.89</v>
          </cell>
          <cell r="G994" t="str">
            <v>Demitido em Meses Anteriores</v>
          </cell>
          <cell r="H994">
            <v>43991</v>
          </cell>
          <cell r="I994">
            <v>26138</v>
          </cell>
          <cell r="J994" t="str">
            <v>125.567.298-64</v>
          </cell>
          <cell r="K994" t="str">
            <v>123.51011.15.7</v>
          </cell>
          <cell r="L994" t="str">
            <v>Salário Mensal</v>
          </cell>
          <cell r="M994" t="str">
            <v>Empregado (CLT)</v>
          </cell>
          <cell r="N994" t="str">
            <v>5142-05</v>
          </cell>
          <cell r="O994">
            <v>167</v>
          </cell>
          <cell r="P994" t="str">
            <v>SEGUNDA A SABADO - 13:40 AS 22:00 / INTERVALO DE 01 HORA</v>
          </cell>
          <cell r="Q994" t="str">
            <v>220 Horas</v>
          </cell>
          <cell r="R994" t="str">
            <v>75.01.023</v>
          </cell>
          <cell r="S994" t="str">
            <v>SCK - Coleta Manual Residuos - Orgânicos Feira Livre</v>
          </cell>
          <cell r="T994">
            <v>2</v>
          </cell>
          <cell r="U994" t="str">
            <v>SIEMACO SAO PAULO LIMP URBANA</v>
          </cell>
          <cell r="V994" t="str">
            <v>Brasileira</v>
          </cell>
          <cell r="W994" t="str">
            <v>São Paulo</v>
          </cell>
          <cell r="X994" t="str">
            <v>ROSILDA QUEIROZ BORRALHO</v>
          </cell>
          <cell r="Y994" t="str">
            <v>ANTONIO SOUSA BORRALHO</v>
          </cell>
          <cell r="Z994" t="str">
            <v>Casado</v>
          </cell>
          <cell r="AA994" t="str">
            <v>Ensino Fundamental Completo</v>
          </cell>
          <cell r="AB994" t="str">
            <v>M</v>
          </cell>
          <cell r="AC994" t="str">
            <v>Rua</v>
          </cell>
          <cell r="AD994" t="str">
            <v>DOUTOR NUNO GUERNER DE LAMEIDA</v>
          </cell>
          <cell r="AE994" t="str">
            <v>41</v>
          </cell>
          <cell r="AG994" t="str">
            <v>04850-230</v>
          </cell>
          <cell r="AH994" t="str">
            <v>PARQUE COCAIA</v>
          </cell>
          <cell r="AI994" t="str">
            <v>São Paulo</v>
          </cell>
          <cell r="AJ994" t="str">
            <v>São Paulo</v>
          </cell>
          <cell r="AP994">
            <v>2921</v>
          </cell>
          <cell r="AQ994" t="str">
            <v>52688</v>
          </cell>
          <cell r="AR994" t="str">
            <v>1</v>
          </cell>
          <cell r="AS994" t="str">
            <v>2130867336</v>
          </cell>
          <cell r="AT994" t="str">
            <v>211292370116</v>
          </cell>
          <cell r="AU994" t="str">
            <v>711</v>
          </cell>
          <cell r="AV994" t="str">
            <v>371</v>
          </cell>
          <cell r="AW994" t="str">
            <v>96207</v>
          </cell>
          <cell r="AX994" t="str">
            <v>79</v>
          </cell>
          <cell r="AY994">
            <v>1</v>
          </cell>
          <cell r="AZ994">
            <v>0</v>
          </cell>
          <cell r="BA994">
            <v>8</v>
          </cell>
        </row>
        <row r="995">
          <cell r="A995">
            <v>113455</v>
          </cell>
          <cell r="B995" t="str">
            <v>HERCULANO CONCEICAO DE ARAUJO</v>
          </cell>
          <cell r="C995" t="str">
            <v>AJUDANTE EQ SERVICOS DIVERSOS</v>
          </cell>
          <cell r="D995" t="str">
            <v>ECOSAMPA Capela do Socorro</v>
          </cell>
          <cell r="E995">
            <v>43617</v>
          </cell>
          <cell r="F995">
            <v>1603.99</v>
          </cell>
          <cell r="G995" t="str">
            <v>Em Atividade Normal</v>
          </cell>
          <cell r="H995">
            <v>44960</v>
          </cell>
          <cell r="I995">
            <v>28071</v>
          </cell>
          <cell r="J995" t="str">
            <v>282.702.028-94</v>
          </cell>
          <cell r="K995" t="str">
            <v>134.21983.77.0</v>
          </cell>
          <cell r="L995" t="str">
            <v>Salário Mensal</v>
          </cell>
          <cell r="M995" t="str">
            <v>Empregado (CLT)</v>
          </cell>
          <cell r="N995" t="str">
            <v>5142-25</v>
          </cell>
          <cell r="O995">
            <v>66</v>
          </cell>
          <cell r="P995" t="str">
            <v>SEGUNDA A SABADO - 06:00 AS 14:20 / INTERVALO DE 01 HORA</v>
          </cell>
          <cell r="Q995" t="str">
            <v>220 Horas</v>
          </cell>
          <cell r="R995" t="str">
            <v>75.01.013</v>
          </cell>
          <cell r="S995" t="str">
            <v>SCK - Capinação e Roçada de Vias</v>
          </cell>
          <cell r="T995">
            <v>2</v>
          </cell>
          <cell r="U995" t="str">
            <v>SIEMACO SAO PAULO LIMP URBANA</v>
          </cell>
          <cell r="V995" t="str">
            <v>Brasileira</v>
          </cell>
          <cell r="W995" t="str">
            <v>Acajutiba</v>
          </cell>
          <cell r="X995" t="str">
            <v>MARIA JOSE DA CONCEICAO</v>
          </cell>
          <cell r="Y995" t="str">
            <v>RAIMUNDO CARDOSO DE ARAUJO</v>
          </cell>
          <cell r="Z995" t="str">
            <v>Solteiro</v>
          </cell>
          <cell r="AA995" t="str">
            <v>Ensino Médio Incompleto</v>
          </cell>
          <cell r="AB995" t="str">
            <v>M</v>
          </cell>
          <cell r="AC995" t="str">
            <v>Rua</v>
          </cell>
          <cell r="AD995" t="str">
            <v>FRANCISCO BARBIERI</v>
          </cell>
          <cell r="AE995" t="str">
            <v>107</v>
          </cell>
          <cell r="AG995" t="str">
            <v>04884-170</v>
          </cell>
          <cell r="AH995" t="str">
            <v>PARELHEIROS</v>
          </cell>
          <cell r="AI995" t="str">
            <v>São Paulo</v>
          </cell>
          <cell r="AJ995" t="str">
            <v>São Paulo</v>
          </cell>
          <cell r="AP995">
            <v>5917</v>
          </cell>
          <cell r="AQ995" t="str">
            <v>04062</v>
          </cell>
          <cell r="AR995" t="str">
            <v>7</v>
          </cell>
          <cell r="AS995" t="str">
            <v>335897947</v>
          </cell>
          <cell r="AT995" t="str">
            <v>227176240132</v>
          </cell>
          <cell r="AU995" t="str">
            <v>81</v>
          </cell>
          <cell r="AV995" t="str">
            <v>381</v>
          </cell>
          <cell r="AW995" t="str">
            <v>82746</v>
          </cell>
          <cell r="AX995" t="str">
            <v>225</v>
          </cell>
          <cell r="AY995">
            <v>4</v>
          </cell>
          <cell r="AZ995">
            <v>3</v>
          </cell>
          <cell r="BA995">
            <v>0</v>
          </cell>
        </row>
        <row r="996">
          <cell r="A996">
            <v>119108</v>
          </cell>
          <cell r="B996" t="str">
            <v>HIGOR DINIZ DO PRADO</v>
          </cell>
          <cell r="C996" t="str">
            <v>AJUDANTE EQ SERVICOS DIVERSOS</v>
          </cell>
          <cell r="D996" t="str">
            <v>ECOSAMPA Campo Limpo</v>
          </cell>
          <cell r="E996">
            <v>44630</v>
          </cell>
          <cell r="F996">
            <v>1464.83</v>
          </cell>
          <cell r="G996" t="str">
            <v>Demitido em Meses Anteriores</v>
          </cell>
          <cell r="H996">
            <v>44775</v>
          </cell>
          <cell r="I996">
            <v>36139</v>
          </cell>
          <cell r="J996" t="str">
            <v>456.024.978-46</v>
          </cell>
          <cell r="K996" t="str">
            <v>147.03532.18.9</v>
          </cell>
          <cell r="L996" t="str">
            <v>Salário Mensal</v>
          </cell>
          <cell r="M996" t="str">
            <v>Empregado (CLT)</v>
          </cell>
          <cell r="N996" t="str">
            <v>5142-25</v>
          </cell>
          <cell r="O996">
            <v>167</v>
          </cell>
          <cell r="P996" t="str">
            <v>SEGUNDA A SABADO - 13:40 AS 22:00 / INTERVALO DE 01 HORA</v>
          </cell>
          <cell r="Q996" t="str">
            <v>220 Horas</v>
          </cell>
          <cell r="R996" t="str">
            <v>75.01.013</v>
          </cell>
          <cell r="S996" t="str">
            <v>SCK - Capinação e Roçada de Vias</v>
          </cell>
          <cell r="T996">
            <v>2</v>
          </cell>
          <cell r="U996" t="str">
            <v>SIEMACO SAO PAULO LIMP URBANA</v>
          </cell>
          <cell r="V996" t="str">
            <v>Brasileira</v>
          </cell>
          <cell r="W996" t="str">
            <v>Jandira</v>
          </cell>
          <cell r="X996" t="str">
            <v>PATRICIA DINIZ DA CRUZ</v>
          </cell>
          <cell r="Y996" t="str">
            <v>MARCELO DO PRADO</v>
          </cell>
          <cell r="Z996" t="str">
            <v>União Est/Marit</v>
          </cell>
          <cell r="AA996" t="str">
            <v>Ensino Médio Completo</v>
          </cell>
          <cell r="AB996" t="str">
            <v>M</v>
          </cell>
          <cell r="AC996" t="str">
            <v>Travessa</v>
          </cell>
          <cell r="AD996" t="str">
            <v>JAIME EUSTAQUIO PACHECO</v>
          </cell>
          <cell r="AE996" t="str">
            <v>272</v>
          </cell>
          <cell r="AG996" t="str">
            <v>04880-055</v>
          </cell>
          <cell r="AH996" t="str">
            <v>RECANTO CAMPO BELO</v>
          </cell>
          <cell r="AI996" t="str">
            <v>São Paulo</v>
          </cell>
          <cell r="AJ996" t="str">
            <v>São Paulo</v>
          </cell>
          <cell r="AK996" t="str">
            <v>11</v>
          </cell>
          <cell r="AL996" t="str">
            <v>97227.6744</v>
          </cell>
          <cell r="AM996" t="str">
            <v>11</v>
          </cell>
          <cell r="AN996" t="str">
            <v>93743.9284</v>
          </cell>
          <cell r="AP996">
            <v>1684</v>
          </cell>
          <cell r="AQ996" t="str">
            <v>36059</v>
          </cell>
          <cell r="AR996" t="str">
            <v>5</v>
          </cell>
          <cell r="AS996" t="str">
            <v>389286187</v>
          </cell>
          <cell r="AT996" t="str">
            <v>437996040124</v>
          </cell>
          <cell r="AU996" t="str">
            <v>0779</v>
          </cell>
          <cell r="AV996" t="str">
            <v>371</v>
          </cell>
          <cell r="AW996" t="str">
            <v>45602497</v>
          </cell>
          <cell r="AX996" t="str">
            <v>846</v>
          </cell>
          <cell r="AY996">
            <v>0</v>
          </cell>
          <cell r="AZ996">
            <v>4</v>
          </cell>
          <cell r="BA996">
            <v>22</v>
          </cell>
        </row>
        <row r="997">
          <cell r="A997">
            <v>113459</v>
          </cell>
          <cell r="B997" t="str">
            <v>HIGOR SABINO</v>
          </cell>
          <cell r="C997" t="str">
            <v>AJUDANTE EQ SERVICOS DIVERSOS</v>
          </cell>
          <cell r="D997" t="str">
            <v>ECOSAMPA Parelheiros</v>
          </cell>
          <cell r="E997">
            <v>43617</v>
          </cell>
          <cell r="F997">
            <v>1603.99</v>
          </cell>
          <cell r="G997" t="str">
            <v>Em Atividade Normal</v>
          </cell>
          <cell r="H997">
            <v>45023</v>
          </cell>
          <cell r="I997">
            <v>35295</v>
          </cell>
          <cell r="J997" t="str">
            <v>483.941.678-88</v>
          </cell>
          <cell r="K997" t="str">
            <v>150.69497.25.5</v>
          </cell>
          <cell r="L997" t="str">
            <v>Salário Mensal</v>
          </cell>
          <cell r="M997" t="str">
            <v>Empregado (CLT)</v>
          </cell>
          <cell r="N997" t="str">
            <v>5142-25</v>
          </cell>
          <cell r="O997">
            <v>66</v>
          </cell>
          <cell r="P997" t="str">
            <v>SEGUNDA A SABADO - 06:00 AS 14:20 / INTERVALO DE 01 HORA</v>
          </cell>
          <cell r="Q997" t="str">
            <v>220 Horas</v>
          </cell>
          <cell r="R997" t="str">
            <v>75.01.013</v>
          </cell>
          <cell r="S997" t="str">
            <v>SCK - Capinação e Roçada de Vias</v>
          </cell>
          <cell r="T997">
            <v>2</v>
          </cell>
          <cell r="U997" t="str">
            <v>SIEMACO SAO PAULO LIMP URBANA</v>
          </cell>
          <cell r="V997" t="str">
            <v>Brasileira</v>
          </cell>
          <cell r="W997" t="str">
            <v>São Paulo</v>
          </cell>
          <cell r="X997" t="str">
            <v>REGINA SABINO</v>
          </cell>
          <cell r="Z997" t="str">
            <v>Solteiro</v>
          </cell>
          <cell r="AA997" t="str">
            <v>Ensino Médio Completo</v>
          </cell>
          <cell r="AB997" t="str">
            <v>M</v>
          </cell>
          <cell r="AC997" t="str">
            <v>Rua</v>
          </cell>
          <cell r="AD997" t="str">
            <v>ROMOLO GALLEGO</v>
          </cell>
          <cell r="AE997" t="str">
            <v>52</v>
          </cell>
          <cell r="AG997" t="str">
            <v>04892-060</v>
          </cell>
          <cell r="AH997" t="str">
            <v>JARDIM SILVEIRA</v>
          </cell>
          <cell r="AI997" t="str">
            <v>São Paulo</v>
          </cell>
          <cell r="AJ997" t="str">
            <v>São Paulo</v>
          </cell>
          <cell r="AK997" t="str">
            <v>11</v>
          </cell>
          <cell r="AL997" t="str">
            <v>5921.9700</v>
          </cell>
          <cell r="AM997" t="str">
            <v>11</v>
          </cell>
          <cell r="AN997" t="str">
            <v>95214.8238</v>
          </cell>
          <cell r="AP997">
            <v>9106</v>
          </cell>
          <cell r="AQ997" t="str">
            <v>33976</v>
          </cell>
          <cell r="AR997" t="str">
            <v>6</v>
          </cell>
          <cell r="AS997" t="str">
            <v>399296669</v>
          </cell>
          <cell r="AT997" t="str">
            <v>426823250175</v>
          </cell>
          <cell r="AU997" t="str">
            <v>559</v>
          </cell>
          <cell r="AV997" t="str">
            <v>381</v>
          </cell>
          <cell r="AW997" t="str">
            <v>8980</v>
          </cell>
          <cell r="AX997" t="str">
            <v>432</v>
          </cell>
          <cell r="AY997">
            <v>4</v>
          </cell>
          <cell r="AZ997">
            <v>3</v>
          </cell>
          <cell r="BA997">
            <v>0</v>
          </cell>
        </row>
        <row r="998">
          <cell r="A998">
            <v>114945</v>
          </cell>
          <cell r="B998" t="str">
            <v>HOSANO FERREIRA DOS SANTOS</v>
          </cell>
          <cell r="C998" t="str">
            <v>AJUDANTE EQ SERVICOS DIVERSOS</v>
          </cell>
          <cell r="D998" t="str">
            <v>ECOSAMPA Operação Geral</v>
          </cell>
          <cell r="E998">
            <v>43916</v>
          </cell>
          <cell r="F998">
            <v>1319.67</v>
          </cell>
          <cell r="G998" t="str">
            <v>Demitido em Meses Anteriores</v>
          </cell>
          <cell r="H998">
            <v>44140</v>
          </cell>
          <cell r="I998">
            <v>27355</v>
          </cell>
          <cell r="J998" t="str">
            <v>258.577.258-60</v>
          </cell>
          <cell r="K998" t="str">
            <v>125.46518.40.4</v>
          </cell>
          <cell r="L998" t="str">
            <v>Salário Mensal</v>
          </cell>
          <cell r="M998" t="str">
            <v>Empregado (CLT)</v>
          </cell>
          <cell r="N998" t="str">
            <v>5142-25</v>
          </cell>
          <cell r="O998">
            <v>301</v>
          </cell>
          <cell r="P998" t="str">
            <v>SEGUNDA A SABADO - 22:00 AS 05:25 / INTERVALO DE 01 HORA</v>
          </cell>
          <cell r="Q998" t="str">
            <v>220 Horas</v>
          </cell>
          <cell r="R998" t="str">
            <v>75.01.013</v>
          </cell>
          <cell r="S998" t="str">
            <v>SCK - Capinação e Roçada de Vias</v>
          </cell>
          <cell r="T998">
            <v>2</v>
          </cell>
          <cell r="U998" t="str">
            <v>SIEMACO SAO PAULO LIMP URBANA</v>
          </cell>
          <cell r="V998" t="str">
            <v>Brasileira</v>
          </cell>
          <cell r="W998" t="str">
            <v>Crisopolis</v>
          </cell>
          <cell r="X998" t="str">
            <v>MARIA FERREIRA DE MATOS</v>
          </cell>
          <cell r="Y998" t="str">
            <v>JOSE SILVA SANTOS</v>
          </cell>
          <cell r="Z998" t="str">
            <v>Solteiro</v>
          </cell>
          <cell r="AA998" t="str">
            <v>Ensino Médio Incompleto</v>
          </cell>
          <cell r="AB998" t="str">
            <v>M</v>
          </cell>
          <cell r="AC998" t="str">
            <v>Rua</v>
          </cell>
          <cell r="AD998" t="str">
            <v>MARCOS TADEU GOUVEIA</v>
          </cell>
          <cell r="AE998" t="str">
            <v>56</v>
          </cell>
          <cell r="AG998" t="str">
            <v>05820-215</v>
          </cell>
          <cell r="AH998" t="str">
            <v>PARQUE SANTO ANTONIO</v>
          </cell>
          <cell r="AI998" t="str">
            <v>São Paulo</v>
          </cell>
          <cell r="AJ998" t="str">
            <v>São Paulo</v>
          </cell>
          <cell r="AK998" t="str">
            <v>11</v>
          </cell>
          <cell r="AL998" t="str">
            <v>98788.3723</v>
          </cell>
          <cell r="AP998">
            <v>7245</v>
          </cell>
          <cell r="AQ998" t="str">
            <v>04483</v>
          </cell>
          <cell r="AR998" t="str">
            <v>4</v>
          </cell>
          <cell r="AS998" t="str">
            <v>364790751</v>
          </cell>
          <cell r="AT998" t="str">
            <v>079694250507</v>
          </cell>
          <cell r="AU998" t="str">
            <v>583</v>
          </cell>
          <cell r="AV998" t="str">
            <v>373</v>
          </cell>
          <cell r="AW998" t="str">
            <v>25857725</v>
          </cell>
          <cell r="AX998" t="str">
            <v>860</v>
          </cell>
          <cell r="AY998">
            <v>0</v>
          </cell>
          <cell r="AZ998">
            <v>7</v>
          </cell>
          <cell r="BA998">
            <v>9</v>
          </cell>
        </row>
        <row r="999">
          <cell r="A999">
            <v>113464</v>
          </cell>
          <cell r="B999" t="str">
            <v>HUGO CESAR CANUTO</v>
          </cell>
          <cell r="C999" t="str">
            <v>BUEIRISTA</v>
          </cell>
          <cell r="D999" t="str">
            <v>ECOSAMPA Campo Limpo</v>
          </cell>
          <cell r="E999">
            <v>43617</v>
          </cell>
          <cell r="F999">
            <v>1907.79</v>
          </cell>
          <cell r="G999" t="str">
            <v>Em Atividade Normal</v>
          </cell>
          <cell r="H999">
            <v>44835</v>
          </cell>
          <cell r="I999">
            <v>30716</v>
          </cell>
          <cell r="J999" t="str">
            <v>326.576.118-50</v>
          </cell>
          <cell r="K999" t="str">
            <v>131.84236.93.4</v>
          </cell>
          <cell r="L999" t="str">
            <v>Salário Mensal</v>
          </cell>
          <cell r="M999" t="str">
            <v>Empregado (CLT)</v>
          </cell>
          <cell r="N999" t="str">
            <v>9922-25</v>
          </cell>
          <cell r="O999">
            <v>66</v>
          </cell>
          <cell r="P999" t="str">
            <v>SEGUNDA A SABADO - 06:00 AS 14:20 / INTERVALO DE 01 HORA</v>
          </cell>
          <cell r="Q999" t="str">
            <v>220 Horas</v>
          </cell>
          <cell r="R999" t="str">
            <v>75.01.012</v>
          </cell>
          <cell r="S999" t="str">
            <v>SCK - Limpeza de Bueiros</v>
          </cell>
          <cell r="T999">
            <v>2</v>
          </cell>
          <cell r="U999" t="str">
            <v>SIEMACO SAO PAULO LIMP URBANA</v>
          </cell>
          <cell r="V999" t="str">
            <v>Brasileira</v>
          </cell>
          <cell r="W999" t="str">
            <v>São Paulo</v>
          </cell>
          <cell r="X999" t="str">
            <v>MARIA HELENA DE OLIVEIRA CANUTO</v>
          </cell>
          <cell r="Y999" t="str">
            <v>CLEMENTINO LOURENCO CANUTO</v>
          </cell>
          <cell r="Z999" t="str">
            <v>Outros</v>
          </cell>
          <cell r="AA999" t="str">
            <v>Ensino Fundamental Completo</v>
          </cell>
          <cell r="AB999" t="str">
            <v>M</v>
          </cell>
          <cell r="AC999" t="str">
            <v>Rua</v>
          </cell>
          <cell r="AD999" t="str">
            <v>MARIA DELMIRO DO ESPIRITO SANTOS</v>
          </cell>
          <cell r="AE999" t="str">
            <v>455</v>
          </cell>
          <cell r="AG999" t="str">
            <v>05857-205</v>
          </cell>
          <cell r="AH999" t="str">
            <v>JARDIM AURELIO</v>
          </cell>
          <cell r="AI999" t="str">
            <v>São Paulo</v>
          </cell>
          <cell r="AJ999" t="str">
            <v>São Paulo</v>
          </cell>
          <cell r="AP999">
            <v>390</v>
          </cell>
          <cell r="AQ999" t="str">
            <v>10885</v>
          </cell>
          <cell r="AR999" t="str">
            <v>0</v>
          </cell>
          <cell r="AS999" t="str">
            <v>41540649</v>
          </cell>
          <cell r="AT999" t="str">
            <v>315975480124</v>
          </cell>
          <cell r="AU999" t="str">
            <v>212</v>
          </cell>
          <cell r="AV999" t="str">
            <v>373</v>
          </cell>
          <cell r="AW999" t="str">
            <v>95632</v>
          </cell>
          <cell r="AX999" t="str">
            <v>284</v>
          </cell>
          <cell r="AY999">
            <v>4</v>
          </cell>
          <cell r="AZ999">
            <v>3</v>
          </cell>
          <cell r="BA999">
            <v>0</v>
          </cell>
        </row>
        <row r="1000">
          <cell r="A1000">
            <v>113466</v>
          </cell>
          <cell r="B1000" t="str">
            <v>HUGO PEREIRA DE SOUSA</v>
          </cell>
          <cell r="C1000" t="str">
            <v>AJUDANTE EQ SERVICOS DIVERSOS</v>
          </cell>
          <cell r="D1000" t="str">
            <v>ECOSAMPA Santo Amaro</v>
          </cell>
          <cell r="E1000">
            <v>43617</v>
          </cell>
          <cell r="F1000">
            <v>1603.99</v>
          </cell>
          <cell r="G1000" t="str">
            <v>Demitido em Meses Anteriores</v>
          </cell>
          <cell r="H1000">
            <v>45009</v>
          </cell>
          <cell r="I1000">
            <v>35907</v>
          </cell>
          <cell r="J1000" t="str">
            <v>399.822.938-85</v>
          </cell>
          <cell r="K1000" t="str">
            <v>206.88027.49.5</v>
          </cell>
          <cell r="L1000" t="str">
            <v>Salário Mensal</v>
          </cell>
          <cell r="M1000" t="str">
            <v>Empregado (CLT)</v>
          </cell>
          <cell r="N1000" t="str">
            <v>5142-25</v>
          </cell>
          <cell r="O1000">
            <v>300</v>
          </cell>
          <cell r="P1000" t="str">
            <v>SEGUNDA A SABADO - 21:00 AS 04:33 / INTERVALO DE 01 HORA</v>
          </cell>
          <cell r="Q1000" t="str">
            <v>220 Horas</v>
          </cell>
          <cell r="R1000" t="str">
            <v>75.01.013</v>
          </cell>
          <cell r="S1000" t="str">
            <v>SCK - Capinação e Roçada de Vias</v>
          </cell>
          <cell r="T1000">
            <v>2</v>
          </cell>
          <cell r="U1000" t="str">
            <v>SIEMACO SAO PAULO LIMP URBANA</v>
          </cell>
          <cell r="V1000" t="str">
            <v>Brasileira</v>
          </cell>
          <cell r="W1000" t="str">
            <v>São Paulo</v>
          </cell>
          <cell r="X1000" t="str">
            <v>NAZARE MARIA DA SILVA</v>
          </cell>
          <cell r="Y1000" t="str">
            <v>MESSIAS PEREIRA DE SOUSA</v>
          </cell>
          <cell r="Z1000" t="str">
            <v>Solteiro</v>
          </cell>
          <cell r="AA1000" t="str">
            <v>Ensino Fundamental Incompleto</v>
          </cell>
          <cell r="AB1000" t="str">
            <v>M</v>
          </cell>
          <cell r="AC1000" t="str">
            <v>Rua</v>
          </cell>
          <cell r="AD1000" t="str">
            <v>AGOSTINHO PAIVA</v>
          </cell>
          <cell r="AE1000" t="str">
            <v>460</v>
          </cell>
          <cell r="AG1000" t="str">
            <v>05894-230</v>
          </cell>
          <cell r="AH1000" t="str">
            <v>JD MACEDONIA</v>
          </cell>
          <cell r="AI1000" t="str">
            <v>São Paulo</v>
          </cell>
          <cell r="AJ1000" t="str">
            <v>São Paulo</v>
          </cell>
          <cell r="AP1000">
            <v>1681</v>
          </cell>
          <cell r="AQ1000" t="str">
            <v>21159</v>
          </cell>
          <cell r="AR1000" t="str">
            <v>3</v>
          </cell>
          <cell r="AS1000" t="str">
            <v>368445811</v>
          </cell>
          <cell r="AT1000" t="str">
            <v>448605390124</v>
          </cell>
          <cell r="AU1000" t="str">
            <v>513</v>
          </cell>
          <cell r="AV1000" t="str">
            <v>373</v>
          </cell>
          <cell r="AW1000" t="str">
            <v>76980</v>
          </cell>
          <cell r="AX1000" t="str">
            <v>414</v>
          </cell>
          <cell r="AY1000">
            <v>3</v>
          </cell>
          <cell r="AZ1000">
            <v>9</v>
          </cell>
          <cell r="BA1000">
            <v>23</v>
          </cell>
        </row>
        <row r="1001">
          <cell r="A1001">
            <v>122425</v>
          </cell>
          <cell r="B1001" t="str">
            <v>HUGO VINICIUS DOS SANTOS</v>
          </cell>
          <cell r="C1001" t="str">
            <v>AJUDANTE EQ SERVICOS DIVERSOS</v>
          </cell>
          <cell r="D1001" t="str">
            <v>ECOSAMPA Operação Geral</v>
          </cell>
          <cell r="E1001">
            <v>45117</v>
          </cell>
          <cell r="F1001">
            <v>1603.99</v>
          </cell>
          <cell r="G1001" t="str">
            <v>Em Atividade Normal</v>
          </cell>
          <cell r="H1001">
            <v>45117</v>
          </cell>
          <cell r="I1001">
            <v>35129</v>
          </cell>
          <cell r="J1001" t="str">
            <v>447.504.838-93</v>
          </cell>
          <cell r="K1001" t="str">
            <v>149.91222.14.8</v>
          </cell>
          <cell r="L1001" t="str">
            <v>Salário Mensal</v>
          </cell>
          <cell r="M1001" t="str">
            <v>Empregado (CLT)</v>
          </cell>
          <cell r="N1001" t="str">
            <v>5142-25</v>
          </cell>
          <cell r="O1001">
            <v>339</v>
          </cell>
          <cell r="P1001" t="str">
            <v>SEGUNDA A SABADO - 13:20 AS 21:40 / INTERVALO DE 01 HORA</v>
          </cell>
          <cell r="Q1001" t="str">
            <v>220 Horas</v>
          </cell>
          <cell r="R1001" t="str">
            <v>75.01.022</v>
          </cell>
          <cell r="S1001" t="str">
            <v>SCK - Limpeza Habitacional - Dificil Acesso</v>
          </cell>
          <cell r="T1001">
            <v>2</v>
          </cell>
          <cell r="U1001" t="str">
            <v>SIEMACO SAO PAULO LIMP URBANA</v>
          </cell>
          <cell r="V1001" t="str">
            <v>Brasileira</v>
          </cell>
          <cell r="W1001" t="str">
            <v>São Paulo</v>
          </cell>
          <cell r="X1001" t="str">
            <v>MARIA DE FATIMA DOS SANTOS</v>
          </cell>
          <cell r="Z1001" t="str">
            <v>Solteiro</v>
          </cell>
          <cell r="AA1001" t="str">
            <v>Ensino Médio Completo</v>
          </cell>
          <cell r="AB1001" t="str">
            <v>M</v>
          </cell>
          <cell r="AC1001" t="str">
            <v>Rua</v>
          </cell>
          <cell r="AD1001" t="str">
            <v>GRAVATA</v>
          </cell>
          <cell r="AE1001" t="str">
            <v>32</v>
          </cell>
          <cell r="AF1001" t="str">
            <v>B</v>
          </cell>
          <cell r="AG1001" t="str">
            <v>04896-430</v>
          </cell>
          <cell r="AH1001" t="str">
            <v>COLONIA</v>
          </cell>
          <cell r="AI1001" t="str">
            <v>São Paulo</v>
          </cell>
          <cell r="AJ1001" t="str">
            <v>São Paulo</v>
          </cell>
          <cell r="AM1001" t="str">
            <v>11</v>
          </cell>
          <cell r="AN1001" t="str">
            <v>98049-7682</v>
          </cell>
          <cell r="AP1001">
            <v>2921</v>
          </cell>
          <cell r="AQ1001" t="str">
            <v>57715</v>
          </cell>
          <cell r="AR1001" t="str">
            <v>7</v>
          </cell>
          <cell r="AS1001" t="str">
            <v>55816903X</v>
          </cell>
          <cell r="AT1001" t="str">
            <v>447523510116</v>
          </cell>
          <cell r="AU1001" t="str">
            <v>0109</v>
          </cell>
          <cell r="AV1001" t="str">
            <v>381</v>
          </cell>
          <cell r="AW1001" t="str">
            <v>44750483</v>
          </cell>
          <cell r="AX1001" t="str">
            <v>893</v>
          </cell>
          <cell r="AY1001">
            <v>0</v>
          </cell>
          <cell r="AZ1001">
            <v>1</v>
          </cell>
          <cell r="BA1001">
            <v>21</v>
          </cell>
        </row>
        <row r="1002">
          <cell r="A1002">
            <v>114990</v>
          </cell>
          <cell r="B1002" t="str">
            <v>HUMBERTO CARLOS DA SILVA</v>
          </cell>
          <cell r="C1002" t="str">
            <v>MOTORISTA CAMINHAO</v>
          </cell>
          <cell r="D1002" t="str">
            <v>ECOSAMPA Operação Geral</v>
          </cell>
          <cell r="E1002">
            <v>43918</v>
          </cell>
          <cell r="F1002">
            <v>3050.22</v>
          </cell>
          <cell r="G1002" t="str">
            <v>Em Atividade Normal</v>
          </cell>
          <cell r="H1002">
            <v>45157</v>
          </cell>
          <cell r="I1002">
            <v>24496</v>
          </cell>
          <cell r="J1002" t="str">
            <v>129.813.928-75</v>
          </cell>
          <cell r="K1002" t="str">
            <v>122.93884.79.3</v>
          </cell>
          <cell r="L1002" t="str">
            <v>Salário Mensal</v>
          </cell>
          <cell r="M1002" t="str">
            <v>Empregado (CLT)</v>
          </cell>
          <cell r="N1002" t="str">
            <v>7825-10</v>
          </cell>
          <cell r="O1002">
            <v>297</v>
          </cell>
          <cell r="P1002" t="str">
            <v>SEGUNDA A SABADO - 05:40 AS 14:00 / INTERVALO DE 01 HORA</v>
          </cell>
          <cell r="Q1002" t="str">
            <v>220 Horas</v>
          </cell>
          <cell r="R1002" t="str">
            <v>75.01.001</v>
          </cell>
          <cell r="S1002" t="str">
            <v>SCK - Lavagem Especial Equip.</v>
          </cell>
          <cell r="T1002">
            <v>2</v>
          </cell>
          <cell r="U1002" t="str">
            <v>SIND TRAB EMP DE ONIBUS RODOV INTEREST INTERM SET DIF SAO PAULO</v>
          </cell>
          <cell r="V1002" t="str">
            <v>Brasileira</v>
          </cell>
          <cell r="W1002" t="str">
            <v>São Paulo</v>
          </cell>
          <cell r="X1002" t="str">
            <v>BENEDITA GONCALVES</v>
          </cell>
          <cell r="Y1002" t="str">
            <v>ANTONIO JOSE DA SILVA</v>
          </cell>
          <cell r="Z1002" t="str">
            <v>Solteiro</v>
          </cell>
          <cell r="AA1002" t="str">
            <v>Ensino Fundamental Completo</v>
          </cell>
          <cell r="AB1002" t="str">
            <v>M</v>
          </cell>
          <cell r="AC1002" t="str">
            <v>Rua</v>
          </cell>
          <cell r="AD1002" t="str">
            <v>ANDIROBA</v>
          </cell>
          <cell r="AE1002" t="str">
            <v>74</v>
          </cell>
          <cell r="AG1002" t="str">
            <v>06900-000</v>
          </cell>
          <cell r="AH1002" t="str">
            <v>CIPO GUACU</v>
          </cell>
          <cell r="AI1002" t="str">
            <v>Embu-Guaçu</v>
          </cell>
          <cell r="AJ1002" t="str">
            <v>São Paulo</v>
          </cell>
          <cell r="AP1002">
            <v>7374</v>
          </cell>
          <cell r="AQ1002" t="str">
            <v>22727</v>
          </cell>
          <cell r="AR1002" t="str">
            <v>5</v>
          </cell>
          <cell r="AS1002" t="str">
            <v>21119119X</v>
          </cell>
          <cell r="AW1002" t="str">
            <v>12981392</v>
          </cell>
          <cell r="AX1002" t="str">
            <v>875</v>
          </cell>
          <cell r="AY1002">
            <v>3</v>
          </cell>
          <cell r="AZ1002">
            <v>5</v>
          </cell>
          <cell r="BA1002">
            <v>3</v>
          </cell>
          <cell r="BB1002" t="str">
            <v>04.785.333.093</v>
          </cell>
          <cell r="BC1002">
            <v>44798</v>
          </cell>
          <cell r="BD1002">
            <v>42979</v>
          </cell>
          <cell r="BE1002" t="str">
            <v>D</v>
          </cell>
          <cell r="BG1002">
            <v>43973</v>
          </cell>
        </row>
        <row r="1003">
          <cell r="A1003">
            <v>113471</v>
          </cell>
          <cell r="B1003" t="str">
            <v>HUMBERTO JOSE DA SILVA</v>
          </cell>
          <cell r="C1003" t="str">
            <v>AJUDANTE EQ SERVICOS DIVERSOS</v>
          </cell>
          <cell r="D1003" t="str">
            <v>ECOSAMPA Campo Limpo</v>
          </cell>
          <cell r="E1003">
            <v>43617</v>
          </cell>
          <cell r="F1003">
            <v>1603.99</v>
          </cell>
          <cell r="G1003" t="str">
            <v>Em Atividade Normal</v>
          </cell>
          <cell r="H1003">
            <v>44898</v>
          </cell>
          <cell r="I1003">
            <v>27006</v>
          </cell>
          <cell r="J1003" t="str">
            <v>919.102.004-25</v>
          </cell>
          <cell r="K1003" t="str">
            <v>123.11438.09.5</v>
          </cell>
          <cell r="L1003" t="str">
            <v>Salário Mensal</v>
          </cell>
          <cell r="M1003" t="str">
            <v>Empregado (CLT)</v>
          </cell>
          <cell r="N1003" t="str">
            <v>5142-25</v>
          </cell>
          <cell r="O1003">
            <v>66</v>
          </cell>
          <cell r="P1003" t="str">
            <v>SEGUNDA A SABADO - 06:00 AS 14:20 / INTERVALO DE 01 HORA</v>
          </cell>
          <cell r="Q1003" t="str">
            <v>220 Horas</v>
          </cell>
          <cell r="R1003" t="str">
            <v>75.01.022</v>
          </cell>
          <cell r="S1003" t="str">
            <v>SCK - Limpeza Habitacional - Dificil Acesso</v>
          </cell>
          <cell r="T1003">
            <v>2</v>
          </cell>
          <cell r="U1003" t="str">
            <v>SIEMACO SAO PAULO LIMP URBANA</v>
          </cell>
          <cell r="V1003" t="str">
            <v>Brasileira</v>
          </cell>
          <cell r="W1003" t="str">
            <v>Ipojuca</v>
          </cell>
          <cell r="X1003" t="str">
            <v>MARIA DO CARMO DA SILVA</v>
          </cell>
          <cell r="Y1003" t="str">
            <v>BENJAMIM LOURENCO DA SILVA</v>
          </cell>
          <cell r="Z1003" t="str">
            <v>Outros</v>
          </cell>
          <cell r="AA1003" t="str">
            <v>Ensino Fundamental Incompleto</v>
          </cell>
          <cell r="AB1003" t="str">
            <v>M</v>
          </cell>
          <cell r="AC1003" t="str">
            <v>Avenida</v>
          </cell>
          <cell r="AD1003" t="str">
            <v>RUDGE RAMOS</v>
          </cell>
          <cell r="AE1003" t="str">
            <v>34</v>
          </cell>
          <cell r="AG1003" t="str">
            <v>06820-260</v>
          </cell>
          <cell r="AH1003" t="str">
            <v>JARDIM IRENE</v>
          </cell>
          <cell r="AI1003" t="str">
            <v>Embu</v>
          </cell>
          <cell r="AJ1003" t="str">
            <v>São Paulo</v>
          </cell>
          <cell r="AP1003">
            <v>9106</v>
          </cell>
          <cell r="AQ1003" t="str">
            <v>33881</v>
          </cell>
          <cell r="AR1003" t="str">
            <v>8</v>
          </cell>
          <cell r="AS1003" t="str">
            <v>380198617</v>
          </cell>
          <cell r="AT1003" t="str">
            <v>37796560892</v>
          </cell>
          <cell r="AU1003" t="str">
            <v>27</v>
          </cell>
          <cell r="AV1003" t="str">
            <v>391</v>
          </cell>
          <cell r="AW1003" t="str">
            <v>57233</v>
          </cell>
          <cell r="AX1003" t="str">
            <v>24</v>
          </cell>
          <cell r="AY1003">
            <v>4</v>
          </cell>
          <cell r="AZ1003">
            <v>3</v>
          </cell>
          <cell r="BA1003">
            <v>0</v>
          </cell>
        </row>
        <row r="1004">
          <cell r="A1004">
            <v>120191</v>
          </cell>
          <cell r="B1004" t="str">
            <v>HUMBERTO RAIMUNDO DE JESUS</v>
          </cell>
          <cell r="C1004" t="str">
            <v>MOTORISTA CAMINHAO</v>
          </cell>
          <cell r="D1004" t="str">
            <v>ECOSAMPA Operação Geral</v>
          </cell>
          <cell r="E1004">
            <v>44791</v>
          </cell>
          <cell r="F1004">
            <v>3050.22</v>
          </cell>
          <cell r="G1004" t="str">
            <v>Em Atividade Normal</v>
          </cell>
          <cell r="H1004">
            <v>44791</v>
          </cell>
          <cell r="I1004">
            <v>30891</v>
          </cell>
          <cell r="J1004" t="str">
            <v>345.687.298-40</v>
          </cell>
          <cell r="K1004" t="str">
            <v>136.60957.93.2</v>
          </cell>
          <cell r="L1004" t="str">
            <v>Salário Mensal</v>
          </cell>
          <cell r="M1004" t="str">
            <v>Empregado (CLT)</v>
          </cell>
          <cell r="N1004" t="str">
            <v>7825-10</v>
          </cell>
          <cell r="O1004">
            <v>167</v>
          </cell>
          <cell r="P1004" t="str">
            <v>SEGUNDA A SABADO - 13:40 AS 22:00 / INTERVALO DE 01 HORA</v>
          </cell>
          <cell r="Q1004" t="str">
            <v>220 Horas</v>
          </cell>
          <cell r="R1004" t="str">
            <v>75.01.001</v>
          </cell>
          <cell r="S1004" t="str">
            <v>SCK - Lavagem Especial Equip.</v>
          </cell>
          <cell r="T1004">
            <v>2</v>
          </cell>
          <cell r="U1004" t="str">
            <v>SIND TRAB EMP DE ONIBUS RODOV INTEREST INTERM SET DIF SAO PAULO</v>
          </cell>
          <cell r="V1004" t="str">
            <v>Brasileira</v>
          </cell>
          <cell r="W1004" t="str">
            <v>São Paulo</v>
          </cell>
          <cell r="X1004" t="str">
            <v>MARIA APARECIDA RAIMUNDO</v>
          </cell>
          <cell r="Y1004" t="str">
            <v>JAILSON DE JESUS</v>
          </cell>
          <cell r="Z1004" t="str">
            <v>Casado</v>
          </cell>
          <cell r="AA1004" t="str">
            <v>Ensino Médio Completo</v>
          </cell>
          <cell r="AB1004" t="str">
            <v>M</v>
          </cell>
          <cell r="AC1004" t="str">
            <v>Rua</v>
          </cell>
          <cell r="AD1004" t="str">
            <v>MANOEL DE LIMA</v>
          </cell>
          <cell r="AE1004" t="str">
            <v>716</v>
          </cell>
          <cell r="AF1004" t="str">
            <v>CASA 2</v>
          </cell>
          <cell r="AG1004" t="str">
            <v>04835-120</v>
          </cell>
          <cell r="AH1004" t="str">
            <v>JARDIM ANGELINA</v>
          </cell>
          <cell r="AI1004" t="str">
            <v>São Paulo</v>
          </cell>
          <cell r="AJ1004" t="str">
            <v>São Paulo</v>
          </cell>
          <cell r="AM1004" t="str">
            <v>11</v>
          </cell>
          <cell r="AN1004" t="str">
            <v>95107-8770</v>
          </cell>
          <cell r="AP1004">
            <v>6733</v>
          </cell>
          <cell r="AQ1004" t="str">
            <v>52696</v>
          </cell>
          <cell r="AR1004" t="str">
            <v>3</v>
          </cell>
          <cell r="AS1004" t="str">
            <v>338371539</v>
          </cell>
          <cell r="AT1004" t="str">
            <v>329884100175</v>
          </cell>
          <cell r="AU1004" t="str">
            <v>0488</v>
          </cell>
          <cell r="AV1004" t="str">
            <v>280</v>
          </cell>
          <cell r="AW1004" t="str">
            <v>34568729</v>
          </cell>
          <cell r="AX1004" t="str">
            <v>840</v>
          </cell>
          <cell r="AY1004">
            <v>1</v>
          </cell>
          <cell r="AZ1004">
            <v>0</v>
          </cell>
          <cell r="BA1004">
            <v>13</v>
          </cell>
          <cell r="BB1004" t="str">
            <v>03.779.738.920</v>
          </cell>
          <cell r="BC1004">
            <v>45922</v>
          </cell>
          <cell r="BD1004">
            <v>44477</v>
          </cell>
          <cell r="BE1004" t="str">
            <v>D</v>
          </cell>
          <cell r="BG1004">
            <v>44747</v>
          </cell>
        </row>
        <row r="1005">
          <cell r="A1005">
            <v>121950</v>
          </cell>
          <cell r="B1005" t="str">
            <v>IAGO ALVES DA SILVA</v>
          </cell>
          <cell r="C1005" t="str">
            <v>MENOR/JOVEM APRENDIZ</v>
          </cell>
          <cell r="D1005" t="str">
            <v>ECOSAMPA Administração</v>
          </cell>
          <cell r="E1005">
            <v>45040</v>
          </cell>
          <cell r="F1005">
            <v>1320</v>
          </cell>
          <cell r="G1005" t="str">
            <v>Em Atividade Normal</v>
          </cell>
          <cell r="H1005">
            <v>45040</v>
          </cell>
          <cell r="I1005">
            <v>38254</v>
          </cell>
          <cell r="J1005" t="str">
            <v>539.667.628-03</v>
          </cell>
          <cell r="K1005" t="str">
            <v>220.16083.86.6</v>
          </cell>
          <cell r="L1005" t="str">
            <v>Salário Mensal</v>
          </cell>
          <cell r="M1005" t="str">
            <v>Menor Aprendiz</v>
          </cell>
          <cell r="N1005" t="str">
            <v>4110-05</v>
          </cell>
          <cell r="O1005">
            <v>419</v>
          </cell>
          <cell r="P1005" t="str">
            <v>SEGUNDA A SEXTA - 08:00 AS 14:15 - 15 Minutos de Intervalo</v>
          </cell>
          <cell r="Q1005" t="str">
            <v>150 Horas</v>
          </cell>
          <cell r="R1005" t="str">
            <v>02.02.001</v>
          </cell>
          <cell r="S1005" t="str">
            <v>Depto Adm Pessoal</v>
          </cell>
          <cell r="T1005">
            <v>1</v>
          </cell>
          <cell r="U1005" t="str">
            <v>SIEMACO SAO PAULO LIMP URBANA</v>
          </cell>
          <cell r="V1005" t="str">
            <v>Brasileira</v>
          </cell>
          <cell r="W1005" t="str">
            <v>São Paulo</v>
          </cell>
          <cell r="X1005" t="str">
            <v>ENAURA ALVES DA SILVA</v>
          </cell>
          <cell r="Z1005" t="str">
            <v>Solteiro</v>
          </cell>
          <cell r="AA1005" t="str">
            <v>Ensino Médio Completo</v>
          </cell>
          <cell r="AB1005" t="str">
            <v>M</v>
          </cell>
          <cell r="AC1005" t="str">
            <v>Estrada</v>
          </cell>
          <cell r="AD1005" t="str">
            <v>Engenheiro Marcilac</v>
          </cell>
          <cell r="AE1005" t="str">
            <v>14680</v>
          </cell>
          <cell r="AG1005" t="str">
            <v>04893-000</v>
          </cell>
          <cell r="AH1005" t="str">
            <v>Embura</v>
          </cell>
          <cell r="AI1005" t="str">
            <v>São Paulo</v>
          </cell>
          <cell r="AJ1005" t="str">
            <v>São Paulo</v>
          </cell>
          <cell r="AM1005" t="str">
            <v>11</v>
          </cell>
          <cell r="AN1005" t="str">
            <v>97511-7694</v>
          </cell>
          <cell r="AP1005">
            <v>7245</v>
          </cell>
          <cell r="AQ1005" t="str">
            <v>14224</v>
          </cell>
          <cell r="AR1005" t="str">
            <v>0</v>
          </cell>
          <cell r="AS1005" t="str">
            <v>568165238</v>
          </cell>
          <cell r="AT1005" t="str">
            <v>472356270159</v>
          </cell>
          <cell r="AU1005" t="str">
            <v>0641</v>
          </cell>
          <cell r="AV1005" t="str">
            <v>381</v>
          </cell>
          <cell r="AW1005" t="str">
            <v>23966762</v>
          </cell>
          <cell r="AX1005" t="str">
            <v>803</v>
          </cell>
          <cell r="AY1005">
            <v>0</v>
          </cell>
          <cell r="AZ1005">
            <v>4</v>
          </cell>
          <cell r="BA1005">
            <v>7</v>
          </cell>
        </row>
        <row r="1006">
          <cell r="A1006">
            <v>121322</v>
          </cell>
          <cell r="B1006" t="str">
            <v>IAGO HENRIQUE PEREIRA OLIVEIRA</v>
          </cell>
          <cell r="C1006" t="str">
            <v>AJUDANTE EQ SERVICOS DIVERSOS</v>
          </cell>
          <cell r="D1006" t="str">
            <v>ECOSAMPA Operação Geral</v>
          </cell>
          <cell r="E1006">
            <v>44945</v>
          </cell>
          <cell r="F1006">
            <v>1603.99</v>
          </cell>
          <cell r="G1006" t="str">
            <v>Em Atividade Normal</v>
          </cell>
          <cell r="H1006">
            <v>44945</v>
          </cell>
          <cell r="I1006">
            <v>33888</v>
          </cell>
          <cell r="J1006" t="str">
            <v>425.040.518-40</v>
          </cell>
          <cell r="K1006" t="str">
            <v>204.91125.41.5</v>
          </cell>
          <cell r="L1006" t="str">
            <v>Salário Mensal</v>
          </cell>
          <cell r="M1006" t="str">
            <v>Empregado (CLT)</v>
          </cell>
          <cell r="N1006" t="str">
            <v>5142-25</v>
          </cell>
          <cell r="O1006">
            <v>301</v>
          </cell>
          <cell r="P1006" t="str">
            <v>SEGUNDA A SABADO - 22:00 AS 05:25 / INTERVALO DE 01 HORA</v>
          </cell>
          <cell r="Q1006" t="str">
            <v>220 Horas</v>
          </cell>
          <cell r="R1006" t="str">
            <v>75.01.016</v>
          </cell>
          <cell r="S1006" t="str">
            <v>SCK - Coleta - Catabagulho e Entulho</v>
          </cell>
          <cell r="T1006">
            <v>2</v>
          </cell>
          <cell r="U1006" t="str">
            <v>SIEMACO SAO PAULO LIMP URBANA</v>
          </cell>
          <cell r="V1006" t="str">
            <v>Brasileira</v>
          </cell>
          <cell r="W1006" t="str">
            <v>Araripina</v>
          </cell>
          <cell r="X1006" t="str">
            <v>EDINALVA PEREIRA DO NASCIMENTO OLIVEIRA</v>
          </cell>
          <cell r="Y1006" t="str">
            <v>MANOEL OLIVEIRA NETO</v>
          </cell>
          <cell r="Z1006" t="str">
            <v>Solteiro</v>
          </cell>
          <cell r="AA1006" t="str">
            <v>Ensino Fundamental Incompleto</v>
          </cell>
          <cell r="AB1006" t="str">
            <v>M</v>
          </cell>
          <cell r="AC1006" t="str">
            <v>Viela</v>
          </cell>
          <cell r="AD1006" t="str">
            <v xml:space="preserve">DA IGREJA </v>
          </cell>
          <cell r="AE1006" t="str">
            <v>3</v>
          </cell>
          <cell r="AF1006" t="str">
            <v>SAI CARLOS FARIA</v>
          </cell>
          <cell r="AG1006" t="str">
            <v>05563-110</v>
          </cell>
          <cell r="AH1006" t="str">
            <v>JD. RAPOSO TAVARES</v>
          </cell>
          <cell r="AI1006" t="str">
            <v>São Paulo</v>
          </cell>
          <cell r="AJ1006" t="str">
            <v>São Paulo</v>
          </cell>
          <cell r="AM1006" t="str">
            <v>11</v>
          </cell>
          <cell r="AN1006" t="str">
            <v>98127-1023</v>
          </cell>
          <cell r="AP1006">
            <v>7210</v>
          </cell>
          <cell r="AQ1006" t="str">
            <v>31606</v>
          </cell>
          <cell r="AR1006" t="str">
            <v>8</v>
          </cell>
          <cell r="AS1006" t="str">
            <v>49227776X</v>
          </cell>
          <cell r="AT1006" t="str">
            <v>401854230108</v>
          </cell>
          <cell r="AW1006" t="str">
            <v>425040518</v>
          </cell>
          <cell r="AX1006" t="str">
            <v>40</v>
          </cell>
          <cell r="AY1006">
            <v>0</v>
          </cell>
          <cell r="AZ1006">
            <v>7</v>
          </cell>
          <cell r="BA1006">
            <v>12</v>
          </cell>
        </row>
        <row r="1007">
          <cell r="A1007">
            <v>119113</v>
          </cell>
          <cell r="B1007" t="str">
            <v>IDAEL LOPES RODRIGUES</v>
          </cell>
          <cell r="C1007" t="str">
            <v>AJUDANTE EQ SERVICOS DIVERSOS</v>
          </cell>
          <cell r="D1007" t="str">
            <v>ECOSAMPA Operação Geral</v>
          </cell>
          <cell r="E1007">
            <v>44630</v>
          </cell>
          <cell r="F1007">
            <v>1603.99</v>
          </cell>
          <cell r="G1007" t="str">
            <v>Gozando Férias</v>
          </cell>
          <cell r="H1007">
            <v>45180</v>
          </cell>
          <cell r="I1007">
            <v>26735</v>
          </cell>
          <cell r="J1007" t="str">
            <v>267.773.168-17</v>
          </cell>
          <cell r="K1007" t="str">
            <v>124.87905.66.4</v>
          </cell>
          <cell r="L1007" t="str">
            <v>Salário Mensal</v>
          </cell>
          <cell r="M1007" t="str">
            <v>Empregado (CLT)</v>
          </cell>
          <cell r="N1007" t="str">
            <v>5142-25</v>
          </cell>
          <cell r="O1007">
            <v>339</v>
          </cell>
          <cell r="P1007" t="str">
            <v>SEGUNDA A SABADO - 13:20 AS 21:40 / INTERVALO DE 01 HORA</v>
          </cell>
          <cell r="Q1007" t="str">
            <v>220 Horas</v>
          </cell>
          <cell r="R1007" t="str">
            <v>75.01.014</v>
          </cell>
          <cell r="S1007" t="str">
            <v>SCK - Pintura de Meio-Fio e Remoção Faixas e Propagandas</v>
          </cell>
          <cell r="T1007">
            <v>2</v>
          </cell>
          <cell r="U1007" t="str">
            <v>SIEMACO SAO PAULO LIMP URBANA</v>
          </cell>
          <cell r="V1007" t="str">
            <v>Brasileira</v>
          </cell>
          <cell r="W1007" t="str">
            <v>São Paulo</v>
          </cell>
          <cell r="X1007" t="str">
            <v>NADIR LOPES DE FARIA</v>
          </cell>
          <cell r="Y1007" t="str">
            <v>JOSE RODRIGUES ASSUNCAO</v>
          </cell>
          <cell r="Z1007" t="str">
            <v>Solteiro</v>
          </cell>
          <cell r="AA1007" t="str">
            <v>Educação Básica Completa</v>
          </cell>
          <cell r="AB1007" t="str">
            <v>M</v>
          </cell>
          <cell r="AC1007" t="str">
            <v>Travessa</v>
          </cell>
          <cell r="AD1007" t="str">
            <v>JAIME EUSTAQUIO PACHECO</v>
          </cell>
          <cell r="AE1007" t="str">
            <v>6</v>
          </cell>
          <cell r="AF1007" t="str">
            <v>6B</v>
          </cell>
          <cell r="AG1007" t="str">
            <v>04880-055</v>
          </cell>
          <cell r="AH1007" t="str">
            <v>RECANTO CAMPO BELO</v>
          </cell>
          <cell r="AI1007" t="str">
            <v>São Paulo</v>
          </cell>
          <cell r="AJ1007" t="str">
            <v>São Paulo</v>
          </cell>
          <cell r="AK1007" t="str">
            <v>11</v>
          </cell>
          <cell r="AL1007" t="str">
            <v>98458.8421</v>
          </cell>
          <cell r="AM1007" t="str">
            <v>11</v>
          </cell>
          <cell r="AN1007" t="str">
            <v>95449.5359</v>
          </cell>
          <cell r="AP1007">
            <v>7245</v>
          </cell>
          <cell r="AQ1007" t="str">
            <v>09533</v>
          </cell>
          <cell r="AR1007" t="str">
            <v>1</v>
          </cell>
          <cell r="AS1007" t="str">
            <v>265590723</v>
          </cell>
          <cell r="AT1007" t="str">
            <v>259169970183</v>
          </cell>
          <cell r="AU1007" t="str">
            <v>0500</v>
          </cell>
          <cell r="AV1007" t="str">
            <v>381</v>
          </cell>
          <cell r="AW1007" t="str">
            <v>26777316</v>
          </cell>
          <cell r="AX1007" t="str">
            <v>817</v>
          </cell>
          <cell r="AY1007">
            <v>1</v>
          </cell>
          <cell r="AZ1007">
            <v>5</v>
          </cell>
          <cell r="BA1007">
            <v>21</v>
          </cell>
        </row>
        <row r="1008">
          <cell r="A1008">
            <v>113473</v>
          </cell>
          <cell r="B1008" t="str">
            <v>IDAILTON LOPES RODRIGUES</v>
          </cell>
          <cell r="C1008" t="str">
            <v>AJUDANTE EQ SERVICOS DIVERSOS</v>
          </cell>
          <cell r="D1008" t="str">
            <v>ECOSAMPA Capela do Socorro</v>
          </cell>
          <cell r="E1008">
            <v>43617</v>
          </cell>
          <cell r="F1008">
            <v>1319.67</v>
          </cell>
          <cell r="G1008" t="str">
            <v>Demitido em Meses Anteriores</v>
          </cell>
          <cell r="H1008">
            <v>44243</v>
          </cell>
          <cell r="I1008">
            <v>29844</v>
          </cell>
          <cell r="J1008" t="str">
            <v>223.344.378-08</v>
          </cell>
          <cell r="K1008" t="str">
            <v>130.74060.93.9</v>
          </cell>
          <cell r="L1008" t="str">
            <v>Salário Mensal</v>
          </cell>
          <cell r="M1008" t="str">
            <v>Empregado (CLT)</v>
          </cell>
          <cell r="N1008" t="str">
            <v>5142-25</v>
          </cell>
          <cell r="O1008">
            <v>66</v>
          </cell>
          <cell r="P1008" t="str">
            <v>SEGUNDA A SABADO - 06:00 AS 14:20 / INTERVALO DE 01 HORA</v>
          </cell>
          <cell r="Q1008" t="str">
            <v>220 Horas</v>
          </cell>
          <cell r="R1008" t="str">
            <v>75.01.013</v>
          </cell>
          <cell r="S1008" t="str">
            <v>SCK - Capinação e Roçada de Vias</v>
          </cell>
          <cell r="T1008">
            <v>2</v>
          </cell>
          <cell r="U1008" t="str">
            <v>SIEMACO SAO PAULO LIMP URBANA</v>
          </cell>
          <cell r="V1008" t="str">
            <v>Brasileira</v>
          </cell>
          <cell r="W1008" t="str">
            <v>São Paulo</v>
          </cell>
          <cell r="X1008" t="str">
            <v>NADIR LOPES DE RODRIGUES</v>
          </cell>
          <cell r="Y1008" t="str">
            <v>SILVIO RODRIGUES</v>
          </cell>
          <cell r="Z1008" t="str">
            <v>Solteiro</v>
          </cell>
          <cell r="AA1008" t="str">
            <v>Ensino Fundamental Completo</v>
          </cell>
          <cell r="AB1008" t="str">
            <v>M</v>
          </cell>
          <cell r="AC1008" t="str">
            <v>Rua</v>
          </cell>
          <cell r="AD1008" t="str">
            <v>MARIA COSTA BEZERRA</v>
          </cell>
          <cell r="AE1008" t="str">
            <v>6</v>
          </cell>
          <cell r="AG1008" t="str">
            <v>04880-050</v>
          </cell>
          <cell r="AH1008" t="str">
            <v>RECANTO DO CAMPO BELO</v>
          </cell>
          <cell r="AI1008" t="str">
            <v>São Paulo</v>
          </cell>
          <cell r="AJ1008" t="str">
            <v>São Paulo</v>
          </cell>
          <cell r="AK1008" t="str">
            <v>11</v>
          </cell>
          <cell r="AL1008" t="str">
            <v>96916.5833</v>
          </cell>
          <cell r="AM1008" t="str">
            <v>11</v>
          </cell>
          <cell r="AN1008" t="str">
            <v>96939.0490</v>
          </cell>
          <cell r="AP1008">
            <v>6753</v>
          </cell>
          <cell r="AQ1008" t="str">
            <v>23935</v>
          </cell>
          <cell r="AR1008" t="str">
            <v>6</v>
          </cell>
          <cell r="AS1008" t="str">
            <v>305116125</v>
          </cell>
          <cell r="AT1008" t="str">
            <v>285864410167</v>
          </cell>
          <cell r="AU1008" t="str">
            <v>168</v>
          </cell>
          <cell r="AV1008" t="str">
            <v>381</v>
          </cell>
          <cell r="AW1008" t="str">
            <v>89277</v>
          </cell>
          <cell r="AX1008" t="str">
            <v>234</v>
          </cell>
          <cell r="AY1008">
            <v>1</v>
          </cell>
          <cell r="AZ1008">
            <v>8</v>
          </cell>
          <cell r="BA1008">
            <v>15</v>
          </cell>
        </row>
        <row r="1009">
          <cell r="A1009">
            <v>113474</v>
          </cell>
          <cell r="B1009" t="str">
            <v>IDENILSON PAURA RIBEIRO</v>
          </cell>
          <cell r="C1009" t="str">
            <v>AJUDANTE EQ SERVICOS DIVERSOS</v>
          </cell>
          <cell r="D1009" t="str">
            <v>ECOSAMPA Capela do Socorro</v>
          </cell>
          <cell r="E1009">
            <v>43617</v>
          </cell>
          <cell r="F1009">
            <v>1603.99</v>
          </cell>
          <cell r="G1009" t="str">
            <v>Em Atividade Normal</v>
          </cell>
          <cell r="H1009">
            <v>44960</v>
          </cell>
          <cell r="I1009">
            <v>33518</v>
          </cell>
          <cell r="J1009" t="str">
            <v>058.398.933-07</v>
          </cell>
          <cell r="K1009" t="str">
            <v>131.53095.86.7</v>
          </cell>
          <cell r="L1009" t="str">
            <v>Salário Mensal</v>
          </cell>
          <cell r="M1009" t="str">
            <v>Empregado (CLT)</v>
          </cell>
          <cell r="N1009" t="str">
            <v>5142-25</v>
          </cell>
          <cell r="O1009">
            <v>66</v>
          </cell>
          <cell r="P1009" t="str">
            <v>SEGUNDA A SABADO - 06:00 AS 14:20 / INTERVALO DE 01 HORA</v>
          </cell>
          <cell r="Q1009" t="str">
            <v>220 Horas</v>
          </cell>
          <cell r="R1009" t="str">
            <v>75.01.013</v>
          </cell>
          <cell r="S1009" t="str">
            <v>SCK - Capinação e Roçada de Vias</v>
          </cell>
          <cell r="T1009">
            <v>2</v>
          </cell>
          <cell r="U1009" t="str">
            <v>SIEMACO SAO PAULO LIMP URBANA</v>
          </cell>
          <cell r="V1009" t="str">
            <v>Brasileira</v>
          </cell>
          <cell r="W1009" t="str">
            <v>Cururupu</v>
          </cell>
          <cell r="X1009" t="str">
            <v>DURVALINA PAURA</v>
          </cell>
          <cell r="Y1009" t="str">
            <v>LOURIVAL RIBEIRO</v>
          </cell>
          <cell r="Z1009" t="str">
            <v>Solteiro</v>
          </cell>
          <cell r="AA1009" t="str">
            <v>Ensino Médio Incompleto</v>
          </cell>
          <cell r="AB1009" t="str">
            <v>M</v>
          </cell>
          <cell r="AC1009" t="str">
            <v>Rua</v>
          </cell>
          <cell r="AD1009" t="str">
            <v>MANOEL OCTAVIANO DINIZ JUNQUEIRA FILHO</v>
          </cell>
          <cell r="AE1009" t="str">
            <v>386</v>
          </cell>
          <cell r="AG1009" t="str">
            <v>06766-130</v>
          </cell>
          <cell r="AH1009" t="str">
            <v>PARQUE PINHEIROS</v>
          </cell>
          <cell r="AI1009" t="str">
            <v>Taboão da Serra</v>
          </cell>
          <cell r="AJ1009" t="str">
            <v>São Paulo</v>
          </cell>
          <cell r="AP1009">
            <v>1634</v>
          </cell>
          <cell r="AQ1009" t="str">
            <v>67747</v>
          </cell>
          <cell r="AR1009" t="str">
            <v>8</v>
          </cell>
          <cell r="AS1009" t="str">
            <v>395494874</v>
          </cell>
          <cell r="AT1009" t="str">
            <v>67620401104</v>
          </cell>
          <cell r="AU1009" t="str">
            <v>156</v>
          </cell>
          <cell r="AV1009" t="str">
            <v>14</v>
          </cell>
          <cell r="AW1009" t="str">
            <v>92453</v>
          </cell>
          <cell r="AX1009" t="str">
            <v>432</v>
          </cell>
          <cell r="AY1009">
            <v>4</v>
          </cell>
          <cell r="AZ1009">
            <v>3</v>
          </cell>
          <cell r="BA1009">
            <v>0</v>
          </cell>
        </row>
        <row r="1010">
          <cell r="A1010">
            <v>115412</v>
          </cell>
          <cell r="B1010" t="str">
            <v>IGOR GOMES DA CONCEICAO</v>
          </cell>
          <cell r="C1010" t="str">
            <v>AJUDANTE EQ SERVICOS DIVERSOS</v>
          </cell>
          <cell r="D1010" t="str">
            <v>ECOSAMPA Santo Amaro</v>
          </cell>
          <cell r="E1010">
            <v>44048</v>
          </cell>
          <cell r="F1010">
            <v>1603.99</v>
          </cell>
          <cell r="G1010" t="str">
            <v>Demitido em Meses Anteriores</v>
          </cell>
          <cell r="H1010">
            <v>45026</v>
          </cell>
          <cell r="I1010">
            <v>35338</v>
          </cell>
          <cell r="J1010" t="str">
            <v>486.235.358-47</v>
          </cell>
          <cell r="K1010" t="str">
            <v>145.89099.88.4</v>
          </cell>
          <cell r="L1010" t="str">
            <v>Salário Mensal</v>
          </cell>
          <cell r="M1010" t="str">
            <v>Empregado (CLT)</v>
          </cell>
          <cell r="N1010" t="str">
            <v>5142-25</v>
          </cell>
          <cell r="O1010">
            <v>300</v>
          </cell>
          <cell r="P1010" t="str">
            <v>SEGUNDA A SABADO - 21:00 AS 04:33 / INTERVALO DE 01 HORA</v>
          </cell>
          <cell r="Q1010" t="str">
            <v>220 Horas</v>
          </cell>
          <cell r="R1010" t="str">
            <v>75.01.013</v>
          </cell>
          <cell r="S1010" t="str">
            <v>SCK - Capinação e Roçada de Vias</v>
          </cell>
          <cell r="T1010">
            <v>2</v>
          </cell>
          <cell r="U1010" t="str">
            <v>SIEMACO SAO PAULO LIMP URBANA</v>
          </cell>
          <cell r="V1010" t="str">
            <v>Brasileira</v>
          </cell>
          <cell r="W1010" t="str">
            <v>São Paulo</v>
          </cell>
          <cell r="X1010" t="str">
            <v>LUCILENE GOMES DA SILVA</v>
          </cell>
          <cell r="Y1010" t="str">
            <v>CLAUDIO DA CONCEICAO MARIA</v>
          </cell>
          <cell r="Z1010" t="str">
            <v>Solteiro</v>
          </cell>
          <cell r="AA1010" t="str">
            <v>Ensino Médio Completo</v>
          </cell>
          <cell r="AB1010" t="str">
            <v>M</v>
          </cell>
          <cell r="AC1010" t="str">
            <v>Rua</v>
          </cell>
          <cell r="AD1010" t="str">
            <v>SAO JUDAS TADEU</v>
          </cell>
          <cell r="AE1010" t="str">
            <v>630</v>
          </cell>
          <cell r="AG1010" t="str">
            <v>04866-020</v>
          </cell>
          <cell r="AH1010" t="str">
            <v>VILA MARCELO</v>
          </cell>
          <cell r="AI1010" t="str">
            <v>São Paulo</v>
          </cell>
          <cell r="AJ1010" t="str">
            <v>São Paulo</v>
          </cell>
          <cell r="AK1010" t="str">
            <v>11</v>
          </cell>
          <cell r="AL1010" t="str">
            <v>96801.2389</v>
          </cell>
          <cell r="AM1010" t="str">
            <v>11</v>
          </cell>
          <cell r="AN1010" t="str">
            <v>94202.6620</v>
          </cell>
          <cell r="AP1010">
            <v>6753</v>
          </cell>
          <cell r="AQ1010" t="str">
            <v>34592</v>
          </cell>
          <cell r="AR1010" t="str">
            <v>2</v>
          </cell>
          <cell r="AS1010" t="str">
            <v>521737916</v>
          </cell>
          <cell r="AT1010" t="str">
            <v>426839140159</v>
          </cell>
          <cell r="AU1010" t="str">
            <v>562</v>
          </cell>
          <cell r="AV1010" t="str">
            <v>381</v>
          </cell>
          <cell r="AW1010" t="str">
            <v>48623535</v>
          </cell>
          <cell r="AX1010" t="str">
            <v>847</v>
          </cell>
          <cell r="AY1010">
            <v>2</v>
          </cell>
          <cell r="AZ1010">
            <v>8</v>
          </cell>
          <cell r="BA1010">
            <v>5</v>
          </cell>
        </row>
        <row r="1011">
          <cell r="A1011">
            <v>114496</v>
          </cell>
          <cell r="B1011" t="str">
            <v>IGOR JANSON DO NASCIMENTO</v>
          </cell>
          <cell r="C1011" t="str">
            <v>AJUDANTE EQ SERVICOS DIVERSOS</v>
          </cell>
          <cell r="D1011" t="str">
            <v>ECOSAMPA Santo Amaro</v>
          </cell>
          <cell r="E1011">
            <v>43811</v>
          </cell>
          <cell r="F1011">
            <v>1281.23</v>
          </cell>
          <cell r="G1011" t="str">
            <v>Demitido em Meses Anteriores</v>
          </cell>
          <cell r="H1011">
            <v>44004</v>
          </cell>
          <cell r="I1011">
            <v>35680</v>
          </cell>
          <cell r="J1011" t="str">
            <v>475.829.708-88</v>
          </cell>
          <cell r="K1011" t="str">
            <v>201.17256.95.6</v>
          </cell>
          <cell r="L1011" t="str">
            <v>Salário Mensal</v>
          </cell>
          <cell r="M1011" t="str">
            <v>Empregado (CLT)</v>
          </cell>
          <cell r="N1011" t="str">
            <v>5142-25</v>
          </cell>
          <cell r="O1011">
            <v>300</v>
          </cell>
          <cell r="P1011" t="str">
            <v>SEGUNDA A SABADO - 21:00 AS 04:33 / INTERVALO DE 01 HORA</v>
          </cell>
          <cell r="Q1011" t="str">
            <v>220 Horas</v>
          </cell>
          <cell r="R1011" t="str">
            <v>75.01.016</v>
          </cell>
          <cell r="S1011" t="str">
            <v>SCK - Coleta - Catabagulho e Entulho</v>
          </cell>
          <cell r="T1011">
            <v>2</v>
          </cell>
          <cell r="U1011" t="str">
            <v>SIEMACO SAO PAULO LIMP URBANA</v>
          </cell>
          <cell r="V1011" t="str">
            <v>Brasileira</v>
          </cell>
          <cell r="W1011" t="str">
            <v>São Paulo</v>
          </cell>
          <cell r="X1011" t="str">
            <v>EUGENIA MARIA JANSON</v>
          </cell>
          <cell r="Y1011" t="str">
            <v>JOSE SILVA DO NASCIMENTO</v>
          </cell>
          <cell r="Z1011" t="str">
            <v>Solteiro</v>
          </cell>
          <cell r="AA1011" t="str">
            <v>Ensino Médio Incompleto</v>
          </cell>
          <cell r="AB1011" t="str">
            <v>M</v>
          </cell>
          <cell r="AC1011" t="str">
            <v>Rua</v>
          </cell>
          <cell r="AD1011" t="str">
            <v>RUA VICENTE DANTI</v>
          </cell>
          <cell r="AE1011" t="str">
            <v>211</v>
          </cell>
          <cell r="AG1011" t="str">
            <v>05820-258</v>
          </cell>
          <cell r="AH1011" t="str">
            <v>JARDIM NOVO SANTO AMARO</v>
          </cell>
          <cell r="AI1011" t="str">
            <v>São Paulo</v>
          </cell>
          <cell r="AJ1011" t="str">
            <v>São Paulo</v>
          </cell>
          <cell r="AK1011" t="str">
            <v>11</v>
          </cell>
          <cell r="AL1011" t="str">
            <v>94907.2869</v>
          </cell>
          <cell r="AM1011" t="str">
            <v>11</v>
          </cell>
          <cell r="AN1011" t="str">
            <v>3464.1588</v>
          </cell>
          <cell r="AP1011">
            <v>1667</v>
          </cell>
          <cell r="AQ1011" t="str">
            <v>73350</v>
          </cell>
          <cell r="AR1011" t="str">
            <v>3</v>
          </cell>
          <cell r="AS1011" t="str">
            <v>53790783X</v>
          </cell>
          <cell r="AT1011" t="str">
            <v>428553930116</v>
          </cell>
          <cell r="AU1011" t="str">
            <v>333</v>
          </cell>
          <cell r="AV1011" t="str">
            <v>372</v>
          </cell>
          <cell r="AW1011" t="str">
            <v>47582970</v>
          </cell>
          <cell r="AX1011" t="str">
            <v>888</v>
          </cell>
          <cell r="AY1011">
            <v>0</v>
          </cell>
          <cell r="AZ1011">
            <v>6</v>
          </cell>
          <cell r="BA1011">
            <v>10</v>
          </cell>
        </row>
        <row r="1012">
          <cell r="A1012">
            <v>113476</v>
          </cell>
          <cell r="B1012" t="str">
            <v>IGOR OLIVEIRA LIMA</v>
          </cell>
          <cell r="C1012" t="str">
            <v>BUEIRISTA</v>
          </cell>
          <cell r="D1012" t="str">
            <v>ECOSAMPA M'Boi Mirim</v>
          </cell>
          <cell r="E1012">
            <v>43617</v>
          </cell>
          <cell r="F1012">
            <v>1907.79</v>
          </cell>
          <cell r="G1012" t="str">
            <v>Demitido em Meses Anteriores</v>
          </cell>
          <cell r="H1012">
            <v>44903</v>
          </cell>
          <cell r="I1012">
            <v>32956</v>
          </cell>
          <cell r="J1012" t="str">
            <v>398.136.808-81</v>
          </cell>
          <cell r="K1012" t="str">
            <v>203.91059.10.0</v>
          </cell>
          <cell r="L1012" t="str">
            <v>Salário Mensal</v>
          </cell>
          <cell r="M1012" t="str">
            <v>Empregado (CLT)</v>
          </cell>
          <cell r="N1012" t="str">
            <v>9922-25</v>
          </cell>
          <cell r="O1012">
            <v>66</v>
          </cell>
          <cell r="P1012" t="str">
            <v>SEGUNDA A SABADO - 06:00 AS 14:20 / INTERVALO DE 01 HORA</v>
          </cell>
          <cell r="Q1012" t="str">
            <v>220 Horas</v>
          </cell>
          <cell r="R1012" t="str">
            <v>75.01.012</v>
          </cell>
          <cell r="S1012" t="str">
            <v>SCK - Limpeza de Bueiros</v>
          </cell>
          <cell r="T1012">
            <v>2</v>
          </cell>
          <cell r="U1012" t="str">
            <v>SIEMACO SAO PAULO LIMP URBANA</v>
          </cell>
          <cell r="V1012" t="str">
            <v>Brasileira</v>
          </cell>
          <cell r="W1012" t="str">
            <v>São Paulo</v>
          </cell>
          <cell r="X1012" t="str">
            <v>INEZ DE OLIVEIRA LIMA</v>
          </cell>
          <cell r="Y1012" t="str">
            <v>BENICIO PEREIRA LIMA</v>
          </cell>
          <cell r="Z1012" t="str">
            <v>Solteiro</v>
          </cell>
          <cell r="AA1012" t="str">
            <v>Ensino Médio Completo</v>
          </cell>
          <cell r="AB1012" t="str">
            <v>M</v>
          </cell>
          <cell r="AC1012" t="str">
            <v>Rua</v>
          </cell>
          <cell r="AD1012" t="str">
            <v>BICCI DI LORENZO</v>
          </cell>
          <cell r="AE1012" t="str">
            <v>1</v>
          </cell>
          <cell r="AG1012" t="str">
            <v>05891-190</v>
          </cell>
          <cell r="AH1012" t="str">
            <v>JD IRAPIRANGA</v>
          </cell>
          <cell r="AI1012" t="str">
            <v>São Paulo</v>
          </cell>
          <cell r="AJ1012" t="str">
            <v>São Paulo</v>
          </cell>
          <cell r="AP1012">
            <v>9106</v>
          </cell>
          <cell r="AQ1012" t="str">
            <v>33385</v>
          </cell>
          <cell r="AR1012" t="str">
            <v>0</v>
          </cell>
          <cell r="AS1012" t="str">
            <v>467845062</v>
          </cell>
          <cell r="AT1012" t="str">
            <v>370495960191</v>
          </cell>
          <cell r="AU1012" t="str">
            <v>155</v>
          </cell>
          <cell r="AV1012" t="str">
            <v>391</v>
          </cell>
          <cell r="AW1012" t="str">
            <v>13605</v>
          </cell>
          <cell r="AX1012" t="str">
            <v>401</v>
          </cell>
          <cell r="AY1012">
            <v>3</v>
          </cell>
          <cell r="AZ1012">
            <v>6</v>
          </cell>
          <cell r="BA1012">
            <v>7</v>
          </cell>
        </row>
        <row r="1013">
          <cell r="A1013">
            <v>121323</v>
          </cell>
          <cell r="B1013" t="str">
            <v>IGOR RENATO SOARES MARTINS</v>
          </cell>
          <cell r="C1013" t="str">
            <v>AJUDANTE EQ SERVICOS DIVERSOS</v>
          </cell>
          <cell r="D1013" t="str">
            <v>ECOSAMPA Operação Geral</v>
          </cell>
          <cell r="E1013">
            <v>44945</v>
          </cell>
          <cell r="F1013">
            <v>1603.99</v>
          </cell>
          <cell r="G1013" t="str">
            <v>Em Atividade Normal</v>
          </cell>
          <cell r="H1013">
            <v>44945</v>
          </cell>
          <cell r="I1013">
            <v>33450</v>
          </cell>
          <cell r="J1013" t="str">
            <v>427.409.498-71</v>
          </cell>
          <cell r="K1013" t="str">
            <v>139.55987.09.3</v>
          </cell>
          <cell r="L1013" t="str">
            <v>Salário Mensal</v>
          </cell>
          <cell r="M1013" t="str">
            <v>Empregado (CLT)</v>
          </cell>
          <cell r="N1013" t="str">
            <v>5142-25</v>
          </cell>
          <cell r="O1013">
            <v>301</v>
          </cell>
          <cell r="P1013" t="str">
            <v>SEGUNDA A SABADO - 22:00 AS 05:25 / INTERVALO DE 01 HORA</v>
          </cell>
          <cell r="Q1013" t="str">
            <v>220 Horas</v>
          </cell>
          <cell r="R1013" t="str">
            <v>75.01.016</v>
          </cell>
          <cell r="S1013" t="str">
            <v>SCK - Coleta - Catabagulho e Entulho</v>
          </cell>
          <cell r="T1013">
            <v>2</v>
          </cell>
          <cell r="U1013" t="str">
            <v>SIEMACO SAO PAULO LIMP URBANA</v>
          </cell>
          <cell r="V1013" t="str">
            <v>Brasileira</v>
          </cell>
          <cell r="W1013" t="str">
            <v>São Paulo</v>
          </cell>
          <cell r="X1013" t="str">
            <v>ANA MARIA SOARES DOS SANTOS</v>
          </cell>
          <cell r="Y1013" t="str">
            <v>LUIZ FERNANDO MARTINS</v>
          </cell>
          <cell r="Z1013" t="str">
            <v>Solteiro</v>
          </cell>
          <cell r="AA1013" t="str">
            <v>Ensino Fundamental Incompleto</v>
          </cell>
          <cell r="AB1013" t="str">
            <v>M</v>
          </cell>
          <cell r="AC1013" t="str">
            <v>Rua</v>
          </cell>
          <cell r="AD1013" t="str">
            <v>JOSE MANOEL CAMISA NOVA</v>
          </cell>
          <cell r="AE1013" t="str">
            <v>S/N</v>
          </cell>
          <cell r="AF1013" t="str">
            <v>APTO 11A BLOCO 31</v>
          </cell>
          <cell r="AG1013" t="str">
            <v>05822-015</v>
          </cell>
          <cell r="AH1013" t="str">
            <v>PARQUE SANTO ANTONIO</v>
          </cell>
          <cell r="AI1013" t="str">
            <v>São Paulo</v>
          </cell>
          <cell r="AJ1013" t="str">
            <v>São Paulo</v>
          </cell>
          <cell r="AP1013">
            <v>6734</v>
          </cell>
          <cell r="AQ1013" t="str">
            <v>09247</v>
          </cell>
          <cell r="AR1013" t="str">
            <v>8</v>
          </cell>
          <cell r="AS1013" t="str">
            <v>4417134888</v>
          </cell>
          <cell r="AT1013" t="str">
            <v>385763830124</v>
          </cell>
          <cell r="AU1013" t="str">
            <v>0316</v>
          </cell>
          <cell r="AV1013" t="str">
            <v>408</v>
          </cell>
          <cell r="AW1013" t="str">
            <v>42740949</v>
          </cell>
          <cell r="AX1013" t="str">
            <v>871</v>
          </cell>
          <cell r="AY1013">
            <v>0</v>
          </cell>
          <cell r="AZ1013">
            <v>7</v>
          </cell>
          <cell r="BA1013">
            <v>12</v>
          </cell>
        </row>
        <row r="1014">
          <cell r="A1014">
            <v>113478</v>
          </cell>
          <cell r="B1014" t="str">
            <v>IGOR SANTOS PALMEIRA</v>
          </cell>
          <cell r="C1014" t="str">
            <v>OPERADOR DE PA CARREGADEIRA</v>
          </cell>
          <cell r="D1014" t="str">
            <v>ECOSAMPA Operação Geral</v>
          </cell>
          <cell r="E1014">
            <v>43617</v>
          </cell>
          <cell r="F1014">
            <v>3999.84</v>
          </cell>
          <cell r="G1014" t="str">
            <v>Em Atividade Normal</v>
          </cell>
          <cell r="H1014">
            <v>45149</v>
          </cell>
          <cell r="I1014">
            <v>30187</v>
          </cell>
          <cell r="J1014" t="str">
            <v>309.665.328-30</v>
          </cell>
          <cell r="K1014" t="str">
            <v>131.22633.89.1</v>
          </cell>
          <cell r="L1014" t="str">
            <v>Salário Mensal</v>
          </cell>
          <cell r="M1014" t="str">
            <v>Empregado (CLT)</v>
          </cell>
          <cell r="N1014" t="str">
            <v>7151-35</v>
          </cell>
          <cell r="O1014">
            <v>66</v>
          </cell>
          <cell r="P1014" t="str">
            <v>SEGUNDA A SABADO - 06:00 AS 14:20 / INTERVALO DE 01 HORA</v>
          </cell>
          <cell r="Q1014" t="str">
            <v>220 Horas</v>
          </cell>
          <cell r="R1014" t="str">
            <v>75.01.018</v>
          </cell>
          <cell r="S1014" t="str">
            <v>SCK - Coleta Mecânica de Entulho</v>
          </cell>
          <cell r="T1014">
            <v>2</v>
          </cell>
          <cell r="U1014" t="str">
            <v>SIEMACO SAO PAULO LIMP URBANA</v>
          </cell>
          <cell r="V1014" t="str">
            <v>Brasileira</v>
          </cell>
          <cell r="W1014" t="str">
            <v>São Paulo</v>
          </cell>
          <cell r="X1014" t="str">
            <v>MARIA NEUZA JESUS SANTOS</v>
          </cell>
          <cell r="Y1014" t="str">
            <v>FRANCISCO SOUZA PALMEIRA</v>
          </cell>
          <cell r="Z1014" t="str">
            <v>Casado</v>
          </cell>
          <cell r="AA1014" t="str">
            <v>Ensino Médio Completo</v>
          </cell>
          <cell r="AB1014" t="str">
            <v>M</v>
          </cell>
          <cell r="AC1014" t="str">
            <v>Rua</v>
          </cell>
          <cell r="AD1014" t="str">
            <v>PRESIDENTE GETULIO VARGAS</v>
          </cell>
          <cell r="AE1014" t="str">
            <v>6</v>
          </cell>
          <cell r="AG1014" t="str">
            <v>06864-550</v>
          </cell>
          <cell r="AH1014" t="str">
            <v>JD ANALANDIA</v>
          </cell>
          <cell r="AI1014" t="str">
            <v>Itapecerica da Serra</v>
          </cell>
          <cell r="AJ1014" t="str">
            <v>São Paulo</v>
          </cell>
          <cell r="AP1014">
            <v>390</v>
          </cell>
          <cell r="AQ1014" t="str">
            <v>10845</v>
          </cell>
          <cell r="AR1014" t="str">
            <v>4</v>
          </cell>
          <cell r="AS1014" t="str">
            <v>34526096X</v>
          </cell>
          <cell r="AT1014" t="str">
            <v>289264870116</v>
          </cell>
          <cell r="AU1014" t="str">
            <v>293</v>
          </cell>
          <cell r="AV1014" t="str">
            <v>373</v>
          </cell>
          <cell r="AW1014" t="str">
            <v>16180</v>
          </cell>
          <cell r="AX1014" t="str">
            <v>262</v>
          </cell>
          <cell r="AY1014">
            <v>4</v>
          </cell>
          <cell r="AZ1014">
            <v>3</v>
          </cell>
          <cell r="BA1014">
            <v>0</v>
          </cell>
          <cell r="BB1014" t="str">
            <v>02.353.908.356</v>
          </cell>
          <cell r="BC1014">
            <v>47988</v>
          </cell>
          <cell r="BE1014" t="str">
            <v>A</v>
          </cell>
          <cell r="BF1014" t="str">
            <v>E</v>
          </cell>
          <cell r="BG1014">
            <v>43608</v>
          </cell>
        </row>
        <row r="1015">
          <cell r="A1015">
            <v>114942</v>
          </cell>
          <cell r="B1015" t="str">
            <v>IGOR SANTOS SILVA</v>
          </cell>
          <cell r="C1015" t="str">
            <v>COLETOR</v>
          </cell>
          <cell r="D1015" t="str">
            <v>ECOSAMPA Operação Geral</v>
          </cell>
          <cell r="E1015">
            <v>43916</v>
          </cell>
          <cell r="F1015">
            <v>1907.79</v>
          </cell>
          <cell r="G1015" t="str">
            <v>Em Atividade Normal</v>
          </cell>
          <cell r="H1015">
            <v>45086</v>
          </cell>
          <cell r="I1015">
            <v>35846</v>
          </cell>
          <cell r="J1015" t="str">
            <v>496.954.918-47</v>
          </cell>
          <cell r="K1015" t="str">
            <v>163.06643.80.0</v>
          </cell>
          <cell r="L1015" t="str">
            <v>Salário Mensal</v>
          </cell>
          <cell r="M1015" t="str">
            <v>Empregado (CLT)</v>
          </cell>
          <cell r="N1015" t="str">
            <v>5142-05</v>
          </cell>
          <cell r="O1015">
            <v>297</v>
          </cell>
          <cell r="P1015" t="str">
            <v>SEGUNDA A SABADO - 05:40 AS 14:00 / INTERVALO DE 01 HORA</v>
          </cell>
          <cell r="Q1015" t="str">
            <v>220 Horas</v>
          </cell>
          <cell r="R1015" t="str">
            <v>75.01.017</v>
          </cell>
          <cell r="S1015" t="str">
            <v>SCK - Coleta Manual - Entulho e Materiais Diversos</v>
          </cell>
          <cell r="T1015">
            <v>2</v>
          </cell>
          <cell r="U1015" t="str">
            <v>SIEMACO SAO PAULO LIMP URBANA</v>
          </cell>
          <cell r="V1015" t="str">
            <v>Brasileira</v>
          </cell>
          <cell r="W1015" t="str">
            <v>São Paulo</v>
          </cell>
          <cell r="X1015" t="str">
            <v>MARIA DO CARMO SANTOS DE ALMEIDA</v>
          </cell>
          <cell r="Y1015" t="str">
            <v>ANTONIO EDUARDO DA SILVA</v>
          </cell>
          <cell r="Z1015" t="str">
            <v>Solteiro</v>
          </cell>
          <cell r="AA1015" t="str">
            <v>Ensino Médio Completo</v>
          </cell>
          <cell r="AB1015" t="str">
            <v>M</v>
          </cell>
          <cell r="AC1015" t="str">
            <v>Rua</v>
          </cell>
          <cell r="AD1015" t="str">
            <v>VULNERARIA</v>
          </cell>
          <cell r="AE1015" t="str">
            <v>46</v>
          </cell>
          <cell r="AG1015" t="str">
            <v>05878-190</v>
          </cell>
          <cell r="AH1015" t="str">
            <v xml:space="preserve">PQ. INDEPENDENCIA </v>
          </cell>
          <cell r="AI1015" t="str">
            <v>São Paulo</v>
          </cell>
          <cell r="AJ1015" t="str">
            <v>São Paulo</v>
          </cell>
          <cell r="AK1015" t="str">
            <v>11</v>
          </cell>
          <cell r="AL1015" t="str">
            <v>95294.7050</v>
          </cell>
          <cell r="AP1015">
            <v>7245</v>
          </cell>
          <cell r="AQ1015" t="str">
            <v>03910</v>
          </cell>
          <cell r="AR1015" t="str">
            <v>7</v>
          </cell>
          <cell r="AS1015" t="str">
            <v>57505847X</v>
          </cell>
          <cell r="AT1015" t="str">
            <v>433319610159</v>
          </cell>
          <cell r="AU1015" t="str">
            <v>0243</v>
          </cell>
          <cell r="AV1015" t="str">
            <v>372</v>
          </cell>
          <cell r="AW1015" t="str">
            <v>49695491</v>
          </cell>
          <cell r="AX1015" t="str">
            <v>847</v>
          </cell>
          <cell r="AY1015">
            <v>3</v>
          </cell>
          <cell r="AZ1015">
            <v>5</v>
          </cell>
          <cell r="BA1015">
            <v>5</v>
          </cell>
        </row>
        <row r="1016">
          <cell r="A1016">
            <v>114707</v>
          </cell>
          <cell r="B1016" t="str">
            <v>IGOR SOUZA SILVA</v>
          </cell>
          <cell r="C1016" t="str">
            <v>AJUDANTE EQ SERVICOS DIVERSOS</v>
          </cell>
          <cell r="D1016" t="str">
            <v>ECOSAMPA Capela do Socorro</v>
          </cell>
          <cell r="E1016">
            <v>43874</v>
          </cell>
          <cell r="F1016">
            <v>1281.23</v>
          </cell>
          <cell r="G1016" t="str">
            <v>Demitido em Meses Anteriores</v>
          </cell>
          <cell r="H1016">
            <v>43888</v>
          </cell>
          <cell r="I1016">
            <v>34291</v>
          </cell>
          <cell r="J1016" t="str">
            <v>421.434.608-48</v>
          </cell>
          <cell r="K1016" t="str">
            <v>207.24933.58.6</v>
          </cell>
          <cell r="L1016" t="str">
            <v>Salário Mensal</v>
          </cell>
          <cell r="M1016" t="str">
            <v>Empregado (CLT)</v>
          </cell>
          <cell r="N1016" t="str">
            <v>5142-25</v>
          </cell>
          <cell r="O1016">
            <v>167</v>
          </cell>
          <cell r="P1016" t="str">
            <v>SEGUNDA A SABADO - 13:40 AS 22:00 / INTERVALO DE 01 HORA</v>
          </cell>
          <cell r="Q1016" t="str">
            <v>220 Horas</v>
          </cell>
          <cell r="R1016" t="str">
            <v>75.01.014</v>
          </cell>
          <cell r="S1016" t="str">
            <v>SCK - Pintura de Meio-Fio e Remoção Faixas e Propagandas</v>
          </cell>
          <cell r="T1016">
            <v>2</v>
          </cell>
          <cell r="U1016" t="str">
            <v>SIEMACO SAO PAULO LIMP URBANA</v>
          </cell>
          <cell r="V1016" t="str">
            <v>Brasileira</v>
          </cell>
          <cell r="W1016" t="str">
            <v>São Paulo</v>
          </cell>
          <cell r="X1016" t="str">
            <v>VALERIA APARECIDO DO NASCIMENTO SOUZA</v>
          </cell>
          <cell r="Y1016" t="str">
            <v>MARCO AURELIO DA SILVA</v>
          </cell>
          <cell r="Z1016" t="str">
            <v>Solteiro</v>
          </cell>
          <cell r="AA1016" t="str">
            <v>Ensino Médio Completo</v>
          </cell>
          <cell r="AB1016" t="str">
            <v>M</v>
          </cell>
          <cell r="AC1016" t="str">
            <v>Rua</v>
          </cell>
          <cell r="AD1016" t="str">
            <v>BELISARIO FERREIRA LIMA</v>
          </cell>
          <cell r="AE1016" t="str">
            <v>14</v>
          </cell>
          <cell r="AF1016" t="str">
            <v>CS 1</v>
          </cell>
          <cell r="AG1016" t="str">
            <v>04829-020</v>
          </cell>
          <cell r="AH1016" t="str">
            <v>JARDIM BELA VISTA</v>
          </cell>
          <cell r="AI1016" t="str">
            <v>São Paulo</v>
          </cell>
          <cell r="AJ1016" t="str">
            <v>São Paulo</v>
          </cell>
          <cell r="AM1016" t="str">
            <v>11</v>
          </cell>
          <cell r="AN1016" t="str">
            <v>99411.8804</v>
          </cell>
          <cell r="AP1016">
            <v>7245</v>
          </cell>
          <cell r="AQ1016" t="str">
            <v>03974</v>
          </cell>
          <cell r="AR1016" t="str">
            <v>3</v>
          </cell>
          <cell r="AS1016" t="str">
            <v>37057901X</v>
          </cell>
          <cell r="AT1016" t="str">
            <v>406720310124</v>
          </cell>
          <cell r="AU1016" t="str">
            <v>0864</v>
          </cell>
          <cell r="AV1016" t="str">
            <v>280</v>
          </cell>
          <cell r="AW1016" t="str">
            <v>42143460</v>
          </cell>
          <cell r="AX1016" t="str">
            <v>848</v>
          </cell>
          <cell r="AY1016">
            <v>0</v>
          </cell>
          <cell r="AZ1016">
            <v>0</v>
          </cell>
          <cell r="BA1016">
            <v>14</v>
          </cell>
        </row>
        <row r="1017">
          <cell r="A1017">
            <v>113480</v>
          </cell>
          <cell r="B1017" t="str">
            <v>ILDETE ARAUJO COELHO</v>
          </cell>
          <cell r="C1017" t="str">
            <v>VARREDOR</v>
          </cell>
          <cell r="D1017" t="str">
            <v>ECOSAMPA Campo Limpo</v>
          </cell>
          <cell r="E1017">
            <v>43617</v>
          </cell>
          <cell r="F1017">
            <v>1603.99</v>
          </cell>
          <cell r="G1017" t="str">
            <v>Em Atividade Normal</v>
          </cell>
          <cell r="H1017">
            <v>44960</v>
          </cell>
          <cell r="I1017">
            <v>22503</v>
          </cell>
          <cell r="J1017" t="str">
            <v>257.018.398-93</v>
          </cell>
          <cell r="K1017" t="str">
            <v>126.03263.85.6</v>
          </cell>
          <cell r="L1017" t="str">
            <v>Salário Mensal</v>
          </cell>
          <cell r="M1017" t="str">
            <v>Empregado (CLT)</v>
          </cell>
          <cell r="N1017" t="str">
            <v>5142-15</v>
          </cell>
          <cell r="O1017">
            <v>71</v>
          </cell>
          <cell r="P1017" t="str">
            <v>SEGUNDA A SABADO - 07:00 AS 15:20 / INTERVALO DE 01 HORA</v>
          </cell>
          <cell r="Q1017" t="str">
            <v>220 Horas</v>
          </cell>
          <cell r="R1017" t="str">
            <v>75.01.006</v>
          </cell>
          <cell r="S1017" t="str">
            <v>SCK - Varrição de Vias e Logradouros</v>
          </cell>
          <cell r="T1017">
            <v>2</v>
          </cell>
          <cell r="U1017" t="str">
            <v>SIEMACO SAO PAULO LIMP URBANA</v>
          </cell>
          <cell r="V1017" t="str">
            <v>Brasileira</v>
          </cell>
          <cell r="W1017" t="str">
            <v>Itajuípe</v>
          </cell>
          <cell r="X1017" t="str">
            <v>EDITE MARIA ARAUJO</v>
          </cell>
          <cell r="Y1017" t="str">
            <v>JOSE ANTONIO LIMA</v>
          </cell>
          <cell r="Z1017" t="str">
            <v>Solteiro</v>
          </cell>
          <cell r="AA1017" t="str">
            <v>Ensino Fundamental Completo</v>
          </cell>
          <cell r="AB1017" t="str">
            <v>F</v>
          </cell>
          <cell r="AC1017" t="str">
            <v>Rua</v>
          </cell>
          <cell r="AD1017" t="str">
            <v>JOSE DIAS DA COSTA</v>
          </cell>
          <cell r="AE1017" t="str">
            <v>136</v>
          </cell>
          <cell r="AF1017" t="str">
            <v>CS 2</v>
          </cell>
          <cell r="AG1017" t="str">
            <v>05661-060</v>
          </cell>
          <cell r="AH1017" t="str">
            <v>PARAISOPOLIS</v>
          </cell>
          <cell r="AI1017" t="str">
            <v>São Paulo</v>
          </cell>
          <cell r="AJ1017" t="str">
            <v>São Paulo</v>
          </cell>
          <cell r="AP1017">
            <v>6429</v>
          </cell>
          <cell r="AQ1017" t="str">
            <v>20584</v>
          </cell>
          <cell r="AR1017" t="str">
            <v>9</v>
          </cell>
          <cell r="AS1017" t="str">
            <v>308603564</v>
          </cell>
          <cell r="AT1017" t="str">
            <v>41617610540</v>
          </cell>
          <cell r="AU1017" t="str">
            <v>514</v>
          </cell>
          <cell r="AV1017" t="str">
            <v>346</v>
          </cell>
          <cell r="AW1017" t="str">
            <v>20268</v>
          </cell>
          <cell r="AX1017" t="str">
            <v>7</v>
          </cell>
          <cell r="AY1017">
            <v>4</v>
          </cell>
          <cell r="AZ1017">
            <v>3</v>
          </cell>
          <cell r="BA1017">
            <v>0</v>
          </cell>
        </row>
        <row r="1018">
          <cell r="A1018">
            <v>114944</v>
          </cell>
          <cell r="B1018" t="str">
            <v>ILSON ROBERTO FONSECA</v>
          </cell>
          <cell r="C1018" t="str">
            <v>AJUDANTE EQ SERVICOS DIVERSOS</v>
          </cell>
          <cell r="D1018" t="str">
            <v>ECOSAMPA Operação Geral</v>
          </cell>
          <cell r="E1018">
            <v>43916</v>
          </cell>
          <cell r="F1018">
            <v>1603.99</v>
          </cell>
          <cell r="G1018" t="str">
            <v>Em Atividade Normal</v>
          </cell>
          <cell r="H1018">
            <v>45056</v>
          </cell>
          <cell r="I1018">
            <v>27138</v>
          </cell>
          <cell r="J1018" t="str">
            <v>118.089.588-61</v>
          </cell>
          <cell r="K1018" t="str">
            <v>123.72691.20.3</v>
          </cell>
          <cell r="L1018" t="str">
            <v>Salário Mensal</v>
          </cell>
          <cell r="M1018" t="str">
            <v>Empregado (CLT)</v>
          </cell>
          <cell r="N1018" t="str">
            <v>5142-25</v>
          </cell>
          <cell r="O1018">
            <v>301</v>
          </cell>
          <cell r="P1018" t="str">
            <v>SEGUNDA A SABADO - 22:00 AS 05:25 / INTERVALO DE 01 HORA</v>
          </cell>
          <cell r="Q1018" t="str">
            <v>220 Horas</v>
          </cell>
          <cell r="R1018" t="str">
            <v>75.01.013</v>
          </cell>
          <cell r="S1018" t="str">
            <v>SCK - Capinação e Roçada de Vias</v>
          </cell>
          <cell r="T1018">
            <v>2</v>
          </cell>
          <cell r="U1018" t="str">
            <v>SIEMACO SAO PAULO LIMP URBANA</v>
          </cell>
          <cell r="V1018" t="str">
            <v>Brasileira</v>
          </cell>
          <cell r="W1018" t="str">
            <v>São Paulo</v>
          </cell>
          <cell r="X1018" t="str">
            <v>ZULEIA SIQUEIRA RIBAS FONSECA</v>
          </cell>
          <cell r="Y1018" t="str">
            <v>NÃO DECLARADO</v>
          </cell>
          <cell r="Z1018" t="str">
            <v>Solteiro</v>
          </cell>
          <cell r="AA1018" t="str">
            <v>Ensino Médio Completo</v>
          </cell>
          <cell r="AB1018" t="str">
            <v>M</v>
          </cell>
          <cell r="AC1018" t="str">
            <v>Rua</v>
          </cell>
          <cell r="AD1018" t="str">
            <v>AUGUSTO GOULART</v>
          </cell>
          <cell r="AE1018" t="str">
            <v>23</v>
          </cell>
          <cell r="AF1018" t="str">
            <v>CASA 1</v>
          </cell>
          <cell r="AG1018" t="str">
            <v>03625-070</v>
          </cell>
          <cell r="AH1018" t="str">
            <v>VILA COSTA MELO</v>
          </cell>
          <cell r="AI1018" t="str">
            <v>São Paulo</v>
          </cell>
          <cell r="AJ1018" t="str">
            <v>São Paulo</v>
          </cell>
          <cell r="AK1018" t="str">
            <v>11</v>
          </cell>
          <cell r="AL1018" t="str">
            <v>95481.4882</v>
          </cell>
          <cell r="AP1018">
            <v>7245</v>
          </cell>
          <cell r="AQ1018" t="str">
            <v>03829</v>
          </cell>
          <cell r="AR1018" t="str">
            <v>9</v>
          </cell>
          <cell r="AS1018" t="str">
            <v>23973595X</v>
          </cell>
          <cell r="AT1018" t="str">
            <v>265371000175</v>
          </cell>
          <cell r="AU1018" t="str">
            <v>0115</v>
          </cell>
          <cell r="AV1018" t="str">
            <v>392</v>
          </cell>
          <cell r="AW1018" t="str">
            <v>11808958</v>
          </cell>
          <cell r="AX1018" t="str">
            <v>861</v>
          </cell>
          <cell r="AY1018">
            <v>3</v>
          </cell>
          <cell r="AZ1018">
            <v>5</v>
          </cell>
          <cell r="BA1018">
            <v>5</v>
          </cell>
        </row>
        <row r="1019">
          <cell r="A1019">
            <v>113483</v>
          </cell>
          <cell r="B1019" t="str">
            <v>INALDO BENEDITO DA SILVA</v>
          </cell>
          <cell r="C1019" t="str">
            <v>VARREDOR</v>
          </cell>
          <cell r="D1019" t="str">
            <v>ECOSAMPA Parelheiros</v>
          </cell>
          <cell r="E1019">
            <v>43617</v>
          </cell>
          <cell r="F1019">
            <v>1603.99</v>
          </cell>
          <cell r="G1019" t="str">
            <v>Demitido em Meses Anteriores</v>
          </cell>
          <cell r="H1019">
            <v>45061</v>
          </cell>
          <cell r="I1019">
            <v>24195</v>
          </cell>
          <cell r="J1019" t="str">
            <v>574.792.914-34</v>
          </cell>
          <cell r="K1019" t="str">
            <v>123.31968.41.3</v>
          </cell>
          <cell r="L1019" t="str">
            <v>Salário Mensal</v>
          </cell>
          <cell r="M1019" t="str">
            <v>Empregado (CLT)</v>
          </cell>
          <cell r="N1019" t="str">
            <v>5142-15</v>
          </cell>
          <cell r="O1019">
            <v>233</v>
          </cell>
          <cell r="P1019" t="str">
            <v>SEGUNDA A SABADO - 09:00 AS 17:20 / INTERVALO DE 01 HORA</v>
          </cell>
          <cell r="Q1019" t="str">
            <v>220 Horas</v>
          </cell>
          <cell r="R1019" t="str">
            <v>75.01.007</v>
          </cell>
          <cell r="S1019" t="str">
            <v>SCK - Varrição de Sarjetas e Calçadas</v>
          </cell>
          <cell r="T1019">
            <v>2</v>
          </cell>
          <cell r="U1019" t="str">
            <v>SIEMACO SAO PAULO LIMP URBANA</v>
          </cell>
          <cell r="V1019" t="str">
            <v>Brasileira</v>
          </cell>
          <cell r="W1019" t="str">
            <v>Recife</v>
          </cell>
          <cell r="X1019" t="str">
            <v>AMARA DOS ANJOS DA SILVA</v>
          </cell>
          <cell r="Y1019" t="str">
            <v>MANOEL BENEDITO DA SILVA</v>
          </cell>
          <cell r="Z1019" t="str">
            <v>Casado</v>
          </cell>
          <cell r="AA1019" t="str">
            <v>Ensino Fundamental Incompleto</v>
          </cell>
          <cell r="AB1019" t="str">
            <v>M</v>
          </cell>
          <cell r="AC1019" t="str">
            <v>Estrada</v>
          </cell>
          <cell r="AD1019" t="str">
            <v>DA BARRAGEM</v>
          </cell>
          <cell r="AE1019" t="str">
            <v>516</v>
          </cell>
          <cell r="AG1019" t="str">
            <v>04895-020</v>
          </cell>
          <cell r="AH1019" t="str">
            <v>COLONIA</v>
          </cell>
          <cell r="AI1019" t="str">
            <v>São Paulo</v>
          </cell>
          <cell r="AJ1019" t="str">
            <v>São Paulo</v>
          </cell>
          <cell r="AP1019">
            <v>9106</v>
          </cell>
          <cell r="AQ1019" t="str">
            <v>33470</v>
          </cell>
          <cell r="AR1019" t="str">
            <v>0</v>
          </cell>
          <cell r="AS1019" t="str">
            <v>363274704</v>
          </cell>
          <cell r="AT1019" t="str">
            <v>4162800833</v>
          </cell>
          <cell r="AU1019" t="str">
            <v>388</v>
          </cell>
          <cell r="AV1019" t="str">
            <v>381</v>
          </cell>
          <cell r="AW1019" t="str">
            <v>15913</v>
          </cell>
          <cell r="AX1019" t="str">
            <v>23</v>
          </cell>
          <cell r="AY1019">
            <v>3</v>
          </cell>
          <cell r="AZ1019">
            <v>11</v>
          </cell>
          <cell r="BA1019">
            <v>14</v>
          </cell>
        </row>
        <row r="1020">
          <cell r="A1020">
            <v>117234</v>
          </cell>
          <cell r="B1020" t="str">
            <v>IOLANDA MARIA DA SILVA</v>
          </cell>
          <cell r="C1020" t="str">
            <v>AJUDANTE EQ SERVICOS DIVERSOS</v>
          </cell>
          <cell r="D1020" t="str">
            <v>ECOSAMPA Capela do Socorro</v>
          </cell>
          <cell r="E1020">
            <v>44487</v>
          </cell>
          <cell r="F1020">
            <v>1603.99</v>
          </cell>
          <cell r="G1020" t="str">
            <v>Em Atividade Normal</v>
          </cell>
          <cell r="H1020">
            <v>44960</v>
          </cell>
          <cell r="I1020">
            <v>32491</v>
          </cell>
          <cell r="J1020" t="str">
            <v>387.721.418-59</v>
          </cell>
          <cell r="K1020" t="str">
            <v>135.84241.89.7</v>
          </cell>
          <cell r="L1020" t="str">
            <v>Salário Mensal</v>
          </cell>
          <cell r="M1020" t="str">
            <v>Empregado (CLT)</v>
          </cell>
          <cell r="N1020" t="str">
            <v>5142-25</v>
          </cell>
          <cell r="O1020">
            <v>66</v>
          </cell>
          <cell r="P1020" t="str">
            <v>SEGUNDA A SABADO - 06:00 AS 14:20 / INTERVALO DE 01 HORA</v>
          </cell>
          <cell r="Q1020" t="str">
            <v>220 Horas</v>
          </cell>
          <cell r="R1020" t="str">
            <v>75.01.011</v>
          </cell>
          <cell r="S1020" t="str">
            <v>SCK - Lavagem - Feiras, Vias e Logradouros</v>
          </cell>
          <cell r="T1020">
            <v>2</v>
          </cell>
          <cell r="U1020" t="str">
            <v>SIEMACO SAO PAULO LIMP URBANA</v>
          </cell>
          <cell r="V1020" t="str">
            <v>Brasileira</v>
          </cell>
          <cell r="W1020" t="str">
            <v>Igarassu</v>
          </cell>
          <cell r="X1020" t="str">
            <v>MARIA CELIA DA SILVA</v>
          </cell>
          <cell r="Y1020" t="str">
            <v>ORLANDO SEBASTIAO DA SILVA</v>
          </cell>
          <cell r="Z1020" t="str">
            <v>Solteiro</v>
          </cell>
          <cell r="AA1020" t="str">
            <v>Ensino Médio Incompleto</v>
          </cell>
          <cell r="AB1020" t="str">
            <v>F</v>
          </cell>
          <cell r="AC1020" t="str">
            <v>Rua</v>
          </cell>
          <cell r="AD1020" t="str">
            <v>RUA PROFESSOR ORESTES ROSOLIA</v>
          </cell>
          <cell r="AE1020" t="str">
            <v>44</v>
          </cell>
          <cell r="AG1020" t="str">
            <v>05795-001</v>
          </cell>
          <cell r="AH1020" t="str">
            <v>JARDIM ROSANA</v>
          </cell>
          <cell r="AI1020" t="str">
            <v>São Paulo</v>
          </cell>
          <cell r="AJ1020" t="str">
            <v>São Paulo</v>
          </cell>
          <cell r="AK1020" t="str">
            <v>11</v>
          </cell>
          <cell r="AL1020" t="str">
            <v>95355.4128</v>
          </cell>
          <cell r="AM1020" t="str">
            <v>11</v>
          </cell>
          <cell r="AN1020" t="str">
            <v>96179.8776</v>
          </cell>
          <cell r="AP1020">
            <v>9106</v>
          </cell>
          <cell r="AQ1020" t="str">
            <v>41355</v>
          </cell>
          <cell r="AR1020" t="str">
            <v>3</v>
          </cell>
          <cell r="AS1020" t="str">
            <v>463094165</v>
          </cell>
          <cell r="AT1020" t="str">
            <v>383420940167</v>
          </cell>
          <cell r="AU1020" t="str">
            <v>0579</v>
          </cell>
          <cell r="AV1020" t="str">
            <v>373</v>
          </cell>
          <cell r="AW1020" t="str">
            <v>38772141</v>
          </cell>
          <cell r="AX1020" t="str">
            <v>859</v>
          </cell>
          <cell r="AY1020">
            <v>1</v>
          </cell>
          <cell r="AZ1020">
            <v>10</v>
          </cell>
          <cell r="BA1020">
            <v>13</v>
          </cell>
        </row>
        <row r="1021">
          <cell r="A1021">
            <v>114720</v>
          </cell>
          <cell r="B1021" t="str">
            <v>IRAILDO PEREIRA NOGUEIRA</v>
          </cell>
          <cell r="C1021" t="str">
            <v>AJUDANTE EQ SERVICOS DIVERSOS</v>
          </cell>
          <cell r="D1021" t="str">
            <v>ECOSAMPA Capela do Socorro</v>
          </cell>
          <cell r="E1021">
            <v>43874</v>
          </cell>
          <cell r="F1021">
            <v>1319.67</v>
          </cell>
          <cell r="G1021" t="str">
            <v>Demitido em Meses Anteriores</v>
          </cell>
          <cell r="H1021">
            <v>44361</v>
          </cell>
          <cell r="I1021">
            <v>27739</v>
          </cell>
          <cell r="J1021" t="str">
            <v>709.173.105-00</v>
          </cell>
          <cell r="K1021" t="str">
            <v>127.51764.98.5</v>
          </cell>
          <cell r="L1021" t="str">
            <v>Salário Mensal</v>
          </cell>
          <cell r="M1021" t="str">
            <v>Empregado (CLT)</v>
          </cell>
          <cell r="N1021" t="str">
            <v>5142-25</v>
          </cell>
          <cell r="O1021">
            <v>66</v>
          </cell>
          <cell r="P1021" t="str">
            <v>SEGUNDA A SABADO - 06:00 AS 14:20 / INTERVALO DE 01 HORA</v>
          </cell>
          <cell r="Q1021" t="str">
            <v>220 Horas</v>
          </cell>
          <cell r="R1021" t="str">
            <v>75.01.014</v>
          </cell>
          <cell r="S1021" t="str">
            <v>SCK - Pintura de Meio-Fio e Remoção Faixas e Propagandas</v>
          </cell>
          <cell r="T1021">
            <v>2</v>
          </cell>
          <cell r="U1021" t="str">
            <v>SIEMACO SAO PAULO LIMP URBANA</v>
          </cell>
          <cell r="V1021" t="str">
            <v>Brasileira</v>
          </cell>
          <cell r="W1021" t="str">
            <v>IUIU</v>
          </cell>
          <cell r="X1021" t="str">
            <v>NILZA PEREIRA NOGUEIRA</v>
          </cell>
          <cell r="Y1021" t="str">
            <v>JOAO FRANCISCO NOGUEIRA</v>
          </cell>
          <cell r="Z1021" t="str">
            <v>Solteiro</v>
          </cell>
          <cell r="AA1021" t="str">
            <v>Ensino Fundamental Incompleto</v>
          </cell>
          <cell r="AB1021" t="str">
            <v>M</v>
          </cell>
          <cell r="AC1021" t="str">
            <v>Rua</v>
          </cell>
          <cell r="AD1021" t="str">
            <v>ANTONIO RIBEIRO PINA</v>
          </cell>
          <cell r="AE1021" t="str">
            <v>479</v>
          </cell>
          <cell r="AG1021" t="str">
            <v>05862-150</v>
          </cell>
          <cell r="AH1021" t="str">
            <v>JD LIDIA</v>
          </cell>
          <cell r="AI1021" t="str">
            <v>São Paulo</v>
          </cell>
          <cell r="AJ1021" t="str">
            <v>São Paulo</v>
          </cell>
          <cell r="AM1021" t="str">
            <v>11</v>
          </cell>
          <cell r="AN1021" t="str">
            <v>97714.0427</v>
          </cell>
          <cell r="AP1021">
            <v>160</v>
          </cell>
          <cell r="AQ1021" t="str">
            <v>01961</v>
          </cell>
          <cell r="AR1021" t="str">
            <v>8</v>
          </cell>
          <cell r="AS1021" t="str">
            <v>382862648</v>
          </cell>
          <cell r="AT1021" t="str">
            <v>074389820531</v>
          </cell>
          <cell r="AU1021" t="str">
            <v>0311</v>
          </cell>
          <cell r="AV1021" t="str">
            <v>373</v>
          </cell>
          <cell r="AW1021" t="str">
            <v>70917310</v>
          </cell>
          <cell r="AX1021" t="str">
            <v>500</v>
          </cell>
          <cell r="AY1021">
            <v>1</v>
          </cell>
          <cell r="AZ1021">
            <v>4</v>
          </cell>
          <cell r="BA1021">
            <v>1</v>
          </cell>
        </row>
        <row r="1022">
          <cell r="A1022">
            <v>113486</v>
          </cell>
          <cell r="B1022" t="str">
            <v>IRAM MOREIRA DOS SANTOS</v>
          </cell>
          <cell r="C1022" t="str">
            <v>MOTORISTA CAMINHAO</v>
          </cell>
          <cell r="D1022" t="str">
            <v>ECOSAMPA Operação Geral</v>
          </cell>
          <cell r="E1022">
            <v>43617</v>
          </cell>
          <cell r="F1022">
            <v>3050.22</v>
          </cell>
          <cell r="G1022" t="str">
            <v>Demitido no Mês</v>
          </cell>
          <cell r="H1022">
            <v>45190</v>
          </cell>
          <cell r="I1022">
            <v>30294</v>
          </cell>
          <cell r="J1022" t="str">
            <v>307.409.048-09</v>
          </cell>
          <cell r="K1022" t="str">
            <v>132.72395.77.5</v>
          </cell>
          <cell r="L1022" t="str">
            <v>Salário Mensal</v>
          </cell>
          <cell r="M1022" t="str">
            <v>Empregado (CLT)</v>
          </cell>
          <cell r="N1022" t="str">
            <v>7825-10</v>
          </cell>
          <cell r="O1022">
            <v>339</v>
          </cell>
          <cell r="P1022" t="str">
            <v>SEGUNDA A SABADO - 13:20 AS 21:40 / INTERVALO DE 01 HORA</v>
          </cell>
          <cell r="Q1022" t="str">
            <v>220 Horas</v>
          </cell>
          <cell r="R1022" t="str">
            <v>75.01.018</v>
          </cell>
          <cell r="S1022" t="str">
            <v>SCK - Coleta Mecânica de Entulho</v>
          </cell>
          <cell r="T1022">
            <v>2</v>
          </cell>
          <cell r="U1022" t="str">
            <v>SIND TRAB EMP DE ONIBUS RODOV INTEREST INTERM SET DIF SAO PAULO</v>
          </cell>
          <cell r="V1022" t="str">
            <v>Brasileira</v>
          </cell>
          <cell r="W1022" t="str">
            <v>Vitória da Conquista</v>
          </cell>
          <cell r="X1022" t="str">
            <v>ELZA MOREIRA SANTOS</v>
          </cell>
          <cell r="Z1022" t="str">
            <v>Solteiro</v>
          </cell>
          <cell r="AA1022" t="str">
            <v>Ensino Médio Completo</v>
          </cell>
          <cell r="AB1022" t="str">
            <v>M</v>
          </cell>
          <cell r="AC1022" t="str">
            <v>Rua</v>
          </cell>
          <cell r="AD1022" t="str">
            <v>DOS XAMBORES</v>
          </cell>
          <cell r="AE1022" t="str">
            <v>521</v>
          </cell>
          <cell r="AG1022" t="str">
            <v>04944-050</v>
          </cell>
          <cell r="AH1022" t="str">
            <v>PARQUE DO LAGO</v>
          </cell>
          <cell r="AI1022" t="str">
            <v>São Paulo</v>
          </cell>
          <cell r="AJ1022" t="str">
            <v>São Paulo</v>
          </cell>
          <cell r="AP1022">
            <v>390</v>
          </cell>
          <cell r="AQ1022" t="str">
            <v>12549</v>
          </cell>
          <cell r="AR1022" t="str">
            <v>0</v>
          </cell>
          <cell r="AS1022" t="str">
            <v>321953253</v>
          </cell>
          <cell r="AT1022" t="str">
            <v>300161790141</v>
          </cell>
          <cell r="AU1022" t="str">
            <v>615</v>
          </cell>
          <cell r="AV1022" t="str">
            <v>372</v>
          </cell>
          <cell r="AW1022" t="str">
            <v>26516</v>
          </cell>
          <cell r="AX1022" t="str">
            <v>297</v>
          </cell>
          <cell r="AY1022">
            <v>4</v>
          </cell>
          <cell r="AZ1022">
            <v>3</v>
          </cell>
          <cell r="BA1022">
            <v>0</v>
          </cell>
          <cell r="BB1022" t="str">
            <v>01.907.317.032</v>
          </cell>
          <cell r="BC1022">
            <v>45734</v>
          </cell>
          <cell r="BE1022" t="str">
            <v>D</v>
          </cell>
          <cell r="BG1022">
            <v>43609</v>
          </cell>
        </row>
        <row r="1023">
          <cell r="A1023">
            <v>121677</v>
          </cell>
          <cell r="B1023" t="str">
            <v>IRANILDO DOS SANTOS</v>
          </cell>
          <cell r="C1023" t="str">
            <v>AJUDANTE EQ SERVICOS DIVERSOS</v>
          </cell>
          <cell r="D1023" t="str">
            <v>ECOSAMPA Santo Amaro</v>
          </cell>
          <cell r="E1023">
            <v>44994</v>
          </cell>
          <cell r="F1023">
            <v>1603.99</v>
          </cell>
          <cell r="G1023" t="str">
            <v>Em Atividade Normal</v>
          </cell>
          <cell r="H1023">
            <v>44994</v>
          </cell>
          <cell r="I1023">
            <v>36811</v>
          </cell>
          <cell r="J1023" t="str">
            <v>041.421.465-05</v>
          </cell>
          <cell r="K1023" t="str">
            <v>162.13194.60.7</v>
          </cell>
          <cell r="L1023" t="str">
            <v>Salário Mensal</v>
          </cell>
          <cell r="M1023" t="str">
            <v>Empregado (CLT)</v>
          </cell>
          <cell r="N1023" t="str">
            <v>5142-25</v>
          </cell>
          <cell r="O1023">
            <v>300</v>
          </cell>
          <cell r="P1023" t="str">
            <v>SEGUNDA A SABADO - 21:00 AS 04:33 / INTERVALO DE 01 HORA</v>
          </cell>
          <cell r="Q1023" t="str">
            <v>220 Horas</v>
          </cell>
          <cell r="R1023" t="str">
            <v>75.01.019</v>
          </cell>
          <cell r="S1023" t="str">
            <v>SCK - Operação dos Ecopontos</v>
          </cell>
          <cell r="T1023">
            <v>2</v>
          </cell>
          <cell r="U1023" t="str">
            <v>SIEMACO SAO PAULO LIMP URBANA</v>
          </cell>
          <cell r="V1023" t="str">
            <v>Brasileira</v>
          </cell>
          <cell r="W1023" t="str">
            <v>ARAUA</v>
          </cell>
          <cell r="X1023" t="str">
            <v>EDIVANIA DOS SANTOS</v>
          </cell>
          <cell r="Y1023" t="str">
            <v>JIRENILDO DOS SANTOS</v>
          </cell>
          <cell r="Z1023" t="str">
            <v>Solteiro</v>
          </cell>
          <cell r="AA1023" t="str">
            <v>Ensino Médio Completo</v>
          </cell>
          <cell r="AB1023" t="str">
            <v>M</v>
          </cell>
          <cell r="AC1023" t="str">
            <v>Rua</v>
          </cell>
          <cell r="AD1023" t="str">
            <v>MARIA DA PAZ MECATTI</v>
          </cell>
          <cell r="AE1023" t="str">
            <v>3</v>
          </cell>
          <cell r="AF1023" t="str">
            <v>CASA 2</v>
          </cell>
          <cell r="AG1023" t="str">
            <v>05778-270</v>
          </cell>
          <cell r="AH1023" t="str">
            <v>PARQUE ARARIBA</v>
          </cell>
          <cell r="AI1023" t="str">
            <v>São Paulo</v>
          </cell>
          <cell r="AJ1023" t="str">
            <v>São Paulo</v>
          </cell>
          <cell r="AM1023" t="str">
            <v>11</v>
          </cell>
          <cell r="AN1023" t="str">
            <v>97143-8296</v>
          </cell>
          <cell r="AP1023">
            <v>7867</v>
          </cell>
          <cell r="AQ1023" t="str">
            <v>43494</v>
          </cell>
          <cell r="AR1023" t="str">
            <v>1</v>
          </cell>
          <cell r="AS1023" t="str">
            <v>601022841</v>
          </cell>
          <cell r="AT1023" t="str">
            <v>448458150124</v>
          </cell>
          <cell r="AU1023" t="str">
            <v>0339</v>
          </cell>
          <cell r="AV1023" t="str">
            <v>328</v>
          </cell>
          <cell r="AW1023" t="str">
            <v>04142146</v>
          </cell>
          <cell r="AX1023" t="str">
            <v>505</v>
          </cell>
          <cell r="AY1023">
            <v>0</v>
          </cell>
          <cell r="AZ1023">
            <v>5</v>
          </cell>
          <cell r="BA1023">
            <v>22</v>
          </cell>
        </row>
        <row r="1024">
          <cell r="A1024">
            <v>113487</v>
          </cell>
          <cell r="B1024" t="str">
            <v>IRENO DE JESUS SOUZA</v>
          </cell>
          <cell r="C1024" t="str">
            <v>COLETOR</v>
          </cell>
          <cell r="D1024" t="str">
            <v>ECOSAMPA Operação Geral</v>
          </cell>
          <cell r="E1024">
            <v>43617</v>
          </cell>
          <cell r="F1024">
            <v>1907.79</v>
          </cell>
          <cell r="G1024" t="str">
            <v>Auxílio-Doença</v>
          </cell>
          <cell r="H1024">
            <v>45006</v>
          </cell>
          <cell r="I1024">
            <v>23115</v>
          </cell>
          <cell r="J1024" t="str">
            <v>343.603.015-53</v>
          </cell>
          <cell r="K1024" t="str">
            <v>124.67880.73.9</v>
          </cell>
          <cell r="L1024" t="str">
            <v>Salário Mensal</v>
          </cell>
          <cell r="M1024" t="str">
            <v>Empregado (CLT)</v>
          </cell>
          <cell r="N1024" t="str">
            <v>5142-05</v>
          </cell>
          <cell r="O1024">
            <v>339</v>
          </cell>
          <cell r="P1024" t="str">
            <v>SEGUNDA A SABADO - 13:20 AS 21:40 / INTERVALO DE 01 HORA</v>
          </cell>
          <cell r="Q1024" t="str">
            <v>220 Horas</v>
          </cell>
          <cell r="R1024" t="str">
            <v>75.01.023</v>
          </cell>
          <cell r="S1024" t="str">
            <v>SCK - Coleta Manual Residuos - Orgânicos Feira Livre</v>
          </cell>
          <cell r="T1024">
            <v>2</v>
          </cell>
          <cell r="U1024" t="str">
            <v>SIEMACO SAO PAULO LIMP URBANA</v>
          </cell>
          <cell r="V1024" t="str">
            <v>Brasileira</v>
          </cell>
          <cell r="W1024" t="str">
            <v>Jequié</v>
          </cell>
          <cell r="X1024" t="str">
            <v>LAURINDA OLIMPIA DE JESUS</v>
          </cell>
          <cell r="Y1024" t="str">
            <v>ANANIAS GREGORIO DE SOUZA</v>
          </cell>
          <cell r="Z1024" t="str">
            <v>Solteiro</v>
          </cell>
          <cell r="AA1024" t="str">
            <v>Educação Básica Completa</v>
          </cell>
          <cell r="AB1024" t="str">
            <v>M</v>
          </cell>
          <cell r="AC1024" t="str">
            <v>Rua</v>
          </cell>
          <cell r="AD1024" t="str">
            <v>WILSON</v>
          </cell>
          <cell r="AE1024" t="str">
            <v>526</v>
          </cell>
          <cell r="AG1024" t="str">
            <v>05665-030</v>
          </cell>
          <cell r="AH1024" t="str">
            <v>PARAISOPOLIS</v>
          </cell>
          <cell r="AI1024" t="str">
            <v>São Paulo</v>
          </cell>
          <cell r="AJ1024" t="str">
            <v>São Paulo</v>
          </cell>
          <cell r="AP1024">
            <v>866</v>
          </cell>
          <cell r="AQ1024" t="str">
            <v>27843</v>
          </cell>
          <cell r="AR1024" t="str">
            <v>5</v>
          </cell>
          <cell r="AS1024" t="str">
            <v>282907269</v>
          </cell>
          <cell r="AT1024" t="str">
            <v>34495600566</v>
          </cell>
          <cell r="AU1024" t="str">
            <v>43</v>
          </cell>
          <cell r="AV1024" t="str">
            <v>165</v>
          </cell>
          <cell r="AW1024" t="str">
            <v>33642</v>
          </cell>
          <cell r="AX1024" t="str">
            <v>15</v>
          </cell>
          <cell r="AY1024">
            <v>4</v>
          </cell>
          <cell r="AZ1024">
            <v>3</v>
          </cell>
          <cell r="BA1024">
            <v>0</v>
          </cell>
        </row>
        <row r="1025">
          <cell r="A1025">
            <v>113489</v>
          </cell>
          <cell r="B1025" t="str">
            <v>IRINEU DE LIMA ASSUMPCAO</v>
          </cell>
          <cell r="C1025" t="str">
            <v>VARREDOR</v>
          </cell>
          <cell r="D1025" t="str">
            <v>ECOSAMPA M'Boi Mirim</v>
          </cell>
          <cell r="E1025">
            <v>43617</v>
          </cell>
          <cell r="F1025">
            <v>1603.99</v>
          </cell>
          <cell r="G1025" t="str">
            <v>Em Atividade Normal</v>
          </cell>
          <cell r="H1025">
            <v>44898</v>
          </cell>
          <cell r="I1025">
            <v>26120</v>
          </cell>
          <cell r="J1025" t="str">
            <v>116.243.638-73</v>
          </cell>
          <cell r="K1025" t="str">
            <v>122.40457.17.3</v>
          </cell>
          <cell r="L1025" t="str">
            <v>Salário Mensal</v>
          </cell>
          <cell r="M1025" t="str">
            <v>Empregado (CLT)</v>
          </cell>
          <cell r="N1025" t="str">
            <v>5142-15</v>
          </cell>
          <cell r="O1025">
            <v>71</v>
          </cell>
          <cell r="P1025" t="str">
            <v>SEGUNDA A SABADO - 07:00 AS 15:20 / INTERVALO DE 01 HORA</v>
          </cell>
          <cell r="Q1025" t="str">
            <v>220 Horas</v>
          </cell>
          <cell r="R1025" t="str">
            <v>75.01.006</v>
          </cell>
          <cell r="S1025" t="str">
            <v>SCK - Varrição de Vias e Logradouros</v>
          </cell>
          <cell r="T1025">
            <v>2</v>
          </cell>
          <cell r="U1025" t="str">
            <v>SIEMACO SAO PAULO LIMP URBANA</v>
          </cell>
          <cell r="V1025" t="str">
            <v>Brasileira</v>
          </cell>
          <cell r="W1025" t="str">
            <v>São Paulo</v>
          </cell>
          <cell r="X1025" t="str">
            <v>NATALINA DE LIMA ASSUMPCAO</v>
          </cell>
          <cell r="Y1025" t="str">
            <v>ADAO LINS DE ASSUMPCAO</v>
          </cell>
          <cell r="Z1025" t="str">
            <v>Casado</v>
          </cell>
          <cell r="AA1025" t="str">
            <v>Ensino Fundamental Completo</v>
          </cell>
          <cell r="AB1025" t="str">
            <v>M</v>
          </cell>
          <cell r="AC1025" t="str">
            <v>Rua</v>
          </cell>
          <cell r="AD1025" t="str">
            <v>NIELES CRISTIAN SOERENCEN</v>
          </cell>
          <cell r="AE1025" t="str">
            <v>102</v>
          </cell>
          <cell r="AG1025" t="str">
            <v>04881-000</v>
          </cell>
          <cell r="AH1025" t="str">
            <v>JARDIM PAULO AFONSO</v>
          </cell>
          <cell r="AI1025" t="str">
            <v>São Paulo</v>
          </cell>
          <cell r="AJ1025" t="str">
            <v>São Paulo</v>
          </cell>
          <cell r="AP1025">
            <v>264</v>
          </cell>
          <cell r="AQ1025" t="str">
            <v>98763</v>
          </cell>
          <cell r="AR1025" t="str">
            <v>7</v>
          </cell>
          <cell r="AS1025" t="str">
            <v>22302627</v>
          </cell>
          <cell r="AT1025" t="str">
            <v>214985930183</v>
          </cell>
          <cell r="AU1025" t="str">
            <v>633</v>
          </cell>
          <cell r="AV1025" t="str">
            <v>280</v>
          </cell>
          <cell r="AW1025" t="str">
            <v>69241</v>
          </cell>
          <cell r="AX1025" t="str">
            <v>147</v>
          </cell>
          <cell r="AY1025">
            <v>4</v>
          </cell>
          <cell r="AZ1025">
            <v>3</v>
          </cell>
          <cell r="BA1025">
            <v>0</v>
          </cell>
        </row>
        <row r="1026">
          <cell r="A1026">
            <v>113492</v>
          </cell>
          <cell r="B1026" t="str">
            <v>IRINEU MACHADO DIAS</v>
          </cell>
          <cell r="C1026" t="str">
            <v>VARREDOR</v>
          </cell>
          <cell r="D1026" t="str">
            <v>ECOSAMPA M'Boi Mirim</v>
          </cell>
          <cell r="E1026">
            <v>43617</v>
          </cell>
          <cell r="F1026">
            <v>1281.23</v>
          </cell>
          <cell r="G1026" t="str">
            <v>Demitido em Meses Anteriores</v>
          </cell>
          <cell r="H1026">
            <v>43808</v>
          </cell>
          <cell r="I1026">
            <v>18432</v>
          </cell>
          <cell r="J1026" t="str">
            <v>655.163.708-68</v>
          </cell>
          <cell r="K1026" t="str">
            <v>105.54021.51.7</v>
          </cell>
          <cell r="L1026" t="str">
            <v>Salário Mensal</v>
          </cell>
          <cell r="M1026" t="str">
            <v>Empregado (CLT)</v>
          </cell>
          <cell r="N1026" t="str">
            <v>5142-15</v>
          </cell>
          <cell r="O1026">
            <v>66</v>
          </cell>
          <cell r="P1026" t="str">
            <v>SEGUNDA A SABADO - 06:00 AS 14:20 / INTERVALO DE 01 HORA</v>
          </cell>
          <cell r="Q1026" t="str">
            <v>220 Horas</v>
          </cell>
          <cell r="R1026" t="str">
            <v>75.01.010</v>
          </cell>
          <cell r="S1026" t="str">
            <v>SCK - Varrição de Feiras Livres</v>
          </cell>
          <cell r="T1026">
            <v>2</v>
          </cell>
          <cell r="U1026" t="str">
            <v>SIEMACO SAO PAULO LIMP URBANA</v>
          </cell>
          <cell r="V1026" t="str">
            <v>Brasileira</v>
          </cell>
          <cell r="W1026" t="str">
            <v>Castro Alves</v>
          </cell>
          <cell r="X1026" t="str">
            <v>ANITA SOUZA MACHADO</v>
          </cell>
          <cell r="Y1026" t="str">
            <v>PORFIRIO DIAS</v>
          </cell>
          <cell r="Z1026" t="str">
            <v>Solteiro</v>
          </cell>
          <cell r="AA1026" t="str">
            <v>Ensino Fundamental Completo</v>
          </cell>
          <cell r="AB1026" t="str">
            <v>M</v>
          </cell>
          <cell r="AC1026" t="str">
            <v>Rua</v>
          </cell>
          <cell r="AD1026" t="str">
            <v>SEDA</v>
          </cell>
          <cell r="AE1026" t="str">
            <v>111</v>
          </cell>
          <cell r="AG1026" t="str">
            <v>05885-600</v>
          </cell>
          <cell r="AH1026" t="str">
            <v>JARDIM SAO BENTO</v>
          </cell>
          <cell r="AI1026" t="str">
            <v>São Paulo</v>
          </cell>
          <cell r="AJ1026" t="str">
            <v>São Paulo</v>
          </cell>
          <cell r="AP1026">
            <v>9106</v>
          </cell>
          <cell r="AQ1026" t="str">
            <v>34035</v>
          </cell>
          <cell r="AR1026" t="str">
            <v>0</v>
          </cell>
          <cell r="AS1026" t="str">
            <v>124738473</v>
          </cell>
          <cell r="AW1026" t="str">
            <v>58512</v>
          </cell>
          <cell r="AX1026" t="str">
            <v>495</v>
          </cell>
          <cell r="AY1026">
            <v>0</v>
          </cell>
          <cell r="AZ1026">
            <v>6</v>
          </cell>
          <cell r="BA1026">
            <v>8</v>
          </cell>
        </row>
        <row r="1027">
          <cell r="A1027">
            <v>113499</v>
          </cell>
          <cell r="B1027" t="str">
            <v>IRISMAR BARBOSA SILVA</v>
          </cell>
          <cell r="C1027" t="str">
            <v>VARREDOR</v>
          </cell>
          <cell r="D1027" t="str">
            <v>ECOSAMPA Santo Amaro</v>
          </cell>
          <cell r="E1027">
            <v>43617</v>
          </cell>
          <cell r="F1027">
            <v>1603.99</v>
          </cell>
          <cell r="G1027" t="str">
            <v>Em Atividade Normal</v>
          </cell>
          <cell r="H1027">
            <v>44960</v>
          </cell>
          <cell r="I1027">
            <v>31669</v>
          </cell>
          <cell r="J1027" t="str">
            <v>377.155.018-16</v>
          </cell>
          <cell r="K1027" t="str">
            <v>161.83285.89.8</v>
          </cell>
          <cell r="L1027" t="str">
            <v>Salário Mensal</v>
          </cell>
          <cell r="M1027" t="str">
            <v>Empregado (CLT)</v>
          </cell>
          <cell r="N1027" t="str">
            <v>5142-15</v>
          </cell>
          <cell r="O1027">
            <v>66</v>
          </cell>
          <cell r="P1027" t="str">
            <v>SEGUNDA A SABADO - 06:00 AS 14:20 / INTERVALO DE 01 HORA</v>
          </cell>
          <cell r="Q1027" t="str">
            <v>220 Horas</v>
          </cell>
          <cell r="R1027" t="str">
            <v>75.01.006</v>
          </cell>
          <cell r="S1027" t="str">
            <v>SCK - Varrição de Vias e Logradouros</v>
          </cell>
          <cell r="T1027">
            <v>2</v>
          </cell>
          <cell r="U1027" t="str">
            <v>SIEMACO SAO PAULO LIMP URBANA</v>
          </cell>
          <cell r="V1027" t="str">
            <v>Brasileira</v>
          </cell>
          <cell r="W1027" t="str">
            <v>Aracatu</v>
          </cell>
          <cell r="X1027" t="str">
            <v>IRIS DOS ANJOS SILVA</v>
          </cell>
          <cell r="Y1027" t="str">
            <v>VALDENIR BARBOSA DA SILVA</v>
          </cell>
          <cell r="Z1027" t="str">
            <v>Casado</v>
          </cell>
          <cell r="AA1027" t="str">
            <v>Ensino Fundamental Incompleto</v>
          </cell>
          <cell r="AB1027" t="str">
            <v>M</v>
          </cell>
          <cell r="AC1027" t="str">
            <v>Rua</v>
          </cell>
          <cell r="AD1027" t="str">
            <v>SHIGEO TSUTSUMI</v>
          </cell>
          <cell r="AE1027" t="str">
            <v>103</v>
          </cell>
          <cell r="AF1027" t="str">
            <v>FUNDOS</v>
          </cell>
          <cell r="AG1027" t="str">
            <v>04874-000</v>
          </cell>
          <cell r="AH1027" t="str">
            <v>JD MAR LUME</v>
          </cell>
          <cell r="AI1027" t="str">
            <v>São Paulo</v>
          </cell>
          <cell r="AJ1027" t="str">
            <v>São Paulo</v>
          </cell>
          <cell r="AK1027" t="str">
            <v>11</v>
          </cell>
          <cell r="AL1027" t="str">
            <v>5974.9795</v>
          </cell>
          <cell r="AP1027">
            <v>9106</v>
          </cell>
          <cell r="AQ1027" t="str">
            <v>33550</v>
          </cell>
          <cell r="AR1027" t="str">
            <v>9</v>
          </cell>
          <cell r="AS1027" t="str">
            <v>377950257</v>
          </cell>
          <cell r="AT1027" t="str">
            <v>117837880515</v>
          </cell>
          <cell r="AU1027" t="str">
            <v>190</v>
          </cell>
          <cell r="AV1027" t="str">
            <v>90</v>
          </cell>
          <cell r="AW1027" t="str">
            <v>97305</v>
          </cell>
          <cell r="AX1027" t="str">
            <v>219</v>
          </cell>
          <cell r="AY1027">
            <v>4</v>
          </cell>
          <cell r="AZ1027">
            <v>3</v>
          </cell>
          <cell r="BA1027">
            <v>0</v>
          </cell>
        </row>
        <row r="1028">
          <cell r="A1028">
            <v>114978</v>
          </cell>
          <cell r="B1028" t="str">
            <v>IRISMAR DE JESUS SANTOS</v>
          </cell>
          <cell r="C1028" t="str">
            <v>AJUDANTE EQ SERVICOS DIVERSOS</v>
          </cell>
          <cell r="D1028" t="str">
            <v>ECOSAMPA Operação Geral</v>
          </cell>
          <cell r="E1028">
            <v>43917</v>
          </cell>
          <cell r="F1028">
            <v>1319.67</v>
          </cell>
          <cell r="G1028" t="str">
            <v>Demitido em Meses Anteriores</v>
          </cell>
          <cell r="H1028">
            <v>44207</v>
          </cell>
          <cell r="I1028">
            <v>27141</v>
          </cell>
          <cell r="J1028" t="str">
            <v>604.928.805-49</v>
          </cell>
          <cell r="K1028" t="str">
            <v>124.97440.10.9</v>
          </cell>
          <cell r="L1028" t="str">
            <v>Salário Mensal</v>
          </cell>
          <cell r="M1028" t="str">
            <v>Empregado (CLT)</v>
          </cell>
          <cell r="N1028" t="str">
            <v>5142-25</v>
          </cell>
          <cell r="O1028">
            <v>301</v>
          </cell>
          <cell r="P1028" t="str">
            <v>SEGUNDA A SABADO - 22:00 AS 05:25 / INTERVALO DE 01 HORA</v>
          </cell>
          <cell r="Q1028" t="str">
            <v>220 Horas</v>
          </cell>
          <cell r="R1028" t="str">
            <v>75.01.014</v>
          </cell>
          <cell r="S1028" t="str">
            <v>SCK - Pintura de Meio-Fio e Remoção Faixas e Propagandas</v>
          </cell>
          <cell r="T1028">
            <v>2</v>
          </cell>
          <cell r="U1028" t="str">
            <v>SIEMACO SAO PAULO LIMP URBANA</v>
          </cell>
          <cell r="V1028" t="str">
            <v>Brasileira</v>
          </cell>
          <cell r="W1028" t="str">
            <v>Itapetinga</v>
          </cell>
          <cell r="X1028" t="str">
            <v>DIOSANTA DE JESUS SANTOS</v>
          </cell>
          <cell r="Y1028" t="str">
            <v>LEONIDAS PACHECO DOS SANTOS</v>
          </cell>
          <cell r="Z1028" t="str">
            <v>Solteiro</v>
          </cell>
          <cell r="AA1028" t="str">
            <v>Ensino Médio Incompleto</v>
          </cell>
          <cell r="AB1028" t="str">
            <v>M</v>
          </cell>
          <cell r="AC1028" t="str">
            <v>Rua</v>
          </cell>
          <cell r="AD1028" t="str">
            <v>MOACIR PADILHA</v>
          </cell>
          <cell r="AE1028" t="str">
            <v>18</v>
          </cell>
          <cell r="AF1028" t="str">
            <v>A</v>
          </cell>
          <cell r="AG1028" t="str">
            <v>04696-120</v>
          </cell>
          <cell r="AH1028" t="str">
            <v>JURUBATUBA</v>
          </cell>
          <cell r="AI1028" t="str">
            <v>São Paulo</v>
          </cell>
          <cell r="AJ1028" t="str">
            <v>São Paulo</v>
          </cell>
          <cell r="AK1028" t="str">
            <v>11</v>
          </cell>
          <cell r="AL1028" t="str">
            <v>94896.7702</v>
          </cell>
          <cell r="AP1028">
            <v>8341</v>
          </cell>
          <cell r="AQ1028" t="str">
            <v>27187</v>
          </cell>
          <cell r="AR1028" t="str">
            <v>5</v>
          </cell>
          <cell r="AS1028" t="str">
            <v>357120668</v>
          </cell>
          <cell r="AW1028" t="str">
            <v>60492880</v>
          </cell>
          <cell r="AX1028" t="str">
            <v>549</v>
          </cell>
          <cell r="AY1028">
            <v>0</v>
          </cell>
          <cell r="AZ1028">
            <v>9</v>
          </cell>
          <cell r="BA1028">
            <v>14</v>
          </cell>
        </row>
        <row r="1029">
          <cell r="A1029">
            <v>113501</v>
          </cell>
          <cell r="B1029" t="str">
            <v>ISAAC ANTONIO DA SILVA</v>
          </cell>
          <cell r="C1029" t="str">
            <v>COLETOR</v>
          </cell>
          <cell r="D1029" t="str">
            <v>ECOSAMPA Operação Geral</v>
          </cell>
          <cell r="E1029">
            <v>43617</v>
          </cell>
          <cell r="F1029">
            <v>1523.89</v>
          </cell>
          <cell r="G1029" t="str">
            <v>Demitido em Meses Anteriores</v>
          </cell>
          <cell r="H1029">
            <v>43974</v>
          </cell>
          <cell r="I1029">
            <v>23109</v>
          </cell>
          <cell r="J1029" t="str">
            <v>353.784.844-72</v>
          </cell>
          <cell r="K1029" t="str">
            <v>121.57262.87.5</v>
          </cell>
          <cell r="L1029" t="str">
            <v>Salário Mensal</v>
          </cell>
          <cell r="M1029" t="str">
            <v>Empregado (CLT)</v>
          </cell>
          <cell r="N1029" t="str">
            <v>5142-05</v>
          </cell>
          <cell r="O1029">
            <v>167</v>
          </cell>
          <cell r="P1029" t="str">
            <v>SEGUNDA A SABADO - 13:40 AS 22:00 / INTERVALO DE 01 HORA</v>
          </cell>
          <cell r="Q1029" t="str">
            <v>220 Horas</v>
          </cell>
          <cell r="R1029" t="str">
            <v>75.01.024</v>
          </cell>
          <cell r="S1029" t="str">
            <v>SCK - Coleta Manual Residuos - Compactador</v>
          </cell>
          <cell r="T1029">
            <v>2</v>
          </cell>
          <cell r="U1029" t="str">
            <v>SIEMACO SAO PAULO LIMP URBANA</v>
          </cell>
          <cell r="V1029" t="str">
            <v>Brasileira</v>
          </cell>
          <cell r="W1029" t="str">
            <v>Recife</v>
          </cell>
          <cell r="X1029" t="str">
            <v>JOSEFA MARIA DA SILVA</v>
          </cell>
          <cell r="Y1029" t="str">
            <v>ANTONIO PAULINO DA SILVA</v>
          </cell>
          <cell r="Z1029" t="str">
            <v>Casado</v>
          </cell>
          <cell r="AA1029" t="str">
            <v>Ensino Fundamental Incompleto</v>
          </cell>
          <cell r="AB1029" t="str">
            <v>M</v>
          </cell>
          <cell r="AC1029" t="str">
            <v>Rua</v>
          </cell>
          <cell r="AD1029" t="str">
            <v>VAON KARAJAN</v>
          </cell>
          <cell r="AE1029" t="str">
            <v>108</v>
          </cell>
          <cell r="AG1029" t="str">
            <v>05856-105</v>
          </cell>
          <cell r="AH1029" t="str">
            <v>PARQUE SONIA</v>
          </cell>
          <cell r="AI1029" t="str">
            <v>São Paulo</v>
          </cell>
          <cell r="AJ1029" t="str">
            <v>São Paulo</v>
          </cell>
          <cell r="AP1029">
            <v>1003</v>
          </cell>
          <cell r="AQ1029" t="str">
            <v>81650</v>
          </cell>
          <cell r="AR1029" t="str">
            <v>9</v>
          </cell>
          <cell r="AS1029" t="str">
            <v>373647062</v>
          </cell>
          <cell r="AT1029" t="str">
            <v>3798860809</v>
          </cell>
          <cell r="AU1029" t="str">
            <v>13</v>
          </cell>
          <cell r="AV1029" t="str">
            <v>6</v>
          </cell>
          <cell r="AW1029" t="str">
            <v>34846</v>
          </cell>
          <cell r="AX1029" t="str">
            <v>16</v>
          </cell>
          <cell r="AY1029">
            <v>0</v>
          </cell>
          <cell r="AZ1029">
            <v>11</v>
          </cell>
          <cell r="BA1029">
            <v>22</v>
          </cell>
        </row>
        <row r="1030">
          <cell r="A1030">
            <v>114715</v>
          </cell>
          <cell r="B1030" t="str">
            <v>ISAAC MATIAS DE OLIVEIRA</v>
          </cell>
          <cell r="C1030" t="str">
            <v>AJUDANTE EQ SERVICOS DIVERSOS</v>
          </cell>
          <cell r="D1030" t="str">
            <v>ECOSAMPA Capela do Socorro</v>
          </cell>
          <cell r="E1030">
            <v>43874</v>
          </cell>
          <cell r="F1030">
            <v>1281.23</v>
          </cell>
          <cell r="G1030" t="str">
            <v>Demitido em Meses Anteriores</v>
          </cell>
          <cell r="H1030">
            <v>43888</v>
          </cell>
          <cell r="I1030">
            <v>33264</v>
          </cell>
          <cell r="J1030" t="str">
            <v>390.433.368-23</v>
          </cell>
          <cell r="K1030" t="str">
            <v>163.14794.05.7</v>
          </cell>
          <cell r="L1030" t="str">
            <v>Salário Mensal</v>
          </cell>
          <cell r="M1030" t="str">
            <v>Empregado (CLT)</v>
          </cell>
          <cell r="N1030" t="str">
            <v>5142-25</v>
          </cell>
          <cell r="O1030">
            <v>167</v>
          </cell>
          <cell r="P1030" t="str">
            <v>SEGUNDA A SABADO - 13:40 AS 22:00 / INTERVALO DE 01 HORA</v>
          </cell>
          <cell r="Q1030" t="str">
            <v>220 Horas</v>
          </cell>
          <cell r="R1030" t="str">
            <v>75.01.014</v>
          </cell>
          <cell r="S1030" t="str">
            <v>SCK - Pintura de Meio-Fio e Remoção Faixas e Propagandas</v>
          </cell>
          <cell r="T1030">
            <v>2</v>
          </cell>
          <cell r="U1030" t="str">
            <v>SIEMACO SAO PAULO LIMP URBANA</v>
          </cell>
          <cell r="V1030" t="str">
            <v>Brasileira</v>
          </cell>
          <cell r="W1030" t="str">
            <v>DONA INES</v>
          </cell>
          <cell r="X1030" t="str">
            <v>MARIA FELIPE DA SILVA OLIVEIRA</v>
          </cell>
          <cell r="Y1030" t="str">
            <v>MANOEL MATIAS DE OLIVEIRA</v>
          </cell>
          <cell r="Z1030" t="str">
            <v>Solteiro</v>
          </cell>
          <cell r="AA1030" t="str">
            <v>Ensino Fundamental Incompleto</v>
          </cell>
          <cell r="AB1030" t="str">
            <v>M</v>
          </cell>
          <cell r="AC1030" t="str">
            <v>Rua</v>
          </cell>
          <cell r="AD1030" t="str">
            <v>JOAO CRUZ VARELA</v>
          </cell>
          <cell r="AE1030" t="str">
            <v>45</v>
          </cell>
          <cell r="AF1030" t="str">
            <v>CS 4</v>
          </cell>
          <cell r="AG1030" t="str">
            <v>05846-350</v>
          </cell>
          <cell r="AH1030" t="str">
            <v>CONJUNTO PROMORAR SAO LUIS</v>
          </cell>
          <cell r="AI1030" t="str">
            <v>São Paulo</v>
          </cell>
          <cell r="AJ1030" t="str">
            <v>São Paulo</v>
          </cell>
          <cell r="AM1030" t="str">
            <v>11</v>
          </cell>
          <cell r="AN1030" t="str">
            <v>95848.0243</v>
          </cell>
          <cell r="AP1030">
            <v>757</v>
          </cell>
          <cell r="AQ1030" t="str">
            <v>97512</v>
          </cell>
          <cell r="AR1030" t="str">
            <v>3</v>
          </cell>
          <cell r="AS1030" t="str">
            <v>493348992</v>
          </cell>
          <cell r="AT1030" t="str">
            <v>398618540124</v>
          </cell>
          <cell r="AU1030" t="str">
            <v>0339</v>
          </cell>
          <cell r="AV1030" t="str">
            <v>408</v>
          </cell>
          <cell r="AW1030" t="str">
            <v>39043336</v>
          </cell>
          <cell r="AX1030" t="str">
            <v>823</v>
          </cell>
          <cell r="AY1030">
            <v>0</v>
          </cell>
          <cell r="AZ1030">
            <v>0</v>
          </cell>
          <cell r="BA1030">
            <v>14</v>
          </cell>
        </row>
        <row r="1031">
          <cell r="A1031">
            <v>114975</v>
          </cell>
          <cell r="B1031" t="str">
            <v>ISAAC SILVA DOS SANTOS</v>
          </cell>
          <cell r="C1031" t="str">
            <v>AJUDANTE EQ SERVICOS DIVERSOS</v>
          </cell>
          <cell r="D1031" t="str">
            <v>ECOSAMPA Operação Geral</v>
          </cell>
          <cell r="E1031">
            <v>43917</v>
          </cell>
          <cell r="F1031">
            <v>1319.67</v>
          </cell>
          <cell r="G1031" t="str">
            <v>Demitido em Meses Anteriores</v>
          </cell>
          <cell r="H1031">
            <v>44207</v>
          </cell>
          <cell r="I1031">
            <v>36220</v>
          </cell>
          <cell r="J1031" t="str">
            <v>500.604.268-02</v>
          </cell>
          <cell r="K1031" t="str">
            <v>203.92379.95.8</v>
          </cell>
          <cell r="L1031" t="str">
            <v>Salário Mensal</v>
          </cell>
          <cell r="M1031" t="str">
            <v>Empregado (CLT)</v>
          </cell>
          <cell r="N1031" t="str">
            <v>5142-25</v>
          </cell>
          <cell r="O1031">
            <v>301</v>
          </cell>
          <cell r="P1031" t="str">
            <v>SEGUNDA A SABADO - 22:00 AS 05:25 / INTERVALO DE 01 HORA</v>
          </cell>
          <cell r="Q1031" t="str">
            <v>220 Horas</v>
          </cell>
          <cell r="R1031" t="str">
            <v>75.01.013</v>
          </cell>
          <cell r="S1031" t="str">
            <v>SCK - Capinação e Roçada de Vias</v>
          </cell>
          <cell r="T1031">
            <v>2</v>
          </cell>
          <cell r="U1031" t="str">
            <v>SIEMACO SAO PAULO LIMP URBANA</v>
          </cell>
          <cell r="V1031" t="str">
            <v>Brasileira</v>
          </cell>
          <cell r="W1031" t="str">
            <v>Alagoinhas</v>
          </cell>
          <cell r="X1031" t="str">
            <v>MARCINA MARIA DE JESUS SILVA</v>
          </cell>
          <cell r="Y1031" t="str">
            <v>JOSE RAIMUNDO DOS SANTOS</v>
          </cell>
          <cell r="Z1031" t="str">
            <v>Solteiro</v>
          </cell>
          <cell r="AA1031" t="str">
            <v>Ensino Médio Incompleto</v>
          </cell>
          <cell r="AB1031" t="str">
            <v>M</v>
          </cell>
          <cell r="AC1031" t="str">
            <v>Rua</v>
          </cell>
          <cell r="AD1031" t="str">
            <v>NUNO ROLAND</v>
          </cell>
          <cell r="AE1031" t="str">
            <v>343</v>
          </cell>
          <cell r="AG1031" t="str">
            <v>05849-440</v>
          </cell>
          <cell r="AH1031" t="str">
            <v>JARDIM GERMANIA</v>
          </cell>
          <cell r="AI1031" t="str">
            <v>São Paulo</v>
          </cell>
          <cell r="AJ1031" t="str">
            <v>São Paulo</v>
          </cell>
          <cell r="AP1031">
            <v>7245</v>
          </cell>
          <cell r="AQ1031" t="str">
            <v>03765</v>
          </cell>
          <cell r="AR1031" t="str">
            <v>5</v>
          </cell>
          <cell r="AS1031" t="str">
            <v>574305476</v>
          </cell>
          <cell r="AT1031" t="str">
            <v>425845220191</v>
          </cell>
          <cell r="AU1031" t="str">
            <v>588</v>
          </cell>
          <cell r="AV1031" t="str">
            <v>373</v>
          </cell>
          <cell r="AW1031" t="str">
            <v>50060426</v>
          </cell>
          <cell r="AX1031" t="str">
            <v>802</v>
          </cell>
          <cell r="AY1031">
            <v>0</v>
          </cell>
          <cell r="AZ1031">
            <v>9</v>
          </cell>
          <cell r="BA1031">
            <v>14</v>
          </cell>
        </row>
        <row r="1032">
          <cell r="A1032">
            <v>115812</v>
          </cell>
          <cell r="B1032" t="str">
            <v>ISABEL DA SILVA MELO</v>
          </cell>
          <cell r="C1032" t="str">
            <v>AGENTE AMBIENTAL</v>
          </cell>
          <cell r="D1032" t="str">
            <v>ECOSAMPA Operação Geral</v>
          </cell>
          <cell r="E1032">
            <v>44154</v>
          </cell>
          <cell r="F1032">
            <v>1892.31</v>
          </cell>
          <cell r="G1032" t="str">
            <v>Demitido em Meses Anteriores</v>
          </cell>
          <cell r="H1032">
            <v>44729</v>
          </cell>
          <cell r="I1032">
            <v>37294</v>
          </cell>
          <cell r="J1032" t="str">
            <v>501.296.538-88</v>
          </cell>
          <cell r="K1032" t="str">
            <v>131.60702.78.1</v>
          </cell>
          <cell r="L1032" t="str">
            <v>Salário Mensal</v>
          </cell>
          <cell r="M1032" t="str">
            <v>Empregado (CLT)</v>
          </cell>
          <cell r="N1032" t="str">
            <v>3522-05</v>
          </cell>
          <cell r="O1032">
            <v>233</v>
          </cell>
          <cell r="P1032" t="str">
            <v>SEGUNDA A SABADO - 09:00 AS 17:20 / INTERVALO DE 01 HORA</v>
          </cell>
          <cell r="Q1032" t="str">
            <v>220 Horas</v>
          </cell>
          <cell r="R1032" t="str">
            <v>75.02.003</v>
          </cell>
          <cell r="S1032" t="str">
            <v>Apoio Op C.Direto</v>
          </cell>
          <cell r="T1032">
            <v>2</v>
          </cell>
          <cell r="U1032" t="str">
            <v>SIEMACO SAO PAULO LIMP URBANA</v>
          </cell>
          <cell r="V1032" t="str">
            <v>Brasileira</v>
          </cell>
          <cell r="W1032" t="str">
            <v>São Paulo</v>
          </cell>
          <cell r="X1032" t="str">
            <v>JOSEFA DA SILVA MELO</v>
          </cell>
          <cell r="Y1032" t="str">
            <v>CIRILO AVELINO DE MELO NETO</v>
          </cell>
          <cell r="Z1032" t="str">
            <v>Solteiro</v>
          </cell>
          <cell r="AA1032" t="str">
            <v>Ensino Superior Incompleto</v>
          </cell>
          <cell r="AB1032" t="str">
            <v>F</v>
          </cell>
          <cell r="AC1032" t="str">
            <v>Rua</v>
          </cell>
          <cell r="AD1032" t="str">
            <v>MATEUS DE ALBUQUERQUE</v>
          </cell>
          <cell r="AE1032" t="str">
            <v>253</v>
          </cell>
          <cell r="AG1032" t="str">
            <v>05859-230</v>
          </cell>
          <cell r="AH1032" t="str">
            <v>CAPAO REDONDO</v>
          </cell>
          <cell r="AI1032" t="str">
            <v>São Paulo</v>
          </cell>
          <cell r="AJ1032" t="str">
            <v>São Paulo</v>
          </cell>
          <cell r="AK1032" t="str">
            <v>11</v>
          </cell>
          <cell r="AL1032" t="str">
            <v>5816.4274</v>
          </cell>
          <cell r="AM1032" t="str">
            <v>11</v>
          </cell>
          <cell r="AN1032" t="str">
            <v>95371.4581</v>
          </cell>
          <cell r="AP1032">
            <v>7245</v>
          </cell>
          <cell r="AQ1032" t="str">
            <v>05821</v>
          </cell>
          <cell r="AR1032" t="str">
            <v>4</v>
          </cell>
          <cell r="AS1032" t="str">
            <v>531916546</v>
          </cell>
          <cell r="AW1032" t="str">
            <v>50129653</v>
          </cell>
          <cell r="AX1032" t="str">
            <v>888</v>
          </cell>
          <cell r="AY1032">
            <v>1</v>
          </cell>
          <cell r="AZ1032">
            <v>6</v>
          </cell>
          <cell r="BA1032">
            <v>28</v>
          </cell>
        </row>
        <row r="1033">
          <cell r="A1033">
            <v>115606</v>
          </cell>
          <cell r="B1033" t="str">
            <v>ISABELA NUNES DO CARMO</v>
          </cell>
          <cell r="C1033" t="str">
            <v>PENSIONISTAS</v>
          </cell>
          <cell r="D1033" t="str">
            <v>ECOSAMPA Pensionistas</v>
          </cell>
          <cell r="E1033">
            <v>44095</v>
          </cell>
          <cell r="F1033">
            <v>0.01</v>
          </cell>
          <cell r="G1033" t="str">
            <v>Demitido em Meses Anteriores</v>
          </cell>
          <cell r="H1033">
            <v>44655</v>
          </cell>
          <cell r="J1033" t="str">
            <v>415.577.998-65</v>
          </cell>
          <cell r="L1033" t="str">
            <v>Nenhuma</v>
          </cell>
          <cell r="M1033" t="str">
            <v>Pensionista</v>
          </cell>
          <cell r="N1033" t="str">
            <v>1415-20</v>
          </cell>
          <cell r="O1033">
            <v>0</v>
          </cell>
          <cell r="P1033" t="str">
            <v>Nenhum</v>
          </cell>
          <cell r="Q1033" t="str">
            <v>Nenhuma</v>
          </cell>
          <cell r="R1033" t="str">
            <v>00.00.000</v>
          </cell>
          <cell r="S1033" t="str">
            <v>Pensionistas</v>
          </cell>
          <cell r="T1033">
            <v>0</v>
          </cell>
          <cell r="U1033" t="str">
            <v>Nenhum</v>
          </cell>
          <cell r="V1033" t="str">
            <v>Nenhuma</v>
          </cell>
          <cell r="W1033" t="str">
            <v>Nenhum</v>
          </cell>
          <cell r="Z1033" t="str">
            <v>Solteiro</v>
          </cell>
          <cell r="AA1033" t="str">
            <v>Ensino Médio Completo</v>
          </cell>
          <cell r="AB1033" t="str">
            <v>F</v>
          </cell>
          <cell r="AC1033" t="str">
            <v>Nenhum</v>
          </cell>
          <cell r="AI1033" t="str">
            <v>Nenhum</v>
          </cell>
          <cell r="AJ1033" t="str">
            <v>Nenhum</v>
          </cell>
          <cell r="AP1033">
            <v>8145</v>
          </cell>
          <cell r="AQ1033" t="str">
            <v>39209</v>
          </cell>
          <cell r="AR1033" t="str">
            <v>1</v>
          </cell>
          <cell r="AY1033">
            <v>1</v>
          </cell>
          <cell r="AZ1033">
            <v>6</v>
          </cell>
          <cell r="BA1033">
            <v>13</v>
          </cell>
        </row>
        <row r="1034">
          <cell r="A1034">
            <v>113505</v>
          </cell>
          <cell r="B1034" t="str">
            <v>ISAIA DE ANDRADE CRUZ DUARTE</v>
          </cell>
          <cell r="C1034" t="str">
            <v>VARREDOR</v>
          </cell>
          <cell r="D1034" t="str">
            <v>ECOSAMPA Santo Amaro</v>
          </cell>
          <cell r="E1034">
            <v>43617</v>
          </cell>
          <cell r="F1034">
            <v>1603.99</v>
          </cell>
          <cell r="G1034" t="str">
            <v>Em Atividade Normal</v>
          </cell>
          <cell r="H1034">
            <v>44989</v>
          </cell>
          <cell r="I1034">
            <v>35622</v>
          </cell>
          <cell r="J1034" t="str">
            <v>394.917.778-74</v>
          </cell>
          <cell r="K1034" t="str">
            <v>210.72697.10.8</v>
          </cell>
          <cell r="L1034" t="str">
            <v>Salário Mensal</v>
          </cell>
          <cell r="M1034" t="str">
            <v>Empregado (CLT)</v>
          </cell>
          <cell r="N1034" t="str">
            <v>5142-15</v>
          </cell>
          <cell r="O1034">
            <v>66</v>
          </cell>
          <cell r="P1034" t="str">
            <v>SEGUNDA A SABADO - 06:00 AS 14:20 / INTERVALO DE 01 HORA</v>
          </cell>
          <cell r="Q1034" t="str">
            <v>220 Horas</v>
          </cell>
          <cell r="R1034" t="str">
            <v>75.01.006</v>
          </cell>
          <cell r="S1034" t="str">
            <v>SCK - Varrição de Vias e Logradouros</v>
          </cell>
          <cell r="T1034">
            <v>2</v>
          </cell>
          <cell r="U1034" t="str">
            <v>SIEMACO SAO PAULO LIMP URBANA</v>
          </cell>
          <cell r="V1034" t="str">
            <v>Brasileira</v>
          </cell>
          <cell r="W1034" t="str">
            <v>São Paulo</v>
          </cell>
          <cell r="X1034" t="str">
            <v>MIRIAM APARECIDA DE ANDRADE CRUZ</v>
          </cell>
          <cell r="Y1034" t="str">
            <v>JUVENOR BATISTA DUARTE</v>
          </cell>
          <cell r="Z1034" t="str">
            <v>Solteiro</v>
          </cell>
          <cell r="AA1034" t="str">
            <v>Ensino Médio Incompleto</v>
          </cell>
          <cell r="AB1034" t="str">
            <v>M</v>
          </cell>
          <cell r="AC1034" t="str">
            <v>Rua</v>
          </cell>
          <cell r="AD1034" t="str">
            <v>TADAO YOSHIDA</v>
          </cell>
          <cell r="AE1034" t="str">
            <v>60</v>
          </cell>
          <cell r="AG1034" t="str">
            <v>04914-050</v>
          </cell>
          <cell r="AH1034" t="str">
            <v>JARDIM FIGUEIRA GRANDE</v>
          </cell>
          <cell r="AI1034" t="str">
            <v>São Paulo</v>
          </cell>
          <cell r="AJ1034" t="str">
            <v>São Paulo</v>
          </cell>
          <cell r="AP1034">
            <v>3186</v>
          </cell>
          <cell r="AQ1034" t="str">
            <v>24802</v>
          </cell>
          <cell r="AR1034" t="str">
            <v>1</v>
          </cell>
          <cell r="AS1034" t="str">
            <v>509204211</v>
          </cell>
          <cell r="AT1034" t="str">
            <v>437243340116</v>
          </cell>
          <cell r="AU1034" t="str">
            <v>663</v>
          </cell>
          <cell r="AV1034" t="str">
            <v>372</v>
          </cell>
          <cell r="AW1034" t="str">
            <v>41772</v>
          </cell>
          <cell r="AX1034" t="str">
            <v>448</v>
          </cell>
          <cell r="AY1034">
            <v>4</v>
          </cell>
          <cell r="AZ1034">
            <v>3</v>
          </cell>
          <cell r="BA1034">
            <v>0</v>
          </cell>
        </row>
        <row r="1035">
          <cell r="A1035">
            <v>113513</v>
          </cell>
          <cell r="B1035" t="str">
            <v>ISAIAS HENRIQUE DE SOUZA</v>
          </cell>
          <cell r="C1035" t="str">
            <v>AJUDANTE EQ SERVICOS DIVERSOS</v>
          </cell>
          <cell r="D1035" t="str">
            <v>ECOSAMPA Santo Amaro</v>
          </cell>
          <cell r="E1035">
            <v>43617</v>
          </cell>
          <cell r="F1035">
            <v>1231.95</v>
          </cell>
          <cell r="G1035" t="str">
            <v>Demitido em Meses Anteriores</v>
          </cell>
          <cell r="H1035">
            <v>43704</v>
          </cell>
          <cell r="I1035">
            <v>21802</v>
          </cell>
          <cell r="J1035" t="str">
            <v>060.198.378-58</v>
          </cell>
          <cell r="K1035" t="str">
            <v>108.72880.46.7</v>
          </cell>
          <cell r="L1035" t="str">
            <v>Salário Mensal</v>
          </cell>
          <cell r="M1035" t="str">
            <v>Empregado (CLT)</v>
          </cell>
          <cell r="N1035" t="str">
            <v>5142-25</v>
          </cell>
          <cell r="O1035">
            <v>66</v>
          </cell>
          <cell r="P1035" t="str">
            <v>SEGUNDA A SABADO - 06:00 AS 14:20 / INTERVALO DE 01 HORA</v>
          </cell>
          <cell r="Q1035" t="str">
            <v>220 Horas</v>
          </cell>
          <cell r="R1035" t="str">
            <v>75.01.013</v>
          </cell>
          <cell r="S1035" t="str">
            <v>SCK - Capinação e Roçada de Vias</v>
          </cell>
          <cell r="T1035">
            <v>2</v>
          </cell>
          <cell r="U1035" t="str">
            <v>SIEMACO SAO PAULO LIMP URBANA</v>
          </cell>
          <cell r="V1035" t="str">
            <v>Brasileira</v>
          </cell>
          <cell r="W1035" t="str">
            <v>Paratinga</v>
          </cell>
          <cell r="X1035" t="str">
            <v>ENEDINA JOSEFA DA SILVA</v>
          </cell>
          <cell r="Y1035" t="str">
            <v>ANTONIO HENRIQUE DE SOUZA</v>
          </cell>
          <cell r="Z1035" t="str">
            <v>Casado</v>
          </cell>
          <cell r="AA1035" t="str">
            <v>Ensino Fundamental Incompleto</v>
          </cell>
          <cell r="AB1035" t="str">
            <v>M</v>
          </cell>
          <cell r="AC1035" t="str">
            <v>Rua</v>
          </cell>
          <cell r="AD1035" t="str">
            <v>DR CARLOS INFANTI MARQUES</v>
          </cell>
          <cell r="AE1035" t="str">
            <v>70</v>
          </cell>
          <cell r="AG1035" t="str">
            <v>04844-500</v>
          </cell>
          <cell r="AH1035" t="str">
            <v>JD SAO BENTO</v>
          </cell>
          <cell r="AI1035" t="str">
            <v>São Paulo</v>
          </cell>
          <cell r="AJ1035" t="str">
            <v>São Paulo</v>
          </cell>
          <cell r="AP1035">
            <v>2921</v>
          </cell>
          <cell r="AQ1035" t="str">
            <v>52822</v>
          </cell>
          <cell r="AR1035" t="str">
            <v>6</v>
          </cell>
          <cell r="AS1035" t="str">
            <v>155303016</v>
          </cell>
          <cell r="AT1035" t="str">
            <v>115765050116</v>
          </cell>
          <cell r="AU1035" t="str">
            <v>415</v>
          </cell>
          <cell r="AV1035" t="str">
            <v>371</v>
          </cell>
          <cell r="AW1035" t="str">
            <v>2622</v>
          </cell>
          <cell r="AX1035" t="str">
            <v>3</v>
          </cell>
          <cell r="AY1035">
            <v>0</v>
          </cell>
          <cell r="AZ1035">
            <v>2</v>
          </cell>
          <cell r="BA1035">
            <v>26</v>
          </cell>
        </row>
        <row r="1036">
          <cell r="A1036">
            <v>116229</v>
          </cell>
          <cell r="B1036" t="str">
            <v>ISAQUE DE LIMA</v>
          </cell>
          <cell r="C1036" t="str">
            <v>AJUDANTE EQ SERVICOS DIVERSOS</v>
          </cell>
          <cell r="D1036" t="str">
            <v>ECOSAMPA Capela do Socorro</v>
          </cell>
          <cell r="E1036">
            <v>44273</v>
          </cell>
          <cell r="F1036">
            <v>1603.99</v>
          </cell>
          <cell r="G1036" t="str">
            <v>Em Atividade Normal</v>
          </cell>
          <cell r="H1036">
            <v>44744</v>
          </cell>
          <cell r="I1036">
            <v>37595</v>
          </cell>
          <cell r="J1036" t="str">
            <v>496.944.738-10</v>
          </cell>
          <cell r="K1036" t="str">
            <v>163.38855.02.1</v>
          </cell>
          <cell r="L1036" t="str">
            <v>Salário Mensal</v>
          </cell>
          <cell r="M1036" t="str">
            <v>Empregado (CLT)</v>
          </cell>
          <cell r="N1036" t="str">
            <v>5142-25</v>
          </cell>
          <cell r="O1036">
            <v>66</v>
          </cell>
          <cell r="P1036" t="str">
            <v>SEGUNDA A SABADO - 06:00 AS 14:20 / INTERVALO DE 01 HORA</v>
          </cell>
          <cell r="Q1036" t="str">
            <v>220 Horas</v>
          </cell>
          <cell r="R1036" t="str">
            <v>75.01.017</v>
          </cell>
          <cell r="S1036" t="str">
            <v>SCK - Coleta Manual - Entulho e Materiais Diversos</v>
          </cell>
          <cell r="T1036">
            <v>2</v>
          </cell>
          <cell r="U1036" t="str">
            <v>SIEMACO SAO PAULO LIMP URBANA</v>
          </cell>
          <cell r="V1036" t="str">
            <v>Brasileira</v>
          </cell>
          <cell r="W1036" t="str">
            <v>São Paulo</v>
          </cell>
          <cell r="X1036" t="str">
            <v>FABIANA SEVERINA DE LIMA</v>
          </cell>
          <cell r="Y1036" t="str">
            <v>OZIEL PAULO DE LIMA</v>
          </cell>
          <cell r="Z1036" t="str">
            <v>Solteiro</v>
          </cell>
          <cell r="AA1036" t="str">
            <v>Ensino Médio Completo</v>
          </cell>
          <cell r="AB1036" t="str">
            <v>M</v>
          </cell>
          <cell r="AC1036" t="str">
            <v>Rua</v>
          </cell>
          <cell r="AD1036" t="str">
            <v>RUA BRENO BERSA</v>
          </cell>
          <cell r="AE1036" t="str">
            <v>131</v>
          </cell>
          <cell r="AG1036" t="str">
            <v>04854-230</v>
          </cell>
          <cell r="AH1036" t="str">
            <v>JARDIM ALMEIDA PRADO</v>
          </cell>
          <cell r="AI1036" t="str">
            <v>São Paulo</v>
          </cell>
          <cell r="AJ1036" t="str">
            <v>São Paulo</v>
          </cell>
          <cell r="AK1036" t="str">
            <v>11</v>
          </cell>
          <cell r="AL1036" t="str">
            <v>97289.4621</v>
          </cell>
          <cell r="AP1036">
            <v>6753</v>
          </cell>
          <cell r="AQ1036" t="str">
            <v>33401</v>
          </cell>
          <cell r="AR1036" t="str">
            <v>7</v>
          </cell>
          <cell r="AS1036" t="str">
            <v>582278934</v>
          </cell>
          <cell r="AW1036" t="str">
            <v>49697773</v>
          </cell>
          <cell r="AX1036" t="str">
            <v>810</v>
          </cell>
          <cell r="AY1036">
            <v>2</v>
          </cell>
          <cell r="AZ1036">
            <v>5</v>
          </cell>
          <cell r="BA1036">
            <v>13</v>
          </cell>
        </row>
        <row r="1037">
          <cell r="A1037">
            <v>114112</v>
          </cell>
          <cell r="B1037" t="str">
            <v>ISAQUIEL HORLEI CORDEIRO</v>
          </cell>
          <cell r="C1037" t="str">
            <v>AJUDANTE EQ SERVICOS DIVERSOS</v>
          </cell>
          <cell r="D1037" t="str">
            <v>ECOSAMPA Capela do Socorro</v>
          </cell>
          <cell r="E1037">
            <v>43728</v>
          </cell>
          <cell r="F1037">
            <v>1464.83</v>
          </cell>
          <cell r="G1037" t="str">
            <v>Demitido em Meses Anteriores</v>
          </cell>
          <cell r="H1037">
            <v>44599</v>
          </cell>
          <cell r="I1037">
            <v>30416</v>
          </cell>
          <cell r="J1037" t="str">
            <v>226.866.468-61</v>
          </cell>
          <cell r="K1037" t="str">
            <v>130.50396.89.9</v>
          </cell>
          <cell r="L1037" t="str">
            <v>Salário Mensal</v>
          </cell>
          <cell r="M1037" t="str">
            <v>Empregado (CLT)</v>
          </cell>
          <cell r="N1037" t="str">
            <v>5142-25</v>
          </cell>
          <cell r="O1037">
            <v>66</v>
          </cell>
          <cell r="P1037" t="str">
            <v>SEGUNDA A SABADO - 06:00 AS 14:20 / INTERVALO DE 01 HORA</v>
          </cell>
          <cell r="Q1037" t="str">
            <v>220 Horas</v>
          </cell>
          <cell r="R1037" t="str">
            <v>75.01.014</v>
          </cell>
          <cell r="S1037" t="str">
            <v>SCK - Pintura de Meio-Fio e Remoção Faixas e Propagandas</v>
          </cell>
          <cell r="T1037">
            <v>2</v>
          </cell>
          <cell r="U1037" t="str">
            <v>SIEMACO SAO PAULO LIMP URBANA</v>
          </cell>
          <cell r="V1037" t="str">
            <v>Brasileira</v>
          </cell>
          <cell r="W1037" t="str">
            <v>São José de Mipibu</v>
          </cell>
          <cell r="X1037" t="str">
            <v>MARIA PEREIRA CORDEIRO</v>
          </cell>
          <cell r="Y1037" t="str">
            <v>SEVERINO AVELINO CORDEIRO</v>
          </cell>
          <cell r="Z1037" t="str">
            <v>Casado</v>
          </cell>
          <cell r="AA1037" t="str">
            <v>Ensino Médio Completo</v>
          </cell>
          <cell r="AB1037" t="str">
            <v>M</v>
          </cell>
          <cell r="AC1037" t="str">
            <v>Rua</v>
          </cell>
          <cell r="AD1037" t="str">
            <v>DENILDA COSTA</v>
          </cell>
          <cell r="AE1037" t="str">
            <v>18</v>
          </cell>
          <cell r="AG1037" t="str">
            <v>04893-065</v>
          </cell>
          <cell r="AH1037" t="str">
            <v>EMBURA</v>
          </cell>
          <cell r="AI1037" t="str">
            <v>São Paulo</v>
          </cell>
          <cell r="AJ1037" t="str">
            <v>São Paulo</v>
          </cell>
          <cell r="AK1037" t="str">
            <v>11</v>
          </cell>
          <cell r="AL1037" t="str">
            <v>5975.4258</v>
          </cell>
          <cell r="AM1037" t="str">
            <v>11</v>
          </cell>
          <cell r="AN1037" t="str">
            <v>94076.2040</v>
          </cell>
          <cell r="AP1037">
            <v>9340</v>
          </cell>
          <cell r="AQ1037" t="str">
            <v>58952</v>
          </cell>
          <cell r="AR1037" t="str">
            <v>3</v>
          </cell>
          <cell r="AS1037" t="str">
            <v>360853936</v>
          </cell>
          <cell r="AT1037" t="str">
            <v>302787270159</v>
          </cell>
          <cell r="AU1037" t="str">
            <v>558</v>
          </cell>
          <cell r="AV1037" t="str">
            <v>381</v>
          </cell>
          <cell r="AW1037" t="str">
            <v>19862</v>
          </cell>
          <cell r="AX1037" t="str">
            <v>242</v>
          </cell>
          <cell r="AY1037">
            <v>2</v>
          </cell>
          <cell r="AZ1037">
            <v>4</v>
          </cell>
          <cell r="BA1037">
            <v>17</v>
          </cell>
        </row>
        <row r="1038">
          <cell r="A1038">
            <v>113519</v>
          </cell>
          <cell r="B1038" t="str">
            <v>ISAQUIEL OLIMPIO BERNARDO</v>
          </cell>
          <cell r="C1038" t="str">
            <v>BUEIRISTA</v>
          </cell>
          <cell r="D1038" t="str">
            <v>ECOSAMPA Santo Amaro</v>
          </cell>
          <cell r="E1038">
            <v>43617</v>
          </cell>
          <cell r="F1038">
            <v>1907.79</v>
          </cell>
          <cell r="G1038" t="str">
            <v>Em Atividade Normal</v>
          </cell>
          <cell r="H1038">
            <v>44867</v>
          </cell>
          <cell r="I1038">
            <v>31526</v>
          </cell>
          <cell r="J1038" t="str">
            <v>358.511.658-20</v>
          </cell>
          <cell r="K1038" t="str">
            <v>133.05960.89.1</v>
          </cell>
          <cell r="L1038" t="str">
            <v>Salário Mensal</v>
          </cell>
          <cell r="M1038" t="str">
            <v>Empregado (CLT)</v>
          </cell>
          <cell r="N1038" t="str">
            <v>9922-25</v>
          </cell>
          <cell r="O1038">
            <v>66</v>
          </cell>
          <cell r="P1038" t="str">
            <v>SEGUNDA A SABADO - 06:00 AS 14:20 / INTERVALO DE 01 HORA</v>
          </cell>
          <cell r="Q1038" t="str">
            <v>220 Horas</v>
          </cell>
          <cell r="R1038" t="str">
            <v>75.01.012</v>
          </cell>
          <cell r="S1038" t="str">
            <v>SCK - Limpeza de Bueiros</v>
          </cell>
          <cell r="T1038">
            <v>2</v>
          </cell>
          <cell r="U1038" t="str">
            <v>SIEMACO SAO PAULO LIMP URBANA</v>
          </cell>
          <cell r="V1038" t="str">
            <v>Brasileira</v>
          </cell>
          <cell r="W1038" t="str">
            <v>São Paulo</v>
          </cell>
          <cell r="X1038" t="str">
            <v>TEREZINHA DE JESUS OLIMPIO BERNARDO</v>
          </cell>
          <cell r="Y1038" t="str">
            <v>JOAO BATISTA BERNARDO</v>
          </cell>
          <cell r="Z1038" t="str">
            <v>Solteiro</v>
          </cell>
          <cell r="AA1038" t="str">
            <v>Ensino Fundamental Completo</v>
          </cell>
          <cell r="AB1038" t="str">
            <v>M</v>
          </cell>
          <cell r="AC1038" t="str">
            <v>Rua</v>
          </cell>
          <cell r="AD1038" t="str">
            <v>ALFREDO REIMBERG</v>
          </cell>
          <cell r="AE1038" t="str">
            <v>23</v>
          </cell>
          <cell r="AG1038" t="str">
            <v>04866-003</v>
          </cell>
          <cell r="AH1038" t="str">
            <v>VL MARCELO</v>
          </cell>
          <cell r="AI1038" t="str">
            <v>São Paulo</v>
          </cell>
          <cell r="AJ1038" t="str">
            <v>São Paulo</v>
          </cell>
          <cell r="AP1038">
            <v>9106</v>
          </cell>
          <cell r="AQ1038" t="str">
            <v>34050</v>
          </cell>
          <cell r="AR1038" t="str">
            <v>9</v>
          </cell>
          <cell r="AS1038" t="str">
            <v>412715326</v>
          </cell>
          <cell r="AT1038" t="str">
            <v>334119370159</v>
          </cell>
          <cell r="AU1038" t="str">
            <v>283</v>
          </cell>
          <cell r="AV1038" t="str">
            <v>381</v>
          </cell>
          <cell r="AW1038" t="str">
            <v>79596</v>
          </cell>
          <cell r="AX1038" t="str">
            <v>312</v>
          </cell>
          <cell r="AY1038">
            <v>4</v>
          </cell>
          <cell r="AZ1038">
            <v>3</v>
          </cell>
          <cell r="BA1038">
            <v>0</v>
          </cell>
        </row>
        <row r="1039">
          <cell r="A1039">
            <v>115450</v>
          </cell>
          <cell r="B1039" t="str">
            <v>ISLEI OLIVEIRA ARAUJO</v>
          </cell>
          <cell r="C1039" t="str">
            <v>ELETRICISTA</v>
          </cell>
          <cell r="D1039" t="str">
            <v>ECOSAMPA Operação Geral</v>
          </cell>
          <cell r="E1039">
            <v>44063</v>
          </cell>
          <cell r="F1039">
            <v>2779</v>
          </cell>
          <cell r="G1039" t="str">
            <v>Demitido em Meses Anteriores</v>
          </cell>
          <cell r="H1039">
            <v>44566</v>
          </cell>
          <cell r="I1039">
            <v>33225</v>
          </cell>
          <cell r="J1039" t="str">
            <v>041.345.935-73</v>
          </cell>
          <cell r="K1039" t="str">
            <v>161.79919.92.6</v>
          </cell>
          <cell r="L1039" t="str">
            <v>Salário Mensal</v>
          </cell>
          <cell r="M1039" t="str">
            <v>Empregado (CLT)</v>
          </cell>
          <cell r="N1039" t="str">
            <v>7156-15</v>
          </cell>
          <cell r="O1039">
            <v>301</v>
          </cell>
          <cell r="P1039" t="str">
            <v>SEGUNDA A SABADO - 22:00 AS 05:25 / INTERVALO DE 01 HORA</v>
          </cell>
          <cell r="Q1039" t="str">
            <v>220 Horas</v>
          </cell>
          <cell r="R1039" t="str">
            <v>75.02.003</v>
          </cell>
          <cell r="S1039" t="str">
            <v>Apoio Op C.Direto</v>
          </cell>
          <cell r="T1039">
            <v>2</v>
          </cell>
          <cell r="U1039" t="str">
            <v>SIEMACO SAO PAULO LIMP URBANA</v>
          </cell>
          <cell r="V1039" t="str">
            <v>Brasileira</v>
          </cell>
          <cell r="W1039" t="str">
            <v>Eunápolis</v>
          </cell>
          <cell r="X1039" t="str">
            <v>IRAN LIRA DE OLIVEIRA ARAUJO</v>
          </cell>
          <cell r="Y1039" t="str">
            <v>ESMERALDO ALVES DE ARAUJO</v>
          </cell>
          <cell r="Z1039" t="str">
            <v>Solteiro</v>
          </cell>
          <cell r="AA1039" t="str">
            <v>Ensino Médio Completo</v>
          </cell>
          <cell r="AB1039" t="str">
            <v>M</v>
          </cell>
          <cell r="AC1039" t="str">
            <v>Rua</v>
          </cell>
          <cell r="AD1039" t="str">
            <v>ANDRE REGIO</v>
          </cell>
          <cell r="AE1039" t="str">
            <v>52</v>
          </cell>
          <cell r="AF1039" t="str">
            <v>CASA 2</v>
          </cell>
          <cell r="AG1039" t="str">
            <v>08473-310</v>
          </cell>
          <cell r="AH1039" t="str">
            <v>CIDADE TIRADENTES</v>
          </cell>
          <cell r="AI1039" t="str">
            <v>São Paulo</v>
          </cell>
          <cell r="AJ1039" t="str">
            <v>São Paulo</v>
          </cell>
          <cell r="AK1039" t="str">
            <v>73</v>
          </cell>
          <cell r="AL1039" t="str">
            <v>9871.1252</v>
          </cell>
          <cell r="AP1039">
            <v>6870</v>
          </cell>
          <cell r="AQ1039" t="str">
            <v>42426</v>
          </cell>
          <cell r="AR1039" t="str">
            <v>1</v>
          </cell>
          <cell r="AS1039" t="str">
            <v>1485193346</v>
          </cell>
          <cell r="AT1039" t="str">
            <v>150925060590</v>
          </cell>
          <cell r="AU1039" t="str">
            <v>264</v>
          </cell>
          <cell r="AV1039" t="str">
            <v>203</v>
          </cell>
          <cell r="AW1039" t="str">
            <v>04134593</v>
          </cell>
          <cell r="AX1039" t="str">
            <v>573</v>
          </cell>
          <cell r="AY1039">
            <v>1</v>
          </cell>
          <cell r="AZ1039">
            <v>4</v>
          </cell>
          <cell r="BA1039">
            <v>15</v>
          </cell>
        </row>
        <row r="1040">
          <cell r="A1040">
            <v>112529</v>
          </cell>
          <cell r="B1040" t="str">
            <v>ISRAEL DANTAS DOS SANTOS</v>
          </cell>
          <cell r="C1040" t="str">
            <v>VARREDOR</v>
          </cell>
          <cell r="D1040" t="str">
            <v>ECOSAMPA Capela do Socorro</v>
          </cell>
          <cell r="E1040">
            <v>43617</v>
          </cell>
          <cell r="F1040">
            <v>1603.99</v>
          </cell>
          <cell r="G1040" t="str">
            <v>Em Atividade Normal</v>
          </cell>
          <cell r="H1040">
            <v>44835</v>
          </cell>
          <cell r="I1040">
            <v>24703</v>
          </cell>
          <cell r="J1040" t="str">
            <v>116.983.248-20</v>
          </cell>
          <cell r="K1040" t="str">
            <v>123.29275.87.2</v>
          </cell>
          <cell r="L1040" t="str">
            <v>Salário Mensal</v>
          </cell>
          <cell r="M1040" t="str">
            <v>Empregado (CLT)</v>
          </cell>
          <cell r="N1040" t="str">
            <v>5142-15</v>
          </cell>
          <cell r="O1040">
            <v>233</v>
          </cell>
          <cell r="P1040" t="str">
            <v>SEGUNDA A SABADO - 09:00 AS 17:20 / INTERVALO DE 01 HORA</v>
          </cell>
          <cell r="Q1040" t="str">
            <v>220 Horas</v>
          </cell>
          <cell r="R1040" t="str">
            <v>75.01.006</v>
          </cell>
          <cell r="S1040" t="str">
            <v>SCK - Varrição de Vias e Logradouros</v>
          </cell>
          <cell r="T1040">
            <v>2</v>
          </cell>
          <cell r="U1040" t="str">
            <v>SIEMACO SAO PAULO LIMP URBANA</v>
          </cell>
          <cell r="V1040" t="str">
            <v>Brasileira</v>
          </cell>
          <cell r="W1040" t="str">
            <v>Espinosa</v>
          </cell>
          <cell r="X1040" t="str">
            <v>ANA MARIA DANTAS</v>
          </cell>
          <cell r="Y1040" t="str">
            <v>JOSE DANTAS DOS SANTOS</v>
          </cell>
          <cell r="Z1040" t="str">
            <v>Solteiro</v>
          </cell>
          <cell r="AA1040" t="str">
            <v>Ensino Médio Incompleto</v>
          </cell>
          <cell r="AB1040" t="str">
            <v>M</v>
          </cell>
          <cell r="AC1040" t="str">
            <v>Rua</v>
          </cell>
          <cell r="AD1040" t="str">
            <v>BENJAMIM DIEMAR</v>
          </cell>
          <cell r="AE1040" t="str">
            <v>28</v>
          </cell>
          <cell r="AG1040" t="str">
            <v>04891-070</v>
          </cell>
          <cell r="AH1040" t="str">
            <v>VILA ROSCHEL</v>
          </cell>
          <cell r="AI1040" t="str">
            <v>São Paulo</v>
          </cell>
          <cell r="AJ1040" t="str">
            <v>São Paulo</v>
          </cell>
          <cell r="AP1040">
            <v>6677</v>
          </cell>
          <cell r="AQ1040" t="str">
            <v>41520</v>
          </cell>
          <cell r="AR1040" t="str">
            <v>7</v>
          </cell>
          <cell r="AS1040" t="str">
            <v>0224250115</v>
          </cell>
          <cell r="AT1040" t="str">
            <v>172123860116</v>
          </cell>
          <cell r="AU1040" t="str">
            <v>162</v>
          </cell>
          <cell r="AV1040" t="str">
            <v>381</v>
          </cell>
          <cell r="AW1040" t="str">
            <v>4414</v>
          </cell>
          <cell r="AX1040" t="str">
            <v>106</v>
          </cell>
          <cell r="AY1040">
            <v>4</v>
          </cell>
          <cell r="AZ1040">
            <v>3</v>
          </cell>
          <cell r="BA1040">
            <v>0</v>
          </cell>
        </row>
        <row r="1041">
          <cell r="A1041">
            <v>114963</v>
          </cell>
          <cell r="B1041" t="str">
            <v>ISRAEL DO NASCIMENTO SILVA</v>
          </cell>
          <cell r="C1041" t="str">
            <v>AJUDANTE EQ SERVICOS DIVERSOS</v>
          </cell>
          <cell r="D1041" t="str">
            <v>ECOSAMPA Operação Geral</v>
          </cell>
          <cell r="E1041">
            <v>43917</v>
          </cell>
          <cell r="F1041">
            <v>1603.99</v>
          </cell>
          <cell r="G1041" t="str">
            <v>Em Atividade Normal</v>
          </cell>
          <cell r="H1041">
            <v>45086</v>
          </cell>
          <cell r="I1041">
            <v>36280</v>
          </cell>
          <cell r="J1041" t="str">
            <v>488.643.548-32</v>
          </cell>
          <cell r="K1041" t="str">
            <v>238.17849.69.5</v>
          </cell>
          <cell r="L1041" t="str">
            <v>Salário Mensal</v>
          </cell>
          <cell r="M1041" t="str">
            <v>Empregado (CLT)</v>
          </cell>
          <cell r="N1041" t="str">
            <v>5142-25</v>
          </cell>
          <cell r="O1041">
            <v>301</v>
          </cell>
          <cell r="P1041" t="str">
            <v>SEGUNDA A SABADO - 22:00 AS 05:25 / INTERVALO DE 01 HORA</v>
          </cell>
          <cell r="Q1041" t="str">
            <v>220 Horas</v>
          </cell>
          <cell r="R1041" t="str">
            <v>75.01.013</v>
          </cell>
          <cell r="S1041" t="str">
            <v>SCK - Capinação e Roçada de Vias</v>
          </cell>
          <cell r="T1041">
            <v>2</v>
          </cell>
          <cell r="U1041" t="str">
            <v>SIEMACO SAO PAULO LIMP URBANA</v>
          </cell>
          <cell r="V1041" t="str">
            <v>Brasileira</v>
          </cell>
          <cell r="W1041" t="str">
            <v>São Paulo</v>
          </cell>
          <cell r="X1041" t="str">
            <v>VANUSA DOMINGUES DO NASCIMENTO SILVA</v>
          </cell>
          <cell r="Y1041" t="str">
            <v>JOSUE DOMINGOS DA SILVA</v>
          </cell>
          <cell r="Z1041" t="str">
            <v>Solteiro</v>
          </cell>
          <cell r="AA1041" t="str">
            <v>Ensino Médio Completo</v>
          </cell>
          <cell r="AB1041" t="str">
            <v>M</v>
          </cell>
          <cell r="AC1041" t="str">
            <v>Avenida</v>
          </cell>
          <cell r="AD1041" t="str">
            <v>JACEGUAVA</v>
          </cell>
          <cell r="AE1041" t="str">
            <v>790</v>
          </cell>
          <cell r="AG1041" t="str">
            <v>04880-120</v>
          </cell>
          <cell r="AH1041" t="str">
            <v>BALNEARIO SAO JOSE</v>
          </cell>
          <cell r="AI1041" t="str">
            <v>São Paulo</v>
          </cell>
          <cell r="AJ1041" t="str">
            <v>São Paulo</v>
          </cell>
          <cell r="AP1041">
            <v>6753</v>
          </cell>
          <cell r="AQ1041" t="str">
            <v>30618</v>
          </cell>
          <cell r="AR1041" t="str">
            <v>9</v>
          </cell>
          <cell r="AS1041" t="str">
            <v>521662102</v>
          </cell>
          <cell r="AW1041" t="str">
            <v>48864354</v>
          </cell>
          <cell r="AX1041" t="str">
            <v>832</v>
          </cell>
          <cell r="AY1041">
            <v>3</v>
          </cell>
          <cell r="AZ1041">
            <v>5</v>
          </cell>
          <cell r="BA1041">
            <v>4</v>
          </cell>
        </row>
        <row r="1042">
          <cell r="A1042">
            <v>122559</v>
          </cell>
          <cell r="B1042" t="str">
            <v>ISRAEL MARTINS DA SILVA</v>
          </cell>
          <cell r="C1042" t="str">
            <v>AJUDANTE EQ SERVICOS DIVERSOS</v>
          </cell>
          <cell r="D1042" t="str">
            <v>ECOSAMPA Parelheiros</v>
          </cell>
          <cell r="E1042">
            <v>45131</v>
          </cell>
          <cell r="F1042">
            <v>1603.99</v>
          </cell>
          <cell r="G1042" t="str">
            <v>Em Atividade Normal</v>
          </cell>
          <cell r="H1042">
            <v>45131</v>
          </cell>
          <cell r="I1042">
            <v>35027</v>
          </cell>
          <cell r="J1042" t="str">
            <v>177.751.027-99</v>
          </cell>
          <cell r="K1042" t="str">
            <v>162.73111.67.8</v>
          </cell>
          <cell r="L1042" t="str">
            <v>Salário Mensal</v>
          </cell>
          <cell r="M1042" t="str">
            <v>Empregado (CLT)</v>
          </cell>
          <cell r="N1042" t="str">
            <v>5142-25</v>
          </cell>
          <cell r="O1042">
            <v>167</v>
          </cell>
          <cell r="P1042" t="str">
            <v>SEGUNDA A SABADO - 13:40 AS 22:00 / INTERVALO DE 01 HORA</v>
          </cell>
          <cell r="Q1042" t="str">
            <v>220 Horas</v>
          </cell>
          <cell r="R1042" t="str">
            <v>75.01.013</v>
          </cell>
          <cell r="S1042" t="str">
            <v>SCK - Capinação e Roçada de Vias</v>
          </cell>
          <cell r="T1042">
            <v>2</v>
          </cell>
          <cell r="U1042" t="str">
            <v>SIEMACO SAO PAULO LIMP URBANA</v>
          </cell>
          <cell r="V1042" t="str">
            <v>Brasileira</v>
          </cell>
          <cell r="W1042" t="str">
            <v>São Paulo</v>
          </cell>
          <cell r="X1042" t="str">
            <v>LUCIA MARTINS DA SILVA</v>
          </cell>
          <cell r="Z1042" t="str">
            <v>Solteiro</v>
          </cell>
          <cell r="AA1042" t="str">
            <v>Ensino Superior Completo</v>
          </cell>
          <cell r="AB1042" t="str">
            <v>M</v>
          </cell>
          <cell r="AC1042" t="str">
            <v>Rua</v>
          </cell>
          <cell r="AD1042" t="str">
            <v>MANOEL JACOMO</v>
          </cell>
          <cell r="AE1042" t="str">
            <v>49</v>
          </cell>
          <cell r="AG1042" t="str">
            <v>04835-240</v>
          </cell>
          <cell r="AH1042" t="str">
            <v>JD. ANGELINA</v>
          </cell>
          <cell r="AI1042" t="str">
            <v>São Paulo</v>
          </cell>
          <cell r="AJ1042" t="str">
            <v>São Paulo</v>
          </cell>
          <cell r="AM1042" t="str">
            <v>11</v>
          </cell>
          <cell r="AN1042" t="str">
            <v>98538-9104</v>
          </cell>
          <cell r="AP1042">
            <v>5588</v>
          </cell>
          <cell r="AQ1042" t="str">
            <v>45377</v>
          </cell>
          <cell r="AR1042" t="str">
            <v>8</v>
          </cell>
          <cell r="AS1042" t="str">
            <v>691776520</v>
          </cell>
          <cell r="AT1042" t="str">
            <v>158568770302</v>
          </cell>
          <cell r="AU1042" t="str">
            <v>0196</v>
          </cell>
          <cell r="AV1042" t="str">
            <v>139</v>
          </cell>
          <cell r="AW1042" t="str">
            <v>17775102</v>
          </cell>
          <cell r="AX1042" t="str">
            <v>799</v>
          </cell>
          <cell r="AY1042">
            <v>0</v>
          </cell>
          <cell r="AZ1042">
            <v>1</v>
          </cell>
          <cell r="BA1042">
            <v>7</v>
          </cell>
        </row>
        <row r="1043">
          <cell r="A1043">
            <v>121689</v>
          </cell>
          <cell r="B1043" t="str">
            <v>ITALO FERNANDO SILVA COSTA</v>
          </cell>
          <cell r="C1043" t="str">
            <v>AJUDANTE EQ SERVICOS DIVERSOS</v>
          </cell>
          <cell r="D1043" t="str">
            <v>ECOSAMPA Parelheiros</v>
          </cell>
          <cell r="E1043">
            <v>44994</v>
          </cell>
          <cell r="F1043">
            <v>1603.99</v>
          </cell>
          <cell r="G1043" t="str">
            <v>Em Atividade Normal</v>
          </cell>
          <cell r="H1043">
            <v>44994</v>
          </cell>
          <cell r="I1043">
            <v>38005</v>
          </cell>
          <cell r="J1043" t="str">
            <v>461.397.238-84</v>
          </cell>
          <cell r="K1043" t="str">
            <v>163.48540.00.7</v>
          </cell>
          <cell r="L1043" t="str">
            <v>Salário Mensal</v>
          </cell>
          <cell r="M1043" t="str">
            <v>Empregado (CLT)</v>
          </cell>
          <cell r="N1043" t="str">
            <v>5142-25</v>
          </cell>
          <cell r="O1043">
            <v>66</v>
          </cell>
          <cell r="P1043" t="str">
            <v>SEGUNDA A SABADO - 06:00 AS 14:20 / INTERVALO DE 01 HORA</v>
          </cell>
          <cell r="Q1043" t="str">
            <v>220 Horas</v>
          </cell>
          <cell r="R1043" t="str">
            <v>75.01.013</v>
          </cell>
          <cell r="S1043" t="str">
            <v>SCK - Capinação e Roçada de Vias</v>
          </cell>
          <cell r="T1043">
            <v>2</v>
          </cell>
          <cell r="U1043" t="str">
            <v>SIEMACO SAO PAULO LIMP URBANA</v>
          </cell>
          <cell r="V1043" t="str">
            <v>Brasileira</v>
          </cell>
          <cell r="W1043" t="str">
            <v>Nenhum</v>
          </cell>
          <cell r="X1043" t="str">
            <v>CLEIDE FERREIRA SILVA</v>
          </cell>
          <cell r="Y1043" t="str">
            <v>JOSE JUCIE DA COSTA</v>
          </cell>
          <cell r="Z1043" t="str">
            <v>Solteiro</v>
          </cell>
          <cell r="AA1043" t="str">
            <v>Ensino Médio Incompleto</v>
          </cell>
          <cell r="AB1043" t="str">
            <v>M</v>
          </cell>
          <cell r="AC1043" t="str">
            <v>Rua</v>
          </cell>
          <cell r="AD1043" t="str">
            <v>ESTRADA DO M BOI MIRIM</v>
          </cell>
          <cell r="AE1043" t="str">
            <v>120</v>
          </cell>
          <cell r="AF1043" t="str">
            <v>APTO 43 BL 6</v>
          </cell>
          <cell r="AG1043" t="str">
            <v>04905-000</v>
          </cell>
          <cell r="AH1043" t="str">
            <v>JARDIM DAS FLORES</v>
          </cell>
          <cell r="AI1043" t="str">
            <v>São Paulo</v>
          </cell>
          <cell r="AJ1043" t="str">
            <v>São Paulo</v>
          </cell>
          <cell r="AM1043" t="str">
            <v>11</v>
          </cell>
          <cell r="AN1043" t="str">
            <v>98166-9409</v>
          </cell>
          <cell r="AP1043">
            <v>6734</v>
          </cell>
          <cell r="AQ1043" t="str">
            <v>10752</v>
          </cell>
          <cell r="AR1043" t="str">
            <v>4</v>
          </cell>
          <cell r="AS1043" t="str">
            <v>599070636</v>
          </cell>
          <cell r="AT1043" t="str">
            <v>462122560459</v>
          </cell>
          <cell r="AU1043" t="str">
            <v>0506</v>
          </cell>
          <cell r="AV1043" t="str">
            <v>372</v>
          </cell>
          <cell r="AW1043" t="str">
            <v>46139723</v>
          </cell>
          <cell r="AX1043" t="str">
            <v>884</v>
          </cell>
          <cell r="AY1043">
            <v>0</v>
          </cell>
          <cell r="AZ1043">
            <v>5</v>
          </cell>
          <cell r="BA1043">
            <v>22</v>
          </cell>
        </row>
        <row r="1044">
          <cell r="A1044">
            <v>121330</v>
          </cell>
          <cell r="B1044" t="str">
            <v>ITAMAR DOS SANTOS COSTA</v>
          </cell>
          <cell r="C1044" t="str">
            <v>VARREDOR</v>
          </cell>
          <cell r="D1044" t="str">
            <v>ECOSAMPA Capela do Socorro</v>
          </cell>
          <cell r="E1044">
            <v>44945</v>
          </cell>
          <cell r="F1044">
            <v>1603.99</v>
          </cell>
          <cell r="G1044" t="str">
            <v>Em Atividade Normal</v>
          </cell>
          <cell r="H1044">
            <v>44945</v>
          </cell>
          <cell r="I1044">
            <v>33787</v>
          </cell>
          <cell r="J1044" t="str">
            <v>390.071.418-56</v>
          </cell>
          <cell r="K1044" t="str">
            <v>203.92279.36.8</v>
          </cell>
          <cell r="L1044" t="str">
            <v>Salário Mensal</v>
          </cell>
          <cell r="M1044" t="str">
            <v>Empregado (CLT)</v>
          </cell>
          <cell r="N1044" t="str">
            <v>5142-15</v>
          </cell>
          <cell r="O1044">
            <v>233</v>
          </cell>
          <cell r="P1044" t="str">
            <v>SEGUNDA A SABADO - 09:00 AS 17:20 / INTERVALO DE 01 HORA</v>
          </cell>
          <cell r="Q1044" t="str">
            <v>220 Horas</v>
          </cell>
          <cell r="R1044" t="str">
            <v>75.01.006</v>
          </cell>
          <cell r="S1044" t="str">
            <v>SCK - Varrição de Vias e Logradouros</v>
          </cell>
          <cell r="T1044">
            <v>2</v>
          </cell>
          <cell r="U1044" t="str">
            <v>SIEMACO SAO PAULO LIMP URBANA</v>
          </cell>
          <cell r="V1044" t="str">
            <v>Brasileira</v>
          </cell>
          <cell r="W1044" t="str">
            <v>São Paulo</v>
          </cell>
          <cell r="X1044" t="str">
            <v>ROSA MARIA DOS SANTOS</v>
          </cell>
          <cell r="Y1044" t="str">
            <v>OSVALDO BATISTA COSTA</v>
          </cell>
          <cell r="Z1044" t="str">
            <v>Solteiro</v>
          </cell>
          <cell r="AA1044" t="str">
            <v>Ensino Médio Completo</v>
          </cell>
          <cell r="AB1044" t="str">
            <v>M</v>
          </cell>
          <cell r="AC1044" t="str">
            <v>Rua</v>
          </cell>
          <cell r="AD1044" t="str">
            <v>JOAO VICENTE PRIAZ</v>
          </cell>
          <cell r="AE1044" t="str">
            <v>42</v>
          </cell>
          <cell r="AG1044" t="str">
            <v>04693-080</v>
          </cell>
          <cell r="AH1044" t="str">
            <v>JARDIM  CAMPO GRANDE</v>
          </cell>
          <cell r="AI1044" t="str">
            <v>São Paulo</v>
          </cell>
          <cell r="AJ1044" t="str">
            <v>São Paulo</v>
          </cell>
          <cell r="AK1044" t="str">
            <v>11</v>
          </cell>
          <cell r="AL1044" t="str">
            <v>97283.6083</v>
          </cell>
          <cell r="AM1044" t="str">
            <v>11</v>
          </cell>
          <cell r="AN1044" t="str">
            <v>94285-1791</v>
          </cell>
          <cell r="AP1044">
            <v>7237</v>
          </cell>
          <cell r="AQ1044" t="str">
            <v>44283</v>
          </cell>
          <cell r="AR1044" t="str">
            <v>0</v>
          </cell>
          <cell r="AS1044" t="str">
            <v>491268671</v>
          </cell>
          <cell r="AT1044" t="str">
            <v>384043560191</v>
          </cell>
          <cell r="AU1044" t="str">
            <v>0424</v>
          </cell>
          <cell r="AV1044" t="str">
            <v>418</v>
          </cell>
          <cell r="AW1044" t="str">
            <v>39007141</v>
          </cell>
          <cell r="AX1044" t="str">
            <v>856</v>
          </cell>
          <cell r="AY1044">
            <v>0</v>
          </cell>
          <cell r="AZ1044">
            <v>7</v>
          </cell>
          <cell r="BA1044">
            <v>12</v>
          </cell>
        </row>
        <row r="1045">
          <cell r="A1045">
            <v>112531</v>
          </cell>
          <cell r="B1045" t="str">
            <v>ITAMAR INACIO DA SILVA</v>
          </cell>
          <cell r="C1045" t="str">
            <v>VARREDOR</v>
          </cell>
          <cell r="D1045" t="str">
            <v>ECOSAMPA Parelheiros</v>
          </cell>
          <cell r="E1045">
            <v>43617</v>
          </cell>
          <cell r="F1045">
            <v>1603.99</v>
          </cell>
          <cell r="G1045" t="str">
            <v>Em Atividade Normal</v>
          </cell>
          <cell r="H1045">
            <v>44911</v>
          </cell>
          <cell r="I1045">
            <v>25764</v>
          </cell>
          <cell r="J1045" t="str">
            <v>132.359.518-06</v>
          </cell>
          <cell r="K1045" t="str">
            <v>121.98636.71.0</v>
          </cell>
          <cell r="L1045" t="str">
            <v>Salário Mensal</v>
          </cell>
          <cell r="M1045" t="str">
            <v>Empregado (CLT)</v>
          </cell>
          <cell r="N1045" t="str">
            <v>5142-15</v>
          </cell>
          <cell r="O1045">
            <v>233</v>
          </cell>
          <cell r="P1045" t="str">
            <v>SEGUNDA A SABADO - 09:00 AS 17:20 / INTERVALO DE 01 HORA</v>
          </cell>
          <cell r="Q1045" t="str">
            <v>220 Horas</v>
          </cell>
          <cell r="R1045" t="str">
            <v>75.01.006</v>
          </cell>
          <cell r="S1045" t="str">
            <v>SCK - Varrição de Vias e Logradouros</v>
          </cell>
          <cell r="T1045">
            <v>2</v>
          </cell>
          <cell r="U1045" t="str">
            <v>SIEMACO SAO PAULO LIMP URBANA</v>
          </cell>
          <cell r="V1045" t="str">
            <v>Brasileira</v>
          </cell>
          <cell r="W1045" t="str">
            <v>São Paulo</v>
          </cell>
          <cell r="X1045" t="str">
            <v>MARIA FELIPE DA SILVA</v>
          </cell>
          <cell r="Y1045" t="str">
            <v>NEMESIO INACIO DA SILVA</v>
          </cell>
          <cell r="Z1045" t="str">
            <v>Outros</v>
          </cell>
          <cell r="AA1045" t="str">
            <v>Ensino Médio Completo</v>
          </cell>
          <cell r="AB1045" t="str">
            <v>M</v>
          </cell>
          <cell r="AC1045" t="str">
            <v>Rua</v>
          </cell>
          <cell r="AD1045" t="str">
            <v>GERALDO HONORIO DA SILVA</v>
          </cell>
          <cell r="AE1045" t="str">
            <v>68</v>
          </cell>
          <cell r="AG1045" t="str">
            <v>04843-650</v>
          </cell>
          <cell r="AH1045" t="str">
            <v>PARQUE GRAJAU</v>
          </cell>
          <cell r="AI1045" t="str">
            <v>São Paulo</v>
          </cell>
          <cell r="AJ1045" t="str">
            <v>São Paulo</v>
          </cell>
          <cell r="AP1045">
            <v>6733</v>
          </cell>
          <cell r="AQ1045" t="str">
            <v>31125</v>
          </cell>
          <cell r="AR1045" t="str">
            <v>9</v>
          </cell>
          <cell r="AS1045" t="str">
            <v>243535995</v>
          </cell>
          <cell r="AT1045" t="str">
            <v>172171690159</v>
          </cell>
          <cell r="AU1045" t="str">
            <v>72</v>
          </cell>
          <cell r="AV1045" t="str">
            <v>371</v>
          </cell>
          <cell r="AW1045" t="str">
            <v>60902</v>
          </cell>
          <cell r="AX1045" t="str">
            <v>82</v>
          </cell>
          <cell r="AY1045">
            <v>4</v>
          </cell>
          <cell r="AZ1045">
            <v>3</v>
          </cell>
          <cell r="BA1045">
            <v>0</v>
          </cell>
        </row>
        <row r="1046">
          <cell r="A1046">
            <v>113426</v>
          </cell>
          <cell r="B1046" t="str">
            <v>ITAMAR NOVAIS SANTOS</v>
          </cell>
          <cell r="C1046" t="str">
            <v>VARREDOR</v>
          </cell>
          <cell r="D1046" t="str">
            <v>ECOSAMPA Santo Amaro</v>
          </cell>
          <cell r="E1046">
            <v>43617</v>
          </cell>
          <cell r="F1046">
            <v>1603.99</v>
          </cell>
          <cell r="G1046" t="str">
            <v>Em Atividade Normal</v>
          </cell>
          <cell r="H1046">
            <v>44960</v>
          </cell>
          <cell r="I1046">
            <v>34015</v>
          </cell>
          <cell r="J1046" t="str">
            <v>428.661.828-55</v>
          </cell>
          <cell r="K1046" t="str">
            <v>162.09340.25.4</v>
          </cell>
          <cell r="L1046" t="str">
            <v>Salário Mensal</v>
          </cell>
          <cell r="M1046" t="str">
            <v>Empregado (CLT)</v>
          </cell>
          <cell r="N1046" t="str">
            <v>5142-15</v>
          </cell>
          <cell r="O1046">
            <v>66</v>
          </cell>
          <cell r="P1046" t="str">
            <v>SEGUNDA A SABADO - 06:00 AS 14:20 / INTERVALO DE 01 HORA</v>
          </cell>
          <cell r="Q1046" t="str">
            <v>220 Horas</v>
          </cell>
          <cell r="R1046" t="str">
            <v>75.01.006</v>
          </cell>
          <cell r="S1046" t="str">
            <v>SCK - Varrição de Vias e Logradouros</v>
          </cell>
          <cell r="T1046">
            <v>2</v>
          </cell>
          <cell r="U1046" t="str">
            <v>SIEMACO SAO PAULO LIMP URBANA</v>
          </cell>
          <cell r="V1046" t="str">
            <v>Brasileira</v>
          </cell>
          <cell r="W1046" t="str">
            <v>Anagé</v>
          </cell>
          <cell r="X1046" t="str">
            <v>MARIA JOSE OLIVEIRA NOVAIS</v>
          </cell>
          <cell r="Y1046" t="str">
            <v>GILBERTO SILVA SANTOS</v>
          </cell>
          <cell r="Z1046" t="str">
            <v>Solteiro</v>
          </cell>
          <cell r="AA1046" t="str">
            <v>Ensino Médio Completo</v>
          </cell>
          <cell r="AB1046" t="str">
            <v>M</v>
          </cell>
          <cell r="AC1046" t="str">
            <v>Travessa</v>
          </cell>
          <cell r="AD1046" t="str">
            <v>CRAVO BEM TEMPERADO</v>
          </cell>
          <cell r="AE1046" t="str">
            <v>73</v>
          </cell>
          <cell r="AG1046" t="str">
            <v>04849-027</v>
          </cell>
          <cell r="AH1046" t="str">
            <v>PARQUE RESIDENCIAL COCAIA</v>
          </cell>
          <cell r="AI1046" t="str">
            <v>São Paulo</v>
          </cell>
          <cell r="AJ1046" t="str">
            <v>São Paulo</v>
          </cell>
          <cell r="AP1046">
            <v>9104</v>
          </cell>
          <cell r="AQ1046" t="str">
            <v>20310</v>
          </cell>
          <cell r="AR1046" t="str">
            <v>5</v>
          </cell>
          <cell r="AS1046" t="str">
            <v>496434172</v>
          </cell>
          <cell r="AT1046" t="str">
            <v>392427260159</v>
          </cell>
          <cell r="AU1046" t="str">
            <v>723</v>
          </cell>
          <cell r="AV1046" t="str">
            <v>371</v>
          </cell>
          <cell r="AW1046" t="str">
            <v>26190</v>
          </cell>
          <cell r="AX1046" t="str">
            <v>379</v>
          </cell>
          <cell r="AY1046">
            <v>4</v>
          </cell>
          <cell r="AZ1046">
            <v>3</v>
          </cell>
          <cell r="BA1046">
            <v>0</v>
          </cell>
        </row>
        <row r="1047">
          <cell r="A1047">
            <v>114121</v>
          </cell>
          <cell r="B1047" t="str">
            <v>IVAN DA PAZ SANTANA</v>
          </cell>
          <cell r="C1047" t="str">
            <v>MOTORISTA CAMINHAO</v>
          </cell>
          <cell r="D1047" t="str">
            <v>ECOSAMPA Operação Geral</v>
          </cell>
          <cell r="E1047">
            <v>43739</v>
          </cell>
          <cell r="F1047">
            <v>2436.4499999999998</v>
          </cell>
          <cell r="G1047" t="str">
            <v>Demitido em Meses Anteriores</v>
          </cell>
          <cell r="H1047">
            <v>43808</v>
          </cell>
          <cell r="I1047">
            <v>29832</v>
          </cell>
          <cell r="J1047" t="str">
            <v>225.946.998-10</v>
          </cell>
          <cell r="K1047" t="str">
            <v>127.30747.89.5</v>
          </cell>
          <cell r="L1047" t="str">
            <v>Salário Mensal</v>
          </cell>
          <cell r="M1047" t="str">
            <v>Empregado (CLT)</v>
          </cell>
          <cell r="N1047" t="str">
            <v>7825-10</v>
          </cell>
          <cell r="O1047">
            <v>301</v>
          </cell>
          <cell r="P1047" t="str">
            <v>SEGUNDA A SABADO - 22:00 AS 05:25 / INTERVALO DE 01 HORA</v>
          </cell>
          <cell r="Q1047" t="str">
            <v>220 Horas</v>
          </cell>
          <cell r="R1047" t="str">
            <v>75.01.017</v>
          </cell>
          <cell r="S1047" t="str">
            <v>SCK - Coleta Manual - Entulho e Materiais Diversos</v>
          </cell>
          <cell r="T1047">
            <v>2</v>
          </cell>
          <cell r="U1047" t="str">
            <v>SIND TRAB EMP DE ONIBUS RODOV INTEREST INTERM SET DIF SAO PAULO</v>
          </cell>
          <cell r="V1047" t="str">
            <v>Brasileira</v>
          </cell>
          <cell r="W1047" t="str">
            <v>São Paulo</v>
          </cell>
          <cell r="X1047" t="str">
            <v>ESTELITA CONCEICAO DA PAZ</v>
          </cell>
          <cell r="Y1047" t="str">
            <v>FRANCISCO CONCEICAO SANTANA</v>
          </cell>
          <cell r="Z1047" t="str">
            <v>Casado</v>
          </cell>
          <cell r="AA1047" t="str">
            <v>Ensino Fundamental Completo</v>
          </cell>
          <cell r="AB1047" t="str">
            <v>M</v>
          </cell>
          <cell r="AC1047" t="str">
            <v>Rua</v>
          </cell>
          <cell r="AD1047" t="str">
            <v>DOS XAMBORES</v>
          </cell>
          <cell r="AE1047" t="str">
            <v>88</v>
          </cell>
          <cell r="AG1047" t="str">
            <v>04944-050</v>
          </cell>
          <cell r="AH1047" t="str">
            <v>PARQUE DO LAGO</v>
          </cell>
          <cell r="AI1047" t="str">
            <v>São Paulo</v>
          </cell>
          <cell r="AJ1047" t="str">
            <v>São Paulo</v>
          </cell>
          <cell r="AK1047" t="str">
            <v>11</v>
          </cell>
          <cell r="AL1047" t="str">
            <v>5895.5418</v>
          </cell>
          <cell r="AM1047" t="str">
            <v>11</v>
          </cell>
          <cell r="AN1047" t="str">
            <v>96989.1791</v>
          </cell>
          <cell r="AP1047">
            <v>7867</v>
          </cell>
          <cell r="AQ1047" t="str">
            <v>28260</v>
          </cell>
          <cell r="AR1047" t="str">
            <v>5</v>
          </cell>
          <cell r="AS1047" t="str">
            <v>284102246</v>
          </cell>
          <cell r="AT1047" t="str">
            <v>394283160132</v>
          </cell>
          <cell r="AU1047" t="str">
            <v>0271</v>
          </cell>
          <cell r="AV1047" t="str">
            <v>372</v>
          </cell>
          <cell r="AW1047" t="str">
            <v>85937</v>
          </cell>
          <cell r="AX1047" t="str">
            <v>00238</v>
          </cell>
          <cell r="AY1047">
            <v>0</v>
          </cell>
          <cell r="AZ1047">
            <v>2</v>
          </cell>
          <cell r="BA1047">
            <v>8</v>
          </cell>
          <cell r="BB1047" t="str">
            <v>03.364.558.424</v>
          </cell>
          <cell r="BC1047">
            <v>44334</v>
          </cell>
          <cell r="BD1047">
            <v>43266</v>
          </cell>
          <cell r="BE1047" t="str">
            <v>AD</v>
          </cell>
          <cell r="BG1047">
            <v>43808</v>
          </cell>
        </row>
        <row r="1048">
          <cell r="A1048">
            <v>114773</v>
          </cell>
          <cell r="B1048" t="str">
            <v>IVAN GOMES DA SILVA</v>
          </cell>
          <cell r="C1048" t="str">
            <v>AJUDANTE EQ SERVICOS DIVERSOS</v>
          </cell>
          <cell r="D1048" t="str">
            <v>ECOSAMPA Santo Amaro</v>
          </cell>
          <cell r="E1048">
            <v>43874</v>
          </cell>
          <cell r="F1048">
            <v>1464.83</v>
          </cell>
          <cell r="G1048" t="str">
            <v>Demitido em Meses Anteriores</v>
          </cell>
          <cell r="H1048">
            <v>44631</v>
          </cell>
          <cell r="I1048">
            <v>32511</v>
          </cell>
          <cell r="J1048" t="str">
            <v>381.577.318-01</v>
          </cell>
          <cell r="K1048" t="str">
            <v>210.21721.74.5</v>
          </cell>
          <cell r="L1048" t="str">
            <v>Salário Mensal</v>
          </cell>
          <cell r="M1048" t="str">
            <v>Empregado (CLT)</v>
          </cell>
          <cell r="N1048" t="str">
            <v>5142-25</v>
          </cell>
          <cell r="O1048">
            <v>167</v>
          </cell>
          <cell r="P1048" t="str">
            <v>SEGUNDA A SABADO - 13:40 AS 22:00 / INTERVALO DE 01 HORA</v>
          </cell>
          <cell r="Q1048" t="str">
            <v>220 Horas</v>
          </cell>
          <cell r="R1048" t="str">
            <v>75.01.014</v>
          </cell>
          <cell r="S1048" t="str">
            <v>SCK - Pintura de Meio-Fio e Remoção Faixas e Propagandas</v>
          </cell>
          <cell r="T1048">
            <v>2</v>
          </cell>
          <cell r="U1048" t="str">
            <v>SIEMACO SAO PAULO LIMP URBANA</v>
          </cell>
          <cell r="V1048" t="str">
            <v>Brasileira</v>
          </cell>
          <cell r="W1048" t="str">
            <v>São Paulo</v>
          </cell>
          <cell r="X1048" t="str">
            <v>MARIA JUVENTINA DA SILVA</v>
          </cell>
          <cell r="Y1048" t="str">
            <v>JOELSON GOMES DA SILVA</v>
          </cell>
          <cell r="Z1048" t="str">
            <v>Solteiro</v>
          </cell>
          <cell r="AA1048" t="str">
            <v>Ensino Fundamental Incompleto</v>
          </cell>
          <cell r="AB1048" t="str">
            <v>M</v>
          </cell>
          <cell r="AC1048" t="str">
            <v>Rua</v>
          </cell>
          <cell r="AD1048" t="str">
            <v xml:space="preserve">RUA LAUDELINO DOS SANTOS </v>
          </cell>
          <cell r="AE1048" t="str">
            <v>12</v>
          </cell>
          <cell r="AG1048" t="str">
            <v>04930-280</v>
          </cell>
          <cell r="AH1048" t="str">
            <v>JARDIM SANTA MARGARIDA</v>
          </cell>
          <cell r="AI1048" t="str">
            <v>São Paulo</v>
          </cell>
          <cell r="AJ1048" t="str">
            <v>São Paulo</v>
          </cell>
          <cell r="AK1048" t="str">
            <v>11</v>
          </cell>
          <cell r="AL1048" t="str">
            <v>96078.4407</v>
          </cell>
          <cell r="AP1048">
            <v>7245</v>
          </cell>
          <cell r="AQ1048" t="str">
            <v>04009</v>
          </cell>
          <cell r="AR1048" t="str">
            <v>7</v>
          </cell>
          <cell r="AS1048" t="str">
            <v>458728160</v>
          </cell>
          <cell r="AT1048" t="str">
            <v>361714020159</v>
          </cell>
          <cell r="AU1048" t="str">
            <v>0422</v>
          </cell>
          <cell r="AV1048" t="str">
            <v>372</v>
          </cell>
          <cell r="AW1048" t="str">
            <v>38157731</v>
          </cell>
          <cell r="AX1048" t="str">
            <v>801</v>
          </cell>
          <cell r="AY1048">
            <v>2</v>
          </cell>
          <cell r="AZ1048">
            <v>0</v>
          </cell>
          <cell r="BA1048">
            <v>28</v>
          </cell>
        </row>
        <row r="1049">
          <cell r="A1049">
            <v>113050</v>
          </cell>
          <cell r="B1049" t="str">
            <v>IVAN SANTOS BALBINO DA SILVA</v>
          </cell>
          <cell r="C1049" t="str">
            <v>VARREDOR</v>
          </cell>
          <cell r="D1049" t="str">
            <v>ECOSAMPA M'Boi Mirim</v>
          </cell>
          <cell r="E1049">
            <v>43617</v>
          </cell>
          <cell r="F1049">
            <v>1603.99</v>
          </cell>
          <cell r="G1049" t="str">
            <v>Em Atividade Normal</v>
          </cell>
          <cell r="H1049">
            <v>44960</v>
          </cell>
          <cell r="I1049">
            <v>29105</v>
          </cell>
          <cell r="J1049" t="str">
            <v>309.083.528-24</v>
          </cell>
          <cell r="K1049" t="str">
            <v>130.36352.85.5</v>
          </cell>
          <cell r="L1049" t="str">
            <v>Salário Mensal</v>
          </cell>
          <cell r="M1049" t="str">
            <v>Empregado (CLT)</v>
          </cell>
          <cell r="N1049" t="str">
            <v>5142-15</v>
          </cell>
          <cell r="O1049">
            <v>242</v>
          </cell>
          <cell r="P1049" t="str">
            <v>SEGUNDA A SABADO - 13:00 AS 21:20 / INTERVALO DE 01 HORA</v>
          </cell>
          <cell r="Q1049" t="str">
            <v>220 Horas</v>
          </cell>
          <cell r="R1049" t="str">
            <v>75.01.007</v>
          </cell>
          <cell r="S1049" t="str">
            <v>SCK - Varrição de Sarjetas e Calçadas</v>
          </cell>
          <cell r="T1049">
            <v>2</v>
          </cell>
          <cell r="U1049" t="str">
            <v>SIEMACO SAO PAULO LIMP URBANA</v>
          </cell>
          <cell r="V1049" t="str">
            <v>Brasileira</v>
          </cell>
          <cell r="W1049" t="str">
            <v>São Paulo</v>
          </cell>
          <cell r="X1049" t="str">
            <v>JOSEFA DOS SANTOS</v>
          </cell>
          <cell r="Y1049" t="str">
            <v>APARECIDO BALBINO DA SILVA</v>
          </cell>
          <cell r="Z1049" t="str">
            <v>Solteiro</v>
          </cell>
          <cell r="AA1049" t="str">
            <v>Ensino Fundamental Completo</v>
          </cell>
          <cell r="AB1049" t="str">
            <v>M</v>
          </cell>
          <cell r="AC1049" t="str">
            <v>Rua</v>
          </cell>
          <cell r="AD1049" t="str">
            <v>GUSTAVO PAIVA</v>
          </cell>
          <cell r="AE1049" t="str">
            <v>05</v>
          </cell>
          <cell r="AG1049" t="str">
            <v>05763-420</v>
          </cell>
          <cell r="AH1049" t="str">
            <v>JARDIM PIRACUAMA</v>
          </cell>
          <cell r="AI1049" t="str">
            <v>São Paulo</v>
          </cell>
          <cell r="AJ1049" t="str">
            <v>São Paulo</v>
          </cell>
          <cell r="AP1049">
            <v>9106</v>
          </cell>
          <cell r="AQ1049" t="str">
            <v>33433</v>
          </cell>
          <cell r="AR1049" t="str">
            <v>8</v>
          </cell>
          <cell r="AS1049" t="str">
            <v>335722544</v>
          </cell>
          <cell r="AT1049" t="str">
            <v>288079810175</v>
          </cell>
          <cell r="AU1049" t="str">
            <v>533</v>
          </cell>
          <cell r="AV1049" t="str">
            <v>328</v>
          </cell>
          <cell r="AW1049" t="str">
            <v>38598</v>
          </cell>
          <cell r="AX1049" t="str">
            <v>211</v>
          </cell>
          <cell r="AY1049">
            <v>4</v>
          </cell>
          <cell r="AZ1049">
            <v>3</v>
          </cell>
          <cell r="BA1049">
            <v>0</v>
          </cell>
        </row>
        <row r="1050">
          <cell r="A1050">
            <v>113347</v>
          </cell>
          <cell r="B1050" t="str">
            <v>IVAN SOUTO DE ARAUJO</v>
          </cell>
          <cell r="C1050" t="str">
            <v>OPERADOR DE MAQUINA SENIOR</v>
          </cell>
          <cell r="D1050" t="str">
            <v>ECOSAMPA Operação Geral</v>
          </cell>
          <cell r="E1050">
            <v>43617</v>
          </cell>
          <cell r="F1050">
            <v>3194.98</v>
          </cell>
          <cell r="G1050" t="str">
            <v>Demitido em Meses Anteriores</v>
          </cell>
          <cell r="H1050">
            <v>43801</v>
          </cell>
          <cell r="I1050">
            <v>32127</v>
          </cell>
          <cell r="J1050" t="str">
            <v>365.511.918-60</v>
          </cell>
          <cell r="K1050" t="str">
            <v>135.11977.93.1</v>
          </cell>
          <cell r="L1050" t="str">
            <v>Salário Mensal</v>
          </cell>
          <cell r="M1050" t="str">
            <v>Empregado (CLT)</v>
          </cell>
          <cell r="N1050" t="str">
            <v>7151-25</v>
          </cell>
          <cell r="O1050">
            <v>301</v>
          </cell>
          <cell r="P1050" t="str">
            <v>SEGUNDA A SABADO - 22:00 AS 05:25 / INTERVALO DE 01 HORA</v>
          </cell>
          <cell r="Q1050" t="str">
            <v>220 Horas</v>
          </cell>
          <cell r="R1050" t="str">
            <v>75.01.018</v>
          </cell>
          <cell r="S1050" t="str">
            <v>SCK - Coleta Mecânica de Entulho</v>
          </cell>
          <cell r="T1050">
            <v>2</v>
          </cell>
          <cell r="U1050" t="str">
            <v>SIND TRAB EMP DE ONIBUS RODOV INTEREST INTERM SET DIF SAO PAULO</v>
          </cell>
          <cell r="V1050" t="str">
            <v>Brasileira</v>
          </cell>
          <cell r="W1050" t="str">
            <v>São Paulo</v>
          </cell>
          <cell r="X1050" t="str">
            <v>AUREA PEREIRA SOUTO</v>
          </cell>
          <cell r="Y1050" t="str">
            <v>EVANO FRANCISCO DE ARAUJO</v>
          </cell>
          <cell r="Z1050" t="str">
            <v>Casado</v>
          </cell>
          <cell r="AA1050" t="str">
            <v>Ensino Médio Completo</v>
          </cell>
          <cell r="AB1050" t="str">
            <v>M</v>
          </cell>
          <cell r="AC1050" t="str">
            <v>Rua</v>
          </cell>
          <cell r="AD1050" t="str">
            <v>ANGELO FERREIRA FAGUNDES</v>
          </cell>
          <cell r="AE1050" t="str">
            <v>10</v>
          </cell>
          <cell r="AG1050" t="str">
            <v>06783-320</v>
          </cell>
          <cell r="AH1050" t="str">
            <v>JARDIM TRIANON</v>
          </cell>
          <cell r="AI1050" t="str">
            <v>Taboão da Serra</v>
          </cell>
          <cell r="AJ1050" t="str">
            <v>São Paulo</v>
          </cell>
          <cell r="AP1050">
            <v>390</v>
          </cell>
          <cell r="AQ1050" t="str">
            <v>12694</v>
          </cell>
          <cell r="AR1050" t="str">
            <v>4</v>
          </cell>
          <cell r="AS1050" t="str">
            <v>413849788</v>
          </cell>
          <cell r="AT1050" t="str">
            <v>361716650167</v>
          </cell>
          <cell r="AU1050" t="str">
            <v>145</v>
          </cell>
          <cell r="AV1050" t="str">
            <v>372</v>
          </cell>
          <cell r="AW1050" t="str">
            <v>25488</v>
          </cell>
          <cell r="AX1050" t="str">
            <v>323</v>
          </cell>
          <cell r="AY1050">
            <v>0</v>
          </cell>
          <cell r="AZ1050">
            <v>6</v>
          </cell>
          <cell r="BA1050">
            <v>1</v>
          </cell>
          <cell r="BB1050" t="str">
            <v>03.979.340.225</v>
          </cell>
          <cell r="BC1050">
            <v>43705</v>
          </cell>
          <cell r="BE1050" t="str">
            <v>A</v>
          </cell>
          <cell r="BF1050" t="str">
            <v>D</v>
          </cell>
        </row>
        <row r="1051">
          <cell r="A1051">
            <v>113093</v>
          </cell>
          <cell r="B1051" t="str">
            <v>IVANILDO ALEXANDRE DOS SANTOS</v>
          </cell>
          <cell r="C1051" t="str">
            <v>AJUDANTE EQ SERVICOS DIVERSOS</v>
          </cell>
          <cell r="D1051" t="str">
            <v>ECOSAMPA Santo Amaro</v>
          </cell>
          <cell r="E1051">
            <v>43617</v>
          </cell>
          <cell r="F1051">
            <v>1603.99</v>
          </cell>
          <cell r="G1051" t="str">
            <v>Em Atividade Normal</v>
          </cell>
          <cell r="H1051">
            <v>44960</v>
          </cell>
          <cell r="I1051">
            <v>25795</v>
          </cell>
          <cell r="J1051" t="str">
            <v>770.129.764-20</v>
          </cell>
          <cell r="K1051" t="str">
            <v>124.42114.85.4</v>
          </cell>
          <cell r="L1051" t="str">
            <v>Salário Mensal</v>
          </cell>
          <cell r="M1051" t="str">
            <v>Empregado (CLT)</v>
          </cell>
          <cell r="N1051" t="str">
            <v>5142-25</v>
          </cell>
          <cell r="O1051">
            <v>66</v>
          </cell>
          <cell r="P1051" t="str">
            <v>SEGUNDA A SABADO - 06:00 AS 14:20 / INTERVALO DE 01 HORA</v>
          </cell>
          <cell r="Q1051" t="str">
            <v>220 Horas</v>
          </cell>
          <cell r="R1051" t="str">
            <v>75.01.013</v>
          </cell>
          <cell r="S1051" t="str">
            <v>SCK - Capinação e Roçada de Vias</v>
          </cell>
          <cell r="T1051">
            <v>2</v>
          </cell>
          <cell r="U1051" t="str">
            <v>SIEMACO SAO PAULO LIMP URBANA</v>
          </cell>
          <cell r="V1051" t="str">
            <v>Brasileira</v>
          </cell>
          <cell r="W1051" t="str">
            <v>Terezinha</v>
          </cell>
          <cell r="X1051" t="str">
            <v>IRACI MARIA DOS SANTOS</v>
          </cell>
          <cell r="Y1051" t="str">
            <v>MANOEL ALEXANDRE DOS SANTOS</v>
          </cell>
          <cell r="Z1051" t="str">
            <v>Casado</v>
          </cell>
          <cell r="AA1051" t="str">
            <v>Ensino Fundamental Incompleto</v>
          </cell>
          <cell r="AB1051" t="str">
            <v>M</v>
          </cell>
          <cell r="AC1051" t="str">
            <v>Rua</v>
          </cell>
          <cell r="AD1051" t="str">
            <v>PEDRO ESCOBAR</v>
          </cell>
          <cell r="AE1051" t="str">
            <v>15</v>
          </cell>
          <cell r="AG1051" t="str">
            <v>04851-210</v>
          </cell>
          <cell r="AH1051" t="str">
            <v>JARDIM ELIANA</v>
          </cell>
          <cell r="AI1051" t="str">
            <v>São Paulo</v>
          </cell>
          <cell r="AJ1051" t="str">
            <v>São Paulo</v>
          </cell>
          <cell r="AP1051">
            <v>9104</v>
          </cell>
          <cell r="AQ1051" t="str">
            <v>20359</v>
          </cell>
          <cell r="AR1051" t="str">
            <v>2</v>
          </cell>
          <cell r="AS1051" t="str">
            <v>503252505</v>
          </cell>
          <cell r="AT1051" t="str">
            <v>36693090809</v>
          </cell>
          <cell r="AU1051" t="str">
            <v>346</v>
          </cell>
          <cell r="AV1051" t="str">
            <v>371</v>
          </cell>
          <cell r="AW1051" t="str">
            <v>23679</v>
          </cell>
          <cell r="AX1051" t="str">
            <v>155</v>
          </cell>
          <cell r="AY1051">
            <v>4</v>
          </cell>
          <cell r="AZ1051">
            <v>3</v>
          </cell>
          <cell r="BA1051">
            <v>0</v>
          </cell>
        </row>
        <row r="1052">
          <cell r="A1052">
            <v>113094</v>
          </cell>
          <cell r="B1052" t="str">
            <v>IVANILDO DA SILVA LEITE</v>
          </cell>
          <cell r="C1052" t="str">
            <v>AJUDANTE EQ SERVICOS DIVERSOS</v>
          </cell>
          <cell r="D1052" t="str">
            <v>ECOSAMPA Operação Geral</v>
          </cell>
          <cell r="E1052">
            <v>43617</v>
          </cell>
          <cell r="F1052">
            <v>1603.99</v>
          </cell>
          <cell r="G1052" t="str">
            <v>Em Atividade Normal</v>
          </cell>
          <cell r="H1052">
            <v>44776</v>
          </cell>
          <cell r="I1052">
            <v>21527</v>
          </cell>
          <cell r="J1052" t="str">
            <v>507.611.704-30</v>
          </cell>
          <cell r="K1052" t="str">
            <v>122.29068.97.2</v>
          </cell>
          <cell r="L1052" t="str">
            <v>Salário Mensal</v>
          </cell>
          <cell r="M1052" t="str">
            <v>Empregado (CLT)</v>
          </cell>
          <cell r="N1052" t="str">
            <v>5142-25</v>
          </cell>
          <cell r="O1052">
            <v>339</v>
          </cell>
          <cell r="P1052" t="str">
            <v>SEGUNDA A SABADO - 13:20 AS 21:40 / INTERVALO DE 01 HORA</v>
          </cell>
          <cell r="Q1052" t="str">
            <v>220 Horas</v>
          </cell>
          <cell r="R1052" t="str">
            <v>75.01.004</v>
          </cell>
          <cell r="S1052" t="str">
            <v>SCK - Papeleiras Higienização</v>
          </cell>
          <cell r="T1052">
            <v>2</v>
          </cell>
          <cell r="U1052" t="str">
            <v>SIEMACO SAO PAULO LIMP URBANA</v>
          </cell>
          <cell r="V1052" t="str">
            <v>Brasileira</v>
          </cell>
          <cell r="W1052" t="str">
            <v>Garanhuns</v>
          </cell>
          <cell r="X1052" t="str">
            <v>AURELINA LEITE DA SILVA</v>
          </cell>
          <cell r="Y1052" t="str">
            <v>ANTONIO PAULO DA SILVA</v>
          </cell>
          <cell r="Z1052" t="str">
            <v>Solteiro</v>
          </cell>
          <cell r="AA1052" t="str">
            <v>Educação Básica Completa</v>
          </cell>
          <cell r="AB1052" t="str">
            <v>M</v>
          </cell>
          <cell r="AC1052" t="str">
            <v>Rua</v>
          </cell>
          <cell r="AD1052" t="str">
            <v>QUINTA DA CONRARIA</v>
          </cell>
          <cell r="AE1052" t="str">
            <v>70</v>
          </cell>
          <cell r="AG1052" t="str">
            <v>05852-480</v>
          </cell>
          <cell r="AH1052" t="str">
            <v>PARQUE SANTO ANTONIO</v>
          </cell>
          <cell r="AI1052" t="str">
            <v>São Paulo</v>
          </cell>
          <cell r="AJ1052" t="str">
            <v>São Paulo</v>
          </cell>
          <cell r="AP1052">
            <v>6429</v>
          </cell>
          <cell r="AQ1052" t="str">
            <v>20986</v>
          </cell>
          <cell r="AR1052" t="str">
            <v>6</v>
          </cell>
          <cell r="AS1052" t="str">
            <v>294409191</v>
          </cell>
          <cell r="AT1052" t="str">
            <v>286203860132</v>
          </cell>
          <cell r="AU1052" t="str">
            <v>137</v>
          </cell>
          <cell r="AV1052" t="str">
            <v>373</v>
          </cell>
          <cell r="AW1052" t="str">
            <v>72327</v>
          </cell>
          <cell r="AX1052" t="str">
            <v>003</v>
          </cell>
          <cell r="AY1052">
            <v>4</v>
          </cell>
          <cell r="AZ1052">
            <v>3</v>
          </cell>
          <cell r="BA1052">
            <v>0</v>
          </cell>
        </row>
        <row r="1053">
          <cell r="A1053">
            <v>112178</v>
          </cell>
          <cell r="B1053" t="str">
            <v>IVANILDO JOSE DE FREITAS</v>
          </cell>
          <cell r="C1053" t="str">
            <v>AJUDANTE EQ SERVICOS DIVERSOS</v>
          </cell>
          <cell r="D1053" t="str">
            <v>ECOSAMPA Campo Limpo</v>
          </cell>
          <cell r="E1053">
            <v>43617</v>
          </cell>
          <cell r="F1053">
            <v>1603.99</v>
          </cell>
          <cell r="G1053" t="str">
            <v>Em Atividade Normal</v>
          </cell>
          <cell r="H1053">
            <v>44806</v>
          </cell>
          <cell r="I1053">
            <v>22129</v>
          </cell>
          <cell r="J1053" t="str">
            <v>010.359.048-02</v>
          </cell>
          <cell r="K1053" t="str">
            <v>107.05107.98.9</v>
          </cell>
          <cell r="L1053" t="str">
            <v>Salário Mensal</v>
          </cell>
          <cell r="M1053" t="str">
            <v>Empregado (CLT)</v>
          </cell>
          <cell r="N1053" t="str">
            <v>5142-25</v>
          </cell>
          <cell r="O1053">
            <v>66</v>
          </cell>
          <cell r="P1053" t="str">
            <v>SEGUNDA A SABADO - 06:00 AS 14:20 / INTERVALO DE 01 HORA</v>
          </cell>
          <cell r="Q1053" t="str">
            <v>220 Horas</v>
          </cell>
          <cell r="R1053" t="str">
            <v>75.01.013</v>
          </cell>
          <cell r="S1053" t="str">
            <v>SCK - Capinação e Roçada de Vias</v>
          </cell>
          <cell r="T1053">
            <v>2</v>
          </cell>
          <cell r="U1053" t="str">
            <v>SIEMACO SAO PAULO LIMP URBANA</v>
          </cell>
          <cell r="V1053" t="str">
            <v>Brasileira</v>
          </cell>
          <cell r="W1053" t="str">
            <v>São Paulo</v>
          </cell>
          <cell r="X1053" t="str">
            <v>LIONIDIA PEREIRA GONCALVES</v>
          </cell>
          <cell r="Y1053" t="str">
            <v>JUSTINO JOSE DE FREITAS</v>
          </cell>
          <cell r="Z1053" t="str">
            <v>Outros</v>
          </cell>
          <cell r="AA1053" t="str">
            <v>Ensino Fundamental Completo</v>
          </cell>
          <cell r="AB1053" t="str">
            <v>M</v>
          </cell>
          <cell r="AC1053" t="str">
            <v>Rua</v>
          </cell>
          <cell r="AD1053" t="str">
            <v>TIJUAPE</v>
          </cell>
          <cell r="AE1053" t="str">
            <v>119</v>
          </cell>
          <cell r="AG1053" t="str">
            <v>05873-380</v>
          </cell>
          <cell r="AH1053" t="str">
            <v>MORRO DO INDIO</v>
          </cell>
          <cell r="AI1053" t="str">
            <v>São Paulo</v>
          </cell>
          <cell r="AJ1053" t="str">
            <v>São Paulo</v>
          </cell>
          <cell r="AP1053">
            <v>390</v>
          </cell>
          <cell r="AQ1053" t="str">
            <v>12561</v>
          </cell>
          <cell r="AR1053" t="str">
            <v>5</v>
          </cell>
          <cell r="AS1053" t="str">
            <v>1276579202</v>
          </cell>
          <cell r="AT1053" t="str">
            <v>141447850116</v>
          </cell>
          <cell r="AU1053" t="str">
            <v>107</v>
          </cell>
          <cell r="AV1053" t="str">
            <v>20</v>
          </cell>
          <cell r="AW1053" t="str">
            <v>8161</v>
          </cell>
          <cell r="AX1053" t="str">
            <v>463</v>
          </cell>
          <cell r="AY1053">
            <v>4</v>
          </cell>
          <cell r="AZ1053">
            <v>3</v>
          </cell>
          <cell r="BA1053">
            <v>0</v>
          </cell>
        </row>
        <row r="1054">
          <cell r="A1054">
            <v>113098</v>
          </cell>
          <cell r="B1054" t="str">
            <v>IVANILDO PASSOS DOS SANTOS</v>
          </cell>
          <cell r="C1054" t="str">
            <v>COLETOR</v>
          </cell>
          <cell r="D1054" t="str">
            <v>ECOSAMPA Operação Geral</v>
          </cell>
          <cell r="E1054">
            <v>43617</v>
          </cell>
          <cell r="F1054">
            <v>1907.79</v>
          </cell>
          <cell r="G1054" t="str">
            <v>Gozando Férias</v>
          </cell>
          <cell r="H1054">
            <v>45180</v>
          </cell>
          <cell r="I1054">
            <v>28477</v>
          </cell>
          <cell r="J1054" t="str">
            <v>086.381.027-63</v>
          </cell>
          <cell r="K1054" t="str">
            <v>125.18153.24.3</v>
          </cell>
          <cell r="L1054" t="str">
            <v>Salário Mensal</v>
          </cell>
          <cell r="M1054" t="str">
            <v>Empregado (CLT)</v>
          </cell>
          <cell r="N1054" t="str">
            <v>5142-05</v>
          </cell>
          <cell r="O1054">
            <v>339</v>
          </cell>
          <cell r="P1054" t="str">
            <v>SEGUNDA A SABADO - 13:20 AS 21:40 / INTERVALO DE 01 HORA</v>
          </cell>
          <cell r="Q1054" t="str">
            <v>220 Horas</v>
          </cell>
          <cell r="R1054" t="str">
            <v>75.01.015</v>
          </cell>
          <cell r="S1054" t="str">
            <v>SCK - Remoções de Animais Mortos</v>
          </cell>
          <cell r="T1054">
            <v>2</v>
          </cell>
          <cell r="U1054" t="str">
            <v>SIEMACO SAO PAULO LIMP URBANA</v>
          </cell>
          <cell r="V1054" t="str">
            <v>Brasileira</v>
          </cell>
          <cell r="W1054" t="str">
            <v>Itabuna</v>
          </cell>
          <cell r="X1054" t="str">
            <v>NEUSA PASSOS DOS SANTOS</v>
          </cell>
          <cell r="Y1054" t="str">
            <v>UILTON BATISTA DOS SANTOS</v>
          </cell>
          <cell r="Z1054" t="str">
            <v>Solteiro</v>
          </cell>
          <cell r="AA1054" t="str">
            <v>Educação Básica Completa</v>
          </cell>
          <cell r="AB1054" t="str">
            <v>M</v>
          </cell>
          <cell r="AC1054" t="str">
            <v>Rua</v>
          </cell>
          <cell r="AD1054" t="str">
            <v>DA DANCA CIGANA</v>
          </cell>
          <cell r="AE1054" t="str">
            <v>116</v>
          </cell>
          <cell r="AG1054" t="str">
            <v>05833-070</v>
          </cell>
          <cell r="AH1054" t="str">
            <v>JARDIM VAZ DE LIMA</v>
          </cell>
          <cell r="AI1054" t="str">
            <v>São Paulo</v>
          </cell>
          <cell r="AJ1054" t="str">
            <v>São Paulo</v>
          </cell>
          <cell r="AP1054">
            <v>9106</v>
          </cell>
          <cell r="AQ1054" t="str">
            <v>34042</v>
          </cell>
          <cell r="AR1054" t="str">
            <v>6</v>
          </cell>
          <cell r="AS1054" t="str">
            <v>501457318</v>
          </cell>
          <cell r="AT1054" t="str">
            <v>077903920574</v>
          </cell>
          <cell r="AU1054" t="str">
            <v>383</v>
          </cell>
          <cell r="AV1054" t="str">
            <v>373</v>
          </cell>
          <cell r="AW1054" t="str">
            <v>45728</v>
          </cell>
          <cell r="AX1054" t="str">
            <v>0052</v>
          </cell>
          <cell r="AY1054">
            <v>4</v>
          </cell>
          <cell r="AZ1054">
            <v>3</v>
          </cell>
          <cell r="BA1054">
            <v>0</v>
          </cell>
        </row>
        <row r="1055">
          <cell r="A1055">
            <v>116236</v>
          </cell>
          <cell r="B1055" t="str">
            <v>IVANILDO SANTOS NOVAIS</v>
          </cell>
          <cell r="C1055" t="str">
            <v>VARREDOR</v>
          </cell>
          <cell r="D1055" t="str">
            <v>ECOSAMPA Capela do Socorro</v>
          </cell>
          <cell r="E1055">
            <v>44273</v>
          </cell>
          <cell r="F1055">
            <v>1603.99</v>
          </cell>
          <cell r="G1055" t="str">
            <v>Em Atividade Normal</v>
          </cell>
          <cell r="H1055">
            <v>45086</v>
          </cell>
          <cell r="I1055">
            <v>27043</v>
          </cell>
          <cell r="J1055" t="str">
            <v>164.162.938-03</v>
          </cell>
          <cell r="K1055" t="str">
            <v>123.73727.81.3</v>
          </cell>
          <cell r="L1055" t="str">
            <v>Salário Mensal</v>
          </cell>
          <cell r="M1055" t="str">
            <v>Empregado (CLT)</v>
          </cell>
          <cell r="N1055" t="str">
            <v>5142-15</v>
          </cell>
          <cell r="O1055">
            <v>233</v>
          </cell>
          <cell r="P1055" t="str">
            <v>SEGUNDA A SABADO - 09:00 AS 17:20 / INTERVALO DE 01 HORA</v>
          </cell>
          <cell r="Q1055" t="str">
            <v>220 Horas</v>
          </cell>
          <cell r="R1055" t="str">
            <v>75.01.006</v>
          </cell>
          <cell r="S1055" t="str">
            <v>SCK - Varrição de Vias e Logradouros</v>
          </cell>
          <cell r="T1055">
            <v>2</v>
          </cell>
          <cell r="U1055" t="str">
            <v>SIEMACO SAO PAULO LIMP URBANA</v>
          </cell>
          <cell r="V1055" t="str">
            <v>Brasileira</v>
          </cell>
          <cell r="W1055" t="str">
            <v>São Paulo</v>
          </cell>
          <cell r="X1055" t="str">
            <v>MARIA SANTOS NOVAIS</v>
          </cell>
          <cell r="Y1055" t="str">
            <v>LIBERATO PEREIRA DE NOVAIS</v>
          </cell>
          <cell r="Z1055" t="str">
            <v>Solteiro</v>
          </cell>
          <cell r="AA1055" t="str">
            <v>Ensino Fundamental Completo</v>
          </cell>
          <cell r="AB1055" t="str">
            <v>M</v>
          </cell>
          <cell r="AC1055" t="str">
            <v>Rua</v>
          </cell>
          <cell r="AD1055" t="str">
            <v>RUA DAS BRUMELIAS</v>
          </cell>
          <cell r="AE1055" t="str">
            <v>18</v>
          </cell>
          <cell r="AG1055" t="str">
            <v>04896-270</v>
          </cell>
          <cell r="AH1055" t="str">
            <v>COLONIA</v>
          </cell>
          <cell r="AI1055" t="str">
            <v>São Paulo</v>
          </cell>
          <cell r="AJ1055" t="str">
            <v>São Paulo</v>
          </cell>
          <cell r="AK1055" t="str">
            <v>11</v>
          </cell>
          <cell r="AL1055" t="str">
            <v>5920.2517</v>
          </cell>
          <cell r="AP1055">
            <v>7245</v>
          </cell>
          <cell r="AQ1055" t="str">
            <v>11368</v>
          </cell>
          <cell r="AR1055" t="str">
            <v>8</v>
          </cell>
          <cell r="AS1055" t="str">
            <v>230837037</v>
          </cell>
          <cell r="AT1055" t="str">
            <v>285907850191</v>
          </cell>
          <cell r="AU1055" t="str">
            <v>322</v>
          </cell>
          <cell r="AV1055" t="str">
            <v>371</v>
          </cell>
          <cell r="AW1055" t="str">
            <v>16416293</v>
          </cell>
          <cell r="AX1055" t="str">
            <v>803</v>
          </cell>
          <cell r="AY1055">
            <v>2</v>
          </cell>
          <cell r="AZ1055">
            <v>5</v>
          </cell>
          <cell r="BA1055">
            <v>13</v>
          </cell>
        </row>
        <row r="1056">
          <cell r="A1056">
            <v>113072</v>
          </cell>
          <cell r="B1056" t="str">
            <v>IVO FERREIRA DE AZEVEDO</v>
          </cell>
          <cell r="C1056" t="str">
            <v>AJUDANTE EQ SERVICOS DIVERSOS</v>
          </cell>
          <cell r="D1056" t="str">
            <v>ECOSAMPA Santo Amaro</v>
          </cell>
          <cell r="E1056">
            <v>43617</v>
          </cell>
          <cell r="F1056">
            <v>1603.99</v>
          </cell>
          <cell r="G1056" t="str">
            <v>Em Atividade Normal</v>
          </cell>
          <cell r="H1056">
            <v>44930</v>
          </cell>
          <cell r="I1056">
            <v>22912</v>
          </cell>
          <cell r="J1056" t="str">
            <v>356.046.035-20</v>
          </cell>
          <cell r="K1056" t="str">
            <v>121.31581.03.5</v>
          </cell>
          <cell r="L1056" t="str">
            <v>Salário Mensal</v>
          </cell>
          <cell r="M1056" t="str">
            <v>Empregado (CLT)</v>
          </cell>
          <cell r="N1056" t="str">
            <v>5142-25</v>
          </cell>
          <cell r="O1056">
            <v>66</v>
          </cell>
          <cell r="P1056" t="str">
            <v>SEGUNDA A SABADO - 06:00 AS 14:20 / INTERVALO DE 01 HORA</v>
          </cell>
          <cell r="Q1056" t="str">
            <v>220 Horas</v>
          </cell>
          <cell r="R1056" t="str">
            <v>75.01.013</v>
          </cell>
          <cell r="S1056" t="str">
            <v>SCK - Capinação e Roçada de Vias</v>
          </cell>
          <cell r="T1056">
            <v>2</v>
          </cell>
          <cell r="U1056" t="str">
            <v>SIEMACO SAO PAULO LIMP URBANA</v>
          </cell>
          <cell r="V1056" t="str">
            <v>Brasileira</v>
          </cell>
          <cell r="W1056" t="str">
            <v>Nova Soure</v>
          </cell>
          <cell r="X1056" t="str">
            <v>ISALTINA FERREIRA DE AZEVEDO</v>
          </cell>
          <cell r="Y1056" t="str">
            <v>ISIDRO FERREIRA DE AZEVEDO</v>
          </cell>
          <cell r="Z1056" t="str">
            <v>Solteiro</v>
          </cell>
          <cell r="AA1056" t="str">
            <v>Ensino Fundamental Incompleto</v>
          </cell>
          <cell r="AB1056" t="str">
            <v>M</v>
          </cell>
          <cell r="AC1056" t="str">
            <v>Rua</v>
          </cell>
          <cell r="AD1056" t="str">
            <v>RICARDINA VIEIRA COELHO</v>
          </cell>
          <cell r="AE1056" t="str">
            <v>189</v>
          </cell>
          <cell r="AG1056" t="str">
            <v>04929-290</v>
          </cell>
          <cell r="AH1056" t="str">
            <v>ALTO DA RIVIEIRA</v>
          </cell>
          <cell r="AI1056" t="str">
            <v>São Paulo</v>
          </cell>
          <cell r="AJ1056" t="str">
            <v>São Paulo</v>
          </cell>
          <cell r="AP1056">
            <v>9106</v>
          </cell>
          <cell r="AQ1056" t="str">
            <v>33895</v>
          </cell>
          <cell r="AR1056" t="str">
            <v>8</v>
          </cell>
          <cell r="AS1056" t="str">
            <v>173152661</v>
          </cell>
          <cell r="AT1056" t="str">
            <v>96519690108</v>
          </cell>
          <cell r="AU1056" t="str">
            <v>120</v>
          </cell>
          <cell r="AV1056" t="str">
            <v>372</v>
          </cell>
          <cell r="AW1056" t="str">
            <v>00811</v>
          </cell>
          <cell r="AX1056" t="str">
            <v>44</v>
          </cell>
          <cell r="AY1056">
            <v>4</v>
          </cell>
          <cell r="AZ1056">
            <v>3</v>
          </cell>
          <cell r="BA1056">
            <v>0</v>
          </cell>
        </row>
        <row r="1057">
          <cell r="A1057">
            <v>112966</v>
          </cell>
          <cell r="B1057" t="str">
            <v>IVONEI OLIVEIRA CAVALCANTE</v>
          </cell>
          <cell r="C1057" t="str">
            <v>AJUDANTE EQ SERVICOS DIVERSOS</v>
          </cell>
          <cell r="D1057" t="str">
            <v>ECOSAMPA M'Boi Mirim</v>
          </cell>
          <cell r="E1057">
            <v>43617</v>
          </cell>
          <cell r="F1057">
            <v>1231.95</v>
          </cell>
          <cell r="G1057" t="str">
            <v>Demitido em Meses Anteriores</v>
          </cell>
          <cell r="H1057">
            <v>43704</v>
          </cell>
          <cell r="I1057">
            <v>32749</v>
          </cell>
          <cell r="J1057" t="str">
            <v>412.310.698-64</v>
          </cell>
          <cell r="K1057" t="str">
            <v>162.86634.18.6</v>
          </cell>
          <cell r="L1057" t="str">
            <v>Salário Mensal</v>
          </cell>
          <cell r="M1057" t="str">
            <v>Empregado (CLT)</v>
          </cell>
          <cell r="N1057" t="str">
            <v>5142-25</v>
          </cell>
          <cell r="O1057">
            <v>167</v>
          </cell>
          <cell r="P1057" t="str">
            <v>SEGUNDA A SABADO - 13:40 AS 22:00 / INTERVALO DE 01 HORA</v>
          </cell>
          <cell r="Q1057" t="str">
            <v>220 Horas</v>
          </cell>
          <cell r="R1057" t="str">
            <v>75.01.017</v>
          </cell>
          <cell r="S1057" t="str">
            <v>SCK - Coleta Manual - Entulho e Materiais Diversos</v>
          </cell>
          <cell r="T1057">
            <v>2</v>
          </cell>
          <cell r="U1057" t="str">
            <v>SIEMACO SAO PAULO LIMP URBANA</v>
          </cell>
          <cell r="V1057" t="str">
            <v>Brasileira</v>
          </cell>
          <cell r="W1057" t="str">
            <v>Valença</v>
          </cell>
          <cell r="X1057" t="str">
            <v>LUZIA OLIVEIRA CAVALCANTE</v>
          </cell>
          <cell r="Y1057" t="str">
            <v>IVO FERREIRA CAVALCANTE</v>
          </cell>
          <cell r="Z1057" t="str">
            <v>Solteiro</v>
          </cell>
          <cell r="AA1057" t="str">
            <v>Ensino Médio Completo</v>
          </cell>
          <cell r="AB1057" t="str">
            <v>M</v>
          </cell>
          <cell r="AC1057" t="str">
            <v>Rua</v>
          </cell>
          <cell r="AD1057" t="str">
            <v>DOUTOR AMARAL OSORIO</v>
          </cell>
          <cell r="AE1057" t="str">
            <v>22</v>
          </cell>
          <cell r="AG1057" t="str">
            <v>04918-220</v>
          </cell>
          <cell r="AH1057" t="str">
            <v>JARDIM TAMOIO</v>
          </cell>
          <cell r="AI1057" t="str">
            <v>São Paulo</v>
          </cell>
          <cell r="AJ1057" t="str">
            <v>São Paulo</v>
          </cell>
          <cell r="AP1057">
            <v>8857</v>
          </cell>
          <cell r="AQ1057" t="str">
            <v>07550</v>
          </cell>
          <cell r="AR1057" t="str">
            <v>4</v>
          </cell>
          <cell r="AS1057" t="str">
            <v>531536841</v>
          </cell>
          <cell r="AT1057" t="str">
            <v>127656950523</v>
          </cell>
          <cell r="AU1057" t="str">
            <v>676</v>
          </cell>
          <cell r="AV1057" t="str">
            <v>373</v>
          </cell>
          <cell r="AW1057" t="str">
            <v>88518</v>
          </cell>
          <cell r="AX1057" t="str">
            <v>357</v>
          </cell>
          <cell r="AY1057">
            <v>0</v>
          </cell>
          <cell r="AZ1057">
            <v>2</v>
          </cell>
          <cell r="BA1057">
            <v>26</v>
          </cell>
        </row>
        <row r="1058">
          <cell r="A1058">
            <v>115373</v>
          </cell>
          <cell r="B1058" t="str">
            <v>IWAN YURI SILVA BARBOSA NASCIMENTO</v>
          </cell>
          <cell r="C1058" t="str">
            <v>AJUDANTE EQ SERVICOS DIVERSOS</v>
          </cell>
          <cell r="D1058" t="str">
            <v>ECOSAMPA Capela do Socorro</v>
          </cell>
          <cell r="E1058">
            <v>44046</v>
          </cell>
          <cell r="F1058">
            <v>1281.23</v>
          </cell>
          <cell r="G1058" t="str">
            <v>Demitido em Meses Anteriores</v>
          </cell>
          <cell r="H1058">
            <v>44053</v>
          </cell>
          <cell r="I1058">
            <v>37210</v>
          </cell>
          <cell r="J1058" t="str">
            <v>398.047.538-71</v>
          </cell>
          <cell r="K1058" t="str">
            <v>207.29736.73.8</v>
          </cell>
          <cell r="L1058" t="str">
            <v>Salário Mensal</v>
          </cell>
          <cell r="M1058" t="str">
            <v>Empregado (CLT)</v>
          </cell>
          <cell r="N1058" t="str">
            <v>5142-25</v>
          </cell>
          <cell r="O1058">
            <v>167</v>
          </cell>
          <cell r="P1058" t="str">
            <v>SEGUNDA A SABADO - 13:40 AS 22:00 / INTERVALO DE 01 HORA</v>
          </cell>
          <cell r="Q1058" t="str">
            <v>220 Horas</v>
          </cell>
          <cell r="R1058" t="str">
            <v>75.01.014</v>
          </cell>
          <cell r="S1058" t="str">
            <v>SCK - Pintura de Meio-Fio e Remoção Faixas e Propagandas</v>
          </cell>
          <cell r="T1058">
            <v>2</v>
          </cell>
          <cell r="U1058" t="str">
            <v>SIEMACO SAO PAULO LIMP URBANA</v>
          </cell>
          <cell r="V1058" t="str">
            <v>Brasileira</v>
          </cell>
          <cell r="W1058" t="str">
            <v>São Paulo</v>
          </cell>
          <cell r="X1058" t="str">
            <v>ANA PAULA DA SILVA</v>
          </cell>
          <cell r="Y1058" t="str">
            <v>RONALDO BARBOSA NASCIMENTO</v>
          </cell>
          <cell r="Z1058" t="str">
            <v>Solteiro</v>
          </cell>
          <cell r="AA1058" t="str">
            <v>Ensino Médio Incompleto</v>
          </cell>
          <cell r="AB1058" t="str">
            <v>M</v>
          </cell>
          <cell r="AC1058" t="str">
            <v>Rua</v>
          </cell>
          <cell r="AD1058" t="str">
            <v>AUGUSTO FABREGAS</v>
          </cell>
          <cell r="AE1058" t="str">
            <v>28</v>
          </cell>
          <cell r="AG1058" t="str">
            <v>05820-110</v>
          </cell>
          <cell r="AH1058" t="str">
            <v>JARDIM NOVO SANTO AMARO</v>
          </cell>
          <cell r="AI1058" t="str">
            <v>São Paulo</v>
          </cell>
          <cell r="AJ1058" t="str">
            <v>São Paulo</v>
          </cell>
          <cell r="AK1058" t="str">
            <v>11</v>
          </cell>
          <cell r="AL1058" t="str">
            <v>97789.2314</v>
          </cell>
          <cell r="AM1058" t="str">
            <v>11</v>
          </cell>
          <cell r="AN1058" t="str">
            <v>98746.3820</v>
          </cell>
          <cell r="AP1058">
            <v>7245</v>
          </cell>
          <cell r="AQ1058" t="str">
            <v>04724</v>
          </cell>
          <cell r="AR1058" t="str">
            <v>1</v>
          </cell>
          <cell r="AS1058" t="str">
            <v>37799165X</v>
          </cell>
          <cell r="AT1058" t="str">
            <v>456672220124</v>
          </cell>
          <cell r="AU1058" t="str">
            <v>308</v>
          </cell>
          <cell r="AV1058" t="str">
            <v>372</v>
          </cell>
          <cell r="AW1058" t="str">
            <v>39804753</v>
          </cell>
          <cell r="AX1058" t="str">
            <v>871</v>
          </cell>
          <cell r="AY1058">
            <v>0</v>
          </cell>
          <cell r="AZ1058">
            <v>0</v>
          </cell>
          <cell r="BA1058">
            <v>7</v>
          </cell>
        </row>
        <row r="1059">
          <cell r="A1059">
            <v>112774</v>
          </cell>
          <cell r="B1059" t="str">
            <v>IZAIAS MOREIRA DA COSTA</v>
          </cell>
          <cell r="C1059" t="str">
            <v>VARREDOR</v>
          </cell>
          <cell r="D1059" t="str">
            <v>ECOSAMPA Capela do Socorro</v>
          </cell>
          <cell r="E1059">
            <v>43617</v>
          </cell>
          <cell r="F1059">
            <v>1603.99</v>
          </cell>
          <cell r="G1059" t="str">
            <v>Em Atividade Normal</v>
          </cell>
          <cell r="H1059">
            <v>45023</v>
          </cell>
          <cell r="I1059">
            <v>27429</v>
          </cell>
          <cell r="J1059" t="str">
            <v>165.115.938-60</v>
          </cell>
          <cell r="K1059" t="str">
            <v>124.67874.80.1</v>
          </cell>
          <cell r="L1059" t="str">
            <v>Salário Mensal</v>
          </cell>
          <cell r="M1059" t="str">
            <v>Empregado (CLT)</v>
          </cell>
          <cell r="N1059" t="str">
            <v>5142-15</v>
          </cell>
          <cell r="O1059">
            <v>233</v>
          </cell>
          <cell r="P1059" t="str">
            <v>SEGUNDA A SABADO - 09:00 AS 17:20 / INTERVALO DE 01 HORA</v>
          </cell>
          <cell r="Q1059" t="str">
            <v>220 Horas</v>
          </cell>
          <cell r="R1059" t="str">
            <v>75.01.010</v>
          </cell>
          <cell r="S1059" t="str">
            <v>SCK - Varrição de Feiras Livres</v>
          </cell>
          <cell r="T1059">
            <v>2</v>
          </cell>
          <cell r="U1059" t="str">
            <v>SIEMACO SAO PAULO LIMP URBANA</v>
          </cell>
          <cell r="V1059" t="str">
            <v>Brasileira</v>
          </cell>
          <cell r="W1059" t="str">
            <v>São Paulo</v>
          </cell>
          <cell r="X1059" t="str">
            <v>MARIA MOREIRA GUIMARAES</v>
          </cell>
          <cell r="Y1059" t="str">
            <v>GERALDO DA COSTA ALMEIDA</v>
          </cell>
          <cell r="Z1059" t="str">
            <v>Outros</v>
          </cell>
          <cell r="AA1059" t="str">
            <v>Ensino Fundamental Incompleto</v>
          </cell>
          <cell r="AB1059" t="str">
            <v>M</v>
          </cell>
          <cell r="AC1059" t="str">
            <v>Rua</v>
          </cell>
          <cell r="AD1059" t="str">
            <v>ANDREAS ROMBERG</v>
          </cell>
          <cell r="AE1059" t="str">
            <v>52</v>
          </cell>
          <cell r="AG1059" t="str">
            <v>04892-090</v>
          </cell>
          <cell r="AH1059" t="str">
            <v>JARDIM SILVEIRA</v>
          </cell>
          <cell r="AI1059" t="str">
            <v>São Paulo</v>
          </cell>
          <cell r="AJ1059" t="str">
            <v>São Paulo</v>
          </cell>
          <cell r="AP1059">
            <v>6733</v>
          </cell>
          <cell r="AQ1059" t="str">
            <v>31210</v>
          </cell>
          <cell r="AR1059" t="str">
            <v>9</v>
          </cell>
          <cell r="AS1059" t="str">
            <v>280723106</v>
          </cell>
          <cell r="AT1059" t="str">
            <v>286505730183</v>
          </cell>
          <cell r="AU1059" t="str">
            <v>360</v>
          </cell>
          <cell r="AV1059" t="str">
            <v>381</v>
          </cell>
          <cell r="AW1059" t="str">
            <v>92009</v>
          </cell>
          <cell r="AX1059" t="str">
            <v>161</v>
          </cell>
          <cell r="AY1059">
            <v>4</v>
          </cell>
          <cell r="AZ1059">
            <v>3</v>
          </cell>
          <cell r="BA1059">
            <v>0</v>
          </cell>
        </row>
        <row r="1060">
          <cell r="A1060">
            <v>113164</v>
          </cell>
          <cell r="B1060" t="str">
            <v>IZAIAS RODRIGUES MIRANDA</v>
          </cell>
          <cell r="C1060" t="str">
            <v>COLETOR</v>
          </cell>
          <cell r="D1060" t="str">
            <v>ECOSAMPA Operação Geral</v>
          </cell>
          <cell r="E1060">
            <v>43617</v>
          </cell>
          <cell r="F1060">
            <v>1907.79</v>
          </cell>
          <cell r="G1060" t="str">
            <v>Em Atividade Normal</v>
          </cell>
          <cell r="H1060">
            <v>44960</v>
          </cell>
          <cell r="I1060">
            <v>32381</v>
          </cell>
          <cell r="J1060" t="str">
            <v>365.391.088-93</v>
          </cell>
          <cell r="K1060" t="str">
            <v>135.87983.77.0</v>
          </cell>
          <cell r="L1060" t="str">
            <v>Salário Mensal</v>
          </cell>
          <cell r="M1060" t="str">
            <v>Empregado (CLT)</v>
          </cell>
          <cell r="N1060" t="str">
            <v>5142-05</v>
          </cell>
          <cell r="O1060">
            <v>301</v>
          </cell>
          <cell r="P1060" t="str">
            <v>SEGUNDA A SABADO - 22:00 AS 05:25 / INTERVALO DE 01 HORA</v>
          </cell>
          <cell r="Q1060" t="str">
            <v>220 Horas</v>
          </cell>
          <cell r="R1060" t="str">
            <v>75.01.017</v>
          </cell>
          <cell r="S1060" t="str">
            <v>SCK - Coleta Manual - Entulho e Materiais Diversos</v>
          </cell>
          <cell r="T1060">
            <v>2</v>
          </cell>
          <cell r="U1060" t="str">
            <v>SIEMACO SAO PAULO LIMP URBANA</v>
          </cell>
          <cell r="V1060" t="str">
            <v>Brasileira</v>
          </cell>
          <cell r="W1060" t="str">
            <v>Ariquemes</v>
          </cell>
          <cell r="X1060" t="str">
            <v>LUZIA DO CARMO ALVES RODRIGUES MIRANDA</v>
          </cell>
          <cell r="Y1060" t="str">
            <v>DANIEL RODRIGUES MIRANDA</v>
          </cell>
          <cell r="Z1060" t="str">
            <v>Solteiro</v>
          </cell>
          <cell r="AA1060" t="str">
            <v>Ensino Médio Incompleto</v>
          </cell>
          <cell r="AB1060" t="str">
            <v>M</v>
          </cell>
          <cell r="AC1060" t="str">
            <v>Rua</v>
          </cell>
          <cell r="AD1060" t="str">
            <v>ADAO GLASSER BUENO</v>
          </cell>
          <cell r="AE1060" t="str">
            <v>57</v>
          </cell>
          <cell r="AG1060" t="str">
            <v>04895-010</v>
          </cell>
          <cell r="AH1060" t="str">
            <v>COLONIA</v>
          </cell>
          <cell r="AI1060" t="str">
            <v>São Paulo</v>
          </cell>
          <cell r="AJ1060" t="str">
            <v>São Paulo</v>
          </cell>
          <cell r="AP1060">
            <v>390</v>
          </cell>
          <cell r="AQ1060" t="str">
            <v>10946</v>
          </cell>
          <cell r="AR1060" t="str">
            <v>0</v>
          </cell>
          <cell r="AS1060" t="str">
            <v>446158057</v>
          </cell>
          <cell r="AT1060" t="str">
            <v>353275960141</v>
          </cell>
          <cell r="AU1060" t="str">
            <v>289</v>
          </cell>
          <cell r="AV1060" t="str">
            <v>381</v>
          </cell>
          <cell r="AW1060" t="str">
            <v>84582</v>
          </cell>
          <cell r="AX1060" t="str">
            <v>309</v>
          </cell>
          <cell r="AY1060">
            <v>4</v>
          </cell>
          <cell r="AZ1060">
            <v>3</v>
          </cell>
          <cell r="BA1060">
            <v>0</v>
          </cell>
        </row>
        <row r="1061">
          <cell r="A1061">
            <v>112967</v>
          </cell>
          <cell r="B1061" t="str">
            <v>IZAIAS VIEIRA COSTA</v>
          </cell>
          <cell r="C1061" t="str">
            <v>AJUDANTE EQ SERVICOS DIVERSOS</v>
          </cell>
          <cell r="D1061" t="str">
            <v>ECOSAMPA Parelheiros</v>
          </cell>
          <cell r="E1061">
            <v>43617</v>
          </cell>
          <cell r="F1061">
            <v>1603.99</v>
          </cell>
          <cell r="G1061" t="str">
            <v>Gozando Férias</v>
          </cell>
          <cell r="H1061">
            <v>45180</v>
          </cell>
          <cell r="I1061">
            <v>26073</v>
          </cell>
          <cell r="J1061" t="str">
            <v>106.526.228-01</v>
          </cell>
          <cell r="K1061" t="str">
            <v>122.75563.58.1</v>
          </cell>
          <cell r="L1061" t="str">
            <v>Salário Mensal</v>
          </cell>
          <cell r="M1061" t="str">
            <v>Empregado (CLT)</v>
          </cell>
          <cell r="N1061" t="str">
            <v>5142-25</v>
          </cell>
          <cell r="O1061">
            <v>66</v>
          </cell>
          <cell r="P1061" t="str">
            <v>SEGUNDA A SABADO - 06:00 AS 14:20 / INTERVALO DE 01 HORA</v>
          </cell>
          <cell r="Q1061" t="str">
            <v>220 Horas</v>
          </cell>
          <cell r="R1061" t="str">
            <v>75.01.011</v>
          </cell>
          <cell r="S1061" t="str">
            <v>SCK - Lavagem - Feiras, Vias e Logradouros</v>
          </cell>
          <cell r="T1061">
            <v>2</v>
          </cell>
          <cell r="U1061" t="str">
            <v>SIEMACO SAO PAULO LIMP URBANA</v>
          </cell>
          <cell r="V1061" t="str">
            <v>Brasileira</v>
          </cell>
          <cell r="W1061" t="str">
            <v>São Paulo</v>
          </cell>
          <cell r="X1061" t="str">
            <v>JOSEFA BISPO DOS SANTOS COSTA</v>
          </cell>
          <cell r="Y1061" t="str">
            <v>JOSE CUPERTINO VIEIRA COSTA</v>
          </cell>
          <cell r="Z1061" t="str">
            <v>Casado</v>
          </cell>
          <cell r="AA1061" t="str">
            <v>Ensino Fundamental Incompleto</v>
          </cell>
          <cell r="AB1061" t="str">
            <v>M</v>
          </cell>
          <cell r="AC1061" t="str">
            <v>Rua</v>
          </cell>
          <cell r="AD1061" t="str">
            <v>MARIA DE JESUS FREITAS DIAS</v>
          </cell>
          <cell r="AE1061" t="str">
            <v>261</v>
          </cell>
          <cell r="AG1061" t="str">
            <v>06857-174</v>
          </cell>
          <cell r="AH1061" t="str">
            <v>RECREIO PRIMAVERA</v>
          </cell>
          <cell r="AI1061" t="str">
            <v>Itapecerica da Serra</v>
          </cell>
          <cell r="AJ1061" t="str">
            <v>São Paulo</v>
          </cell>
          <cell r="AP1061">
            <v>1667</v>
          </cell>
          <cell r="AQ1061" t="str">
            <v>71402</v>
          </cell>
          <cell r="AR1061" t="str">
            <v>4</v>
          </cell>
          <cell r="AS1061" t="str">
            <v>212741366</v>
          </cell>
          <cell r="AT1061" t="str">
            <v>187815060124</v>
          </cell>
          <cell r="AU1061" t="str">
            <v>224</v>
          </cell>
          <cell r="AV1061" t="str">
            <v>373</v>
          </cell>
          <cell r="AW1061" t="str">
            <v>41968</v>
          </cell>
          <cell r="AX1061" t="str">
            <v>143</v>
          </cell>
          <cell r="AY1061">
            <v>4</v>
          </cell>
          <cell r="AZ1061">
            <v>3</v>
          </cell>
          <cell r="BA1061">
            <v>0</v>
          </cell>
        </row>
        <row r="1062">
          <cell r="A1062">
            <v>121953</v>
          </cell>
          <cell r="B1062" t="str">
            <v>IZAQUE JUSTINO CANDIDO</v>
          </cell>
          <cell r="C1062" t="str">
            <v>AJUDANTE EQ SERVICOS DIVERSOS</v>
          </cell>
          <cell r="D1062" t="str">
            <v>ECOSAMPA Santo Amaro</v>
          </cell>
          <cell r="E1062">
            <v>45040</v>
          </cell>
          <cell r="F1062">
            <v>1603.99</v>
          </cell>
          <cell r="G1062" t="str">
            <v>Em Atividade Normal</v>
          </cell>
          <cell r="H1062">
            <v>45040</v>
          </cell>
          <cell r="I1062">
            <v>34583</v>
          </cell>
          <cell r="J1062" t="str">
            <v>454.520.048-66</v>
          </cell>
          <cell r="K1062" t="str">
            <v>209.79779.25.6</v>
          </cell>
          <cell r="L1062" t="str">
            <v>Salário Mensal</v>
          </cell>
          <cell r="M1062" t="str">
            <v>Empregado (CLT)</v>
          </cell>
          <cell r="N1062" t="str">
            <v>5142-25</v>
          </cell>
          <cell r="O1062">
            <v>300</v>
          </cell>
          <cell r="P1062" t="str">
            <v>SEGUNDA A SABADO - 21:00 AS 04:33 / INTERVALO DE 01 HORA</v>
          </cell>
          <cell r="Q1062" t="str">
            <v>220 Horas</v>
          </cell>
          <cell r="R1062" t="str">
            <v>75.01.017</v>
          </cell>
          <cell r="S1062" t="str">
            <v>SCK - Coleta Manual - Entulho e Materiais Diversos</v>
          </cell>
          <cell r="T1062">
            <v>2</v>
          </cell>
          <cell r="U1062" t="str">
            <v>SIEMACO SAO PAULO LIMP URBANA</v>
          </cell>
          <cell r="V1062" t="str">
            <v>Brasileira</v>
          </cell>
          <cell r="W1062" t="str">
            <v>São Paulo</v>
          </cell>
          <cell r="X1062" t="str">
            <v>MARIA DAS GRAÇAS JUSTINO CANDIDO</v>
          </cell>
          <cell r="Y1062" t="str">
            <v>JOSE CANDIDO</v>
          </cell>
          <cell r="Z1062" t="str">
            <v>Solteiro</v>
          </cell>
          <cell r="AA1062" t="str">
            <v>Ensino Médio Incompleto</v>
          </cell>
          <cell r="AB1062" t="str">
            <v>M</v>
          </cell>
          <cell r="AC1062" t="str">
            <v>Rua</v>
          </cell>
          <cell r="AD1062" t="str">
            <v>SAO PAULO</v>
          </cell>
          <cell r="AE1062" t="str">
            <v>145</v>
          </cell>
          <cell r="AG1062" t="str">
            <v>04891-190</v>
          </cell>
          <cell r="AH1062" t="str">
            <v>PARQUE RECREIO</v>
          </cell>
          <cell r="AI1062" t="str">
            <v>São Paulo</v>
          </cell>
          <cell r="AJ1062" t="str">
            <v>São Paulo</v>
          </cell>
          <cell r="AM1062" t="str">
            <v>11</v>
          </cell>
          <cell r="AN1062" t="str">
            <v>93383-4510</v>
          </cell>
          <cell r="AP1062">
            <v>6733</v>
          </cell>
          <cell r="AQ1062" t="str">
            <v>53082</v>
          </cell>
          <cell r="AR1062" t="str">
            <v>5</v>
          </cell>
          <cell r="AS1062" t="str">
            <v>475672057</v>
          </cell>
          <cell r="AT1062" t="str">
            <v>406781600159</v>
          </cell>
          <cell r="AU1062" t="str">
            <v>0159</v>
          </cell>
          <cell r="AV1062" t="str">
            <v>381</v>
          </cell>
          <cell r="AW1062" t="str">
            <v>45452004</v>
          </cell>
          <cell r="AX1062" t="str">
            <v>866</v>
          </cell>
          <cell r="AY1062">
            <v>0</v>
          </cell>
          <cell r="AZ1062">
            <v>4</v>
          </cell>
          <cell r="BA1062">
            <v>7</v>
          </cell>
        </row>
        <row r="1063">
          <cell r="A1063">
            <v>116010</v>
          </cell>
          <cell r="B1063" t="str">
            <v>JACIRA DA SILVA ALBANO</v>
          </cell>
          <cell r="C1063" t="str">
            <v>AJUDANTE EQ SERVICOS DIVERSOS</v>
          </cell>
          <cell r="D1063" t="str">
            <v>ECOSAMPA Santo Amaro</v>
          </cell>
          <cell r="E1063">
            <v>44207</v>
          </cell>
          <cell r="F1063">
            <v>1603.99</v>
          </cell>
          <cell r="G1063" t="str">
            <v>Em Atividade Normal</v>
          </cell>
          <cell r="H1063">
            <v>45149</v>
          </cell>
          <cell r="I1063">
            <v>30710</v>
          </cell>
          <cell r="J1063" t="str">
            <v>361.652.378-86</v>
          </cell>
          <cell r="K1063" t="str">
            <v>210.13482.75.3</v>
          </cell>
          <cell r="L1063" t="str">
            <v>Salário Mensal</v>
          </cell>
          <cell r="M1063" t="str">
            <v>Empregado (CLT)</v>
          </cell>
          <cell r="N1063" t="str">
            <v>5142-25</v>
          </cell>
          <cell r="O1063">
            <v>66</v>
          </cell>
          <cell r="P1063" t="str">
            <v>SEGUNDA A SABADO - 06:00 AS 14:20 / INTERVALO DE 01 HORA</v>
          </cell>
          <cell r="Q1063" t="str">
            <v>220 Horas</v>
          </cell>
          <cell r="R1063" t="str">
            <v>75.01.013</v>
          </cell>
          <cell r="S1063" t="str">
            <v>SCK - Capinação e Roçada de Vias</v>
          </cell>
          <cell r="T1063">
            <v>2</v>
          </cell>
          <cell r="U1063" t="str">
            <v>SIEMACO SAO PAULO LIMP URBANA</v>
          </cell>
          <cell r="V1063" t="str">
            <v>Brasileira</v>
          </cell>
          <cell r="W1063" t="str">
            <v>Monte Santo</v>
          </cell>
          <cell r="X1063" t="str">
            <v>CECILIA MARIA DA SILVA</v>
          </cell>
          <cell r="Y1063" t="str">
            <v>JOAO JOSE ALBANO</v>
          </cell>
          <cell r="Z1063" t="str">
            <v>Solteiro</v>
          </cell>
          <cell r="AA1063" t="str">
            <v>Ensino Médio Completo</v>
          </cell>
          <cell r="AB1063" t="str">
            <v>F</v>
          </cell>
          <cell r="AC1063" t="str">
            <v>Rua</v>
          </cell>
          <cell r="AD1063" t="str">
            <v>MANUEL DE TEFFE</v>
          </cell>
          <cell r="AE1063" t="str">
            <v>16</v>
          </cell>
          <cell r="AG1063" t="str">
            <v>04815-300</v>
          </cell>
          <cell r="AH1063" t="str">
            <v>JARDIM SATELITE</v>
          </cell>
          <cell r="AI1063" t="str">
            <v>São Paulo</v>
          </cell>
          <cell r="AJ1063" t="str">
            <v>São Paulo</v>
          </cell>
          <cell r="AM1063" t="str">
            <v>11</v>
          </cell>
          <cell r="AN1063" t="str">
            <v>97179.9648</v>
          </cell>
          <cell r="AP1063">
            <v>6753</v>
          </cell>
          <cell r="AQ1063" t="str">
            <v>36883</v>
          </cell>
          <cell r="AR1063" t="str">
            <v>3</v>
          </cell>
          <cell r="AS1063" t="str">
            <v>439208257</v>
          </cell>
          <cell r="AT1063" t="str">
            <v>34.6481050183</v>
          </cell>
          <cell r="AU1063" t="str">
            <v>736</v>
          </cell>
          <cell r="AV1063" t="str">
            <v>280</v>
          </cell>
          <cell r="AW1063" t="str">
            <v>36165237</v>
          </cell>
          <cell r="AX1063" t="str">
            <v>886</v>
          </cell>
          <cell r="AY1063">
            <v>2</v>
          </cell>
          <cell r="AZ1063">
            <v>7</v>
          </cell>
          <cell r="BA1063">
            <v>20</v>
          </cell>
        </row>
        <row r="1064">
          <cell r="A1064">
            <v>121414</v>
          </cell>
          <cell r="B1064" t="str">
            <v>JACKSON GAMA DIAS</v>
          </cell>
          <cell r="C1064" t="str">
            <v>AJUDANTE EQ SERVICOS DIVERSOS</v>
          </cell>
          <cell r="D1064" t="str">
            <v>ECOSAMPA M'Boi Mirim</v>
          </cell>
          <cell r="E1064">
            <v>44967</v>
          </cell>
          <cell r="F1064">
            <v>1603.99</v>
          </cell>
          <cell r="G1064" t="str">
            <v>Em Atividade Normal</v>
          </cell>
          <cell r="H1064">
            <v>44967</v>
          </cell>
          <cell r="I1064">
            <v>33684</v>
          </cell>
          <cell r="J1064" t="str">
            <v>062.204.065-08</v>
          </cell>
          <cell r="K1064" t="str">
            <v>162.82818.06.1</v>
          </cell>
          <cell r="L1064" t="str">
            <v>Salário Mensal</v>
          </cell>
          <cell r="M1064" t="str">
            <v>Empregado (CLT)</v>
          </cell>
          <cell r="N1064" t="str">
            <v>5142-25</v>
          </cell>
          <cell r="O1064">
            <v>167</v>
          </cell>
          <cell r="P1064" t="str">
            <v>SEGUNDA A SABADO - 13:40 AS 22:00 / INTERVALO DE 01 HORA</v>
          </cell>
          <cell r="Q1064" t="str">
            <v>220 Horas</v>
          </cell>
          <cell r="R1064" t="str">
            <v>75.01.011</v>
          </cell>
          <cell r="S1064" t="str">
            <v>SCK - Lavagem - Feiras, Vias e Logradouros</v>
          </cell>
          <cell r="T1064">
            <v>2</v>
          </cell>
          <cell r="U1064" t="str">
            <v>SIEMACO SAO PAULO LIMP URBANA</v>
          </cell>
          <cell r="V1064" t="str">
            <v>Brasileira</v>
          </cell>
          <cell r="W1064" t="str">
            <v>Euclides da Cunha</v>
          </cell>
          <cell r="X1064" t="str">
            <v>IVANILDES DA SILVA GAMA</v>
          </cell>
          <cell r="Y1064" t="str">
            <v>GILBERTO FERREIRA DIAS</v>
          </cell>
          <cell r="Z1064" t="str">
            <v>Solteiro</v>
          </cell>
          <cell r="AA1064" t="str">
            <v>Ensino Fundamental Completo</v>
          </cell>
          <cell r="AB1064" t="str">
            <v>M</v>
          </cell>
          <cell r="AC1064" t="str">
            <v>Rua</v>
          </cell>
          <cell r="AD1064" t="str">
            <v>ITACURE</v>
          </cell>
          <cell r="AE1064" t="str">
            <v>34</v>
          </cell>
          <cell r="AG1064" t="str">
            <v>04950-070</v>
          </cell>
          <cell r="AH1064" t="str">
            <v>CIDADE IPAVA</v>
          </cell>
          <cell r="AI1064" t="str">
            <v>São Paulo</v>
          </cell>
          <cell r="AJ1064" t="str">
            <v>São Paulo</v>
          </cell>
          <cell r="AM1064" t="str">
            <v>11</v>
          </cell>
          <cell r="AN1064" t="str">
            <v>97051-5618</v>
          </cell>
          <cell r="AP1064">
            <v>758</v>
          </cell>
          <cell r="AQ1064" t="str">
            <v>17253</v>
          </cell>
          <cell r="AR1064" t="str">
            <v>0</v>
          </cell>
          <cell r="AS1064" t="str">
            <v>586762814</v>
          </cell>
          <cell r="AT1064" t="str">
            <v>138777140540</v>
          </cell>
          <cell r="AU1064" t="str">
            <v>0736</v>
          </cell>
          <cell r="AV1064" t="str">
            <v>372</v>
          </cell>
          <cell r="AW1064" t="str">
            <v>06220406</v>
          </cell>
          <cell r="AX1064" t="str">
            <v>508</v>
          </cell>
          <cell r="AY1064">
            <v>0</v>
          </cell>
          <cell r="AZ1064">
            <v>6</v>
          </cell>
          <cell r="BA1064">
            <v>21</v>
          </cell>
        </row>
        <row r="1065">
          <cell r="A1065">
            <v>113406</v>
          </cell>
          <cell r="B1065" t="str">
            <v>JACKSON PIRES NASCIMENTO</v>
          </cell>
          <cell r="C1065" t="str">
            <v>VARREDOR</v>
          </cell>
          <cell r="D1065" t="str">
            <v>ECOSAMPA Santo Amaro</v>
          </cell>
          <cell r="E1065">
            <v>43617</v>
          </cell>
          <cell r="F1065">
            <v>1603.99</v>
          </cell>
          <cell r="G1065" t="str">
            <v>Em Atividade Normal</v>
          </cell>
          <cell r="H1065">
            <v>44993</v>
          </cell>
          <cell r="I1065">
            <v>26007</v>
          </cell>
          <cell r="J1065" t="str">
            <v>915.900.195-04</v>
          </cell>
          <cell r="K1065" t="str">
            <v>126.50750.04.0</v>
          </cell>
          <cell r="L1065" t="str">
            <v>Salário Mensal</v>
          </cell>
          <cell r="M1065" t="str">
            <v>Empregado (CLT)</v>
          </cell>
          <cell r="N1065" t="str">
            <v>5142-15</v>
          </cell>
          <cell r="O1065">
            <v>66</v>
          </cell>
          <cell r="P1065" t="str">
            <v>SEGUNDA A SABADO - 06:00 AS 14:20 / INTERVALO DE 01 HORA</v>
          </cell>
          <cell r="Q1065" t="str">
            <v>220 Horas</v>
          </cell>
          <cell r="R1065" t="str">
            <v>75.01.006</v>
          </cell>
          <cell r="S1065" t="str">
            <v>SCK - Varrição de Vias e Logradouros</v>
          </cell>
          <cell r="T1065">
            <v>2</v>
          </cell>
          <cell r="U1065" t="str">
            <v>SIEMACO SAO PAULO LIMP URBANA</v>
          </cell>
          <cell r="V1065" t="str">
            <v>Brasileira</v>
          </cell>
          <cell r="W1065" t="str">
            <v>Salvador</v>
          </cell>
          <cell r="X1065" t="str">
            <v>GEORGINA PIRES SANTOS</v>
          </cell>
          <cell r="Y1065" t="str">
            <v>SEBATIAO NASCIMENTO</v>
          </cell>
          <cell r="Z1065" t="str">
            <v>Solteiro</v>
          </cell>
          <cell r="AA1065" t="str">
            <v>Ensino Fundamental Incompleto</v>
          </cell>
          <cell r="AB1065" t="str">
            <v>M</v>
          </cell>
          <cell r="AC1065" t="str">
            <v>Rua</v>
          </cell>
          <cell r="AD1065" t="str">
            <v>BENEDITO DE BARROS</v>
          </cell>
          <cell r="AE1065" t="str">
            <v>710</v>
          </cell>
          <cell r="AG1065" t="str">
            <v>05882-370</v>
          </cell>
          <cell r="AH1065" t="str">
            <v>JARDIM SAO BENTO NOVO</v>
          </cell>
          <cell r="AI1065" t="str">
            <v>São Paulo</v>
          </cell>
          <cell r="AJ1065" t="str">
            <v>São Paulo</v>
          </cell>
          <cell r="AP1065">
            <v>1659</v>
          </cell>
          <cell r="AQ1065" t="str">
            <v>27548</v>
          </cell>
          <cell r="AR1065" t="str">
            <v>9</v>
          </cell>
          <cell r="AS1065" t="str">
            <v>69117617</v>
          </cell>
          <cell r="AT1065" t="str">
            <v>61358120566</v>
          </cell>
          <cell r="AU1065" t="str">
            <v>4</v>
          </cell>
          <cell r="AV1065" t="str">
            <v>34</v>
          </cell>
          <cell r="AW1065" t="str">
            <v>58375</v>
          </cell>
          <cell r="AX1065" t="str">
            <v>028</v>
          </cell>
          <cell r="AY1065">
            <v>4</v>
          </cell>
          <cell r="AZ1065">
            <v>3</v>
          </cell>
          <cell r="BA1065">
            <v>0</v>
          </cell>
        </row>
        <row r="1066">
          <cell r="A1066">
            <v>118059</v>
          </cell>
          <cell r="B1066" t="str">
            <v>JACKSON WENDELL FIRMINO DE ARAUJO</v>
          </cell>
          <cell r="C1066" t="str">
            <v>AJUDANTE EQ SERVICOS DIVERSOS</v>
          </cell>
          <cell r="D1066" t="str">
            <v>ECOSAMPA Santo Amaro</v>
          </cell>
          <cell r="E1066">
            <v>44567</v>
          </cell>
          <cell r="F1066">
            <v>1603.99</v>
          </cell>
          <cell r="G1066" t="str">
            <v>Em Atividade Normal</v>
          </cell>
          <cell r="H1066">
            <v>44567</v>
          </cell>
          <cell r="I1066">
            <v>36738</v>
          </cell>
          <cell r="J1066" t="str">
            <v>489.281.308-75</v>
          </cell>
          <cell r="K1066" t="str">
            <v>162.50688.73.1</v>
          </cell>
          <cell r="L1066" t="str">
            <v>Salário Mensal</v>
          </cell>
          <cell r="M1066" t="str">
            <v>Empregado (CLT)</v>
          </cell>
          <cell r="N1066" t="str">
            <v>5142-25</v>
          </cell>
          <cell r="O1066">
            <v>300</v>
          </cell>
          <cell r="P1066" t="str">
            <v>SEGUNDA A SABADO - 21:00 AS 04:33 / INTERVALO DE 01 HORA</v>
          </cell>
          <cell r="Q1066" t="str">
            <v>220 Horas</v>
          </cell>
          <cell r="R1066" t="str">
            <v>75.01.013</v>
          </cell>
          <cell r="S1066" t="str">
            <v>SCK - Capinação e Roçada de Vias</v>
          </cell>
          <cell r="T1066">
            <v>2</v>
          </cell>
          <cell r="U1066" t="str">
            <v>SIEMACO SAO PAULO LIMP URBANA</v>
          </cell>
          <cell r="V1066" t="str">
            <v>Brasileira</v>
          </cell>
          <cell r="W1066" t="str">
            <v>São Paulo</v>
          </cell>
          <cell r="X1066" t="str">
            <v>LIDIA DE JESUS FIRMINO</v>
          </cell>
          <cell r="Y1066" t="str">
            <v>CARLOS JORGE DA SILVA ARAUJO</v>
          </cell>
          <cell r="Z1066" t="str">
            <v>Solteiro</v>
          </cell>
          <cell r="AA1066" t="str">
            <v>Ensino Médio Completo</v>
          </cell>
          <cell r="AB1066" t="str">
            <v>M</v>
          </cell>
          <cell r="AC1066" t="str">
            <v>Rua</v>
          </cell>
          <cell r="AD1066" t="str">
            <v>LUIS CABRAL MESQUITA</v>
          </cell>
          <cell r="AE1066" t="str">
            <v>437</v>
          </cell>
          <cell r="AG1066" t="str">
            <v>04813-200</v>
          </cell>
          <cell r="AH1066" t="str">
            <v>JARDIM SAO VICENTE</v>
          </cell>
          <cell r="AI1066" t="str">
            <v>São Paulo</v>
          </cell>
          <cell r="AJ1066" t="str">
            <v>São Paulo</v>
          </cell>
          <cell r="AM1066" t="str">
            <v>11</v>
          </cell>
          <cell r="AN1066" t="str">
            <v>99613.3478</v>
          </cell>
          <cell r="AP1066">
            <v>644</v>
          </cell>
          <cell r="AQ1066" t="str">
            <v>24347</v>
          </cell>
          <cell r="AR1066" t="str">
            <v>9</v>
          </cell>
          <cell r="AS1066" t="str">
            <v>59104772X</v>
          </cell>
          <cell r="AT1066" t="str">
            <v>440400080124</v>
          </cell>
          <cell r="AU1066" t="str">
            <v>518</v>
          </cell>
          <cell r="AV1066" t="str">
            <v>260</v>
          </cell>
          <cell r="AW1066" t="str">
            <v>48928130</v>
          </cell>
          <cell r="AX1066" t="str">
            <v>875</v>
          </cell>
          <cell r="AY1066">
            <v>1</v>
          </cell>
          <cell r="AZ1066">
            <v>7</v>
          </cell>
          <cell r="BA1066">
            <v>25</v>
          </cell>
        </row>
        <row r="1067">
          <cell r="A1067">
            <v>113165</v>
          </cell>
          <cell r="B1067" t="str">
            <v>JACNER ARRUDA DE OLIVEIRA</v>
          </cell>
          <cell r="C1067" t="str">
            <v>COLETOR</v>
          </cell>
          <cell r="D1067" t="str">
            <v>ECOSAMPA Operação Geral</v>
          </cell>
          <cell r="E1067">
            <v>43617</v>
          </cell>
          <cell r="F1067">
            <v>1465.28</v>
          </cell>
          <cell r="G1067" t="str">
            <v>Demitido em Meses Anteriores</v>
          </cell>
          <cell r="H1067">
            <v>43657</v>
          </cell>
          <cell r="I1067">
            <v>34715</v>
          </cell>
          <cell r="J1067" t="str">
            <v>349.122.628-70</v>
          </cell>
          <cell r="K1067" t="str">
            <v>204.28939.22.2</v>
          </cell>
          <cell r="L1067" t="str">
            <v>Salário Mensal</v>
          </cell>
          <cell r="M1067" t="str">
            <v>Empregado (CLT)</v>
          </cell>
          <cell r="N1067" t="str">
            <v>5142-05</v>
          </cell>
          <cell r="O1067">
            <v>301</v>
          </cell>
          <cell r="P1067" t="str">
            <v>SEGUNDA A SABADO - 22:00 AS 05:25 / INTERVALO DE 01 HORA</v>
          </cell>
          <cell r="Q1067" t="str">
            <v>220 Horas</v>
          </cell>
          <cell r="R1067" t="str">
            <v>75.01.017</v>
          </cell>
          <cell r="S1067" t="str">
            <v>SCK - Coleta Manual - Entulho e Materiais Diversos</v>
          </cell>
          <cell r="T1067">
            <v>2</v>
          </cell>
          <cell r="U1067" t="str">
            <v>SIEMACO SAO PAULO LIMP URBANA</v>
          </cell>
          <cell r="V1067" t="str">
            <v>Brasileira</v>
          </cell>
          <cell r="W1067" t="str">
            <v>São Paulo</v>
          </cell>
          <cell r="X1067" t="str">
            <v>CREUZA SOUSA ARRUDA</v>
          </cell>
          <cell r="Y1067" t="str">
            <v>AMARILDO PEREIRA DE OLIVEIRA</v>
          </cell>
          <cell r="Z1067" t="str">
            <v>Solteiro</v>
          </cell>
          <cell r="AA1067" t="str">
            <v>Ensino Médio Completo</v>
          </cell>
          <cell r="AB1067" t="str">
            <v>M</v>
          </cell>
          <cell r="AC1067" t="str">
            <v>Rua</v>
          </cell>
          <cell r="AD1067" t="str">
            <v>DAS GOIABEIRAS</v>
          </cell>
          <cell r="AE1067" t="str">
            <v>14</v>
          </cell>
          <cell r="AG1067" t="str">
            <v>05661-040</v>
          </cell>
          <cell r="AH1067" t="str">
            <v>PARAISOPOLIS</v>
          </cell>
          <cell r="AI1067" t="str">
            <v>São Paulo</v>
          </cell>
          <cell r="AJ1067" t="str">
            <v>São Paulo</v>
          </cell>
          <cell r="AP1067">
            <v>2978</v>
          </cell>
          <cell r="AQ1067" t="str">
            <v>36834</v>
          </cell>
          <cell r="AR1067" t="str">
            <v>4</v>
          </cell>
          <cell r="AS1067" t="str">
            <v>435300283</v>
          </cell>
          <cell r="AT1067" t="str">
            <v>407430840191</v>
          </cell>
          <cell r="AU1067" t="str">
            <v>409</v>
          </cell>
          <cell r="AV1067" t="str">
            <v>346</v>
          </cell>
          <cell r="AW1067" t="str">
            <v>28203</v>
          </cell>
          <cell r="AX1067" t="str">
            <v>368</v>
          </cell>
          <cell r="AY1067">
            <v>0</v>
          </cell>
          <cell r="AZ1067">
            <v>1</v>
          </cell>
          <cell r="BA1067">
            <v>10</v>
          </cell>
        </row>
        <row r="1068">
          <cell r="A1068">
            <v>113599</v>
          </cell>
          <cell r="B1068" t="str">
            <v>JACO LAURIANO DA SILVA</v>
          </cell>
          <cell r="C1068" t="str">
            <v>MOTORISTA CAMINHAO</v>
          </cell>
          <cell r="D1068" t="str">
            <v>ECOSAMPA Operação Geral</v>
          </cell>
          <cell r="E1068">
            <v>43617</v>
          </cell>
          <cell r="F1068">
            <v>3050.22</v>
          </cell>
          <cell r="G1068" t="str">
            <v>Em Atividade Normal</v>
          </cell>
          <cell r="H1068">
            <v>45177</v>
          </cell>
          <cell r="I1068">
            <v>22392</v>
          </cell>
          <cell r="J1068" t="str">
            <v>275.948.074-72</v>
          </cell>
          <cell r="K1068" t="str">
            <v>120.22006.37.4</v>
          </cell>
          <cell r="L1068" t="str">
            <v>Salário Mensal</v>
          </cell>
          <cell r="M1068" t="str">
            <v>Empregado (CLT)</v>
          </cell>
          <cell r="N1068" t="str">
            <v>7825-10</v>
          </cell>
          <cell r="O1068">
            <v>339</v>
          </cell>
          <cell r="P1068" t="str">
            <v>SEGUNDA A SABADO - 13:20 AS 21:40 / INTERVALO DE 01 HORA</v>
          </cell>
          <cell r="Q1068" t="str">
            <v>220 Horas</v>
          </cell>
          <cell r="R1068" t="str">
            <v>75.01.018</v>
          </cell>
          <cell r="S1068" t="str">
            <v>SCK - Coleta Mecânica de Entulho</v>
          </cell>
          <cell r="T1068">
            <v>2</v>
          </cell>
          <cell r="U1068" t="str">
            <v>SIND TRAB EMP DE ONIBUS RODOV INTEREST INTERM SET DIF SAO PAULO</v>
          </cell>
          <cell r="V1068" t="str">
            <v>Brasileira</v>
          </cell>
          <cell r="W1068" t="str">
            <v>Recife</v>
          </cell>
          <cell r="X1068" t="str">
            <v>SEVERINA AMARA DA SILVA</v>
          </cell>
          <cell r="Y1068" t="str">
            <v>MANOEL LAURIANO DA SILVA</v>
          </cell>
          <cell r="Z1068" t="str">
            <v>Solteiro</v>
          </cell>
          <cell r="AA1068" t="str">
            <v>Ensino Médio Completo</v>
          </cell>
          <cell r="AB1068" t="str">
            <v>M</v>
          </cell>
          <cell r="AC1068" t="str">
            <v>Rua</v>
          </cell>
          <cell r="AD1068" t="str">
            <v>SIMAO CAETANO NUNES</v>
          </cell>
          <cell r="AE1068" t="str">
            <v>19</v>
          </cell>
          <cell r="AG1068" t="str">
            <v>05873-370</v>
          </cell>
          <cell r="AH1068" t="str">
            <v>MORRO DO INDIO</v>
          </cell>
          <cell r="AI1068" t="str">
            <v>São Paulo</v>
          </cell>
          <cell r="AJ1068" t="str">
            <v>São Paulo</v>
          </cell>
          <cell r="AP1068">
            <v>390</v>
          </cell>
          <cell r="AQ1068" t="str">
            <v>10924</v>
          </cell>
          <cell r="AR1068" t="str">
            <v>7</v>
          </cell>
          <cell r="AS1068" t="str">
            <v>230571724</v>
          </cell>
          <cell r="AT1068" t="str">
            <v>155337070167</v>
          </cell>
          <cell r="AU1068" t="str">
            <v>104</v>
          </cell>
          <cell r="AV1068" t="str">
            <v>20</v>
          </cell>
          <cell r="AW1068" t="str">
            <v>76687</v>
          </cell>
          <cell r="AX1068" t="str">
            <v>014</v>
          </cell>
          <cell r="AY1068">
            <v>4</v>
          </cell>
          <cell r="AZ1068">
            <v>3</v>
          </cell>
          <cell r="BA1068">
            <v>0</v>
          </cell>
          <cell r="BB1068" t="str">
            <v>01.778.846.200</v>
          </cell>
          <cell r="BC1068">
            <v>46013</v>
          </cell>
          <cell r="BE1068" t="str">
            <v>A</v>
          </cell>
          <cell r="BF1068" t="str">
            <v>E</v>
          </cell>
          <cell r="BG1068">
            <v>43613</v>
          </cell>
        </row>
        <row r="1069">
          <cell r="A1069">
            <v>117409</v>
          </cell>
          <cell r="B1069" t="str">
            <v>JACSON VALENTIM</v>
          </cell>
          <cell r="C1069" t="str">
            <v>VARREDOR</v>
          </cell>
          <cell r="D1069" t="str">
            <v>ECOSAMPA Santo Amaro</v>
          </cell>
          <cell r="E1069">
            <v>44522</v>
          </cell>
          <cell r="F1069">
            <v>1603.99</v>
          </cell>
          <cell r="G1069" t="str">
            <v>Em Atividade Normal</v>
          </cell>
          <cell r="H1069">
            <v>45086</v>
          </cell>
          <cell r="I1069">
            <v>34488</v>
          </cell>
          <cell r="J1069" t="str">
            <v>455.265.938-35</v>
          </cell>
          <cell r="K1069" t="str">
            <v>207.29672.15.2</v>
          </cell>
          <cell r="L1069" t="str">
            <v>Salário Mensal</v>
          </cell>
          <cell r="M1069" t="str">
            <v>Empregado (CLT)</v>
          </cell>
          <cell r="N1069" t="str">
            <v>5142-15</v>
          </cell>
          <cell r="O1069">
            <v>167</v>
          </cell>
          <cell r="P1069" t="str">
            <v>SEGUNDA A SABADO - 13:40 AS 22:00 / INTERVALO DE 01 HORA</v>
          </cell>
          <cell r="Q1069" t="str">
            <v>220 Horas</v>
          </cell>
          <cell r="R1069" t="str">
            <v>75.01.006</v>
          </cell>
          <cell r="S1069" t="str">
            <v>SCK - Varrição de Vias e Logradouros</v>
          </cell>
          <cell r="T1069">
            <v>2</v>
          </cell>
          <cell r="U1069" t="str">
            <v>SIEMACO SAO PAULO LIMP URBANA</v>
          </cell>
          <cell r="V1069" t="str">
            <v>Brasileira</v>
          </cell>
          <cell r="W1069" t="str">
            <v>São Paulo</v>
          </cell>
          <cell r="X1069" t="str">
            <v>ELIZABETE ALVES VALENTIM</v>
          </cell>
          <cell r="Y1069" t="str">
            <v>LOURIVAL VALENTIM</v>
          </cell>
          <cell r="Z1069" t="str">
            <v>Solteiro</v>
          </cell>
          <cell r="AA1069" t="str">
            <v>Ensino Médio Incompleto</v>
          </cell>
          <cell r="AB1069" t="str">
            <v>M</v>
          </cell>
          <cell r="AC1069" t="str">
            <v>Rua</v>
          </cell>
          <cell r="AD1069" t="str">
            <v>RUA JORGE LEAL GONCALVES</v>
          </cell>
          <cell r="AE1069" t="str">
            <v>1956</v>
          </cell>
          <cell r="AG1069" t="str">
            <v>04875-080</v>
          </cell>
          <cell r="AH1069" t="str">
            <v>CHACARA SANTO AMARO</v>
          </cell>
          <cell r="AI1069" t="str">
            <v>São Paulo</v>
          </cell>
          <cell r="AJ1069" t="str">
            <v>São Paulo</v>
          </cell>
          <cell r="AK1069" t="str">
            <v>11</v>
          </cell>
          <cell r="AL1069" t="str">
            <v>99704.7355</v>
          </cell>
          <cell r="AM1069" t="str">
            <v>11</v>
          </cell>
          <cell r="AN1069" t="str">
            <v>96578.2072</v>
          </cell>
          <cell r="AP1069">
            <v>8341</v>
          </cell>
          <cell r="AQ1069" t="str">
            <v>29673</v>
          </cell>
          <cell r="AR1069" t="str">
            <v>2</v>
          </cell>
          <cell r="AS1069" t="str">
            <v>364966105</v>
          </cell>
          <cell r="AT1069" t="str">
            <v>406751080116</v>
          </cell>
          <cell r="AU1069" t="str">
            <v>0512</v>
          </cell>
          <cell r="AV1069" t="str">
            <v>381</v>
          </cell>
          <cell r="AW1069" t="str">
            <v>45526593</v>
          </cell>
          <cell r="AX1069" t="str">
            <v>835</v>
          </cell>
          <cell r="AY1069">
            <v>1</v>
          </cell>
          <cell r="AZ1069">
            <v>9</v>
          </cell>
          <cell r="BA1069">
            <v>9</v>
          </cell>
        </row>
        <row r="1070">
          <cell r="A1070">
            <v>114762</v>
          </cell>
          <cell r="B1070" t="str">
            <v>JADER BARBOSA DE ARAUJO</v>
          </cell>
          <cell r="C1070" t="str">
            <v>MOTORISTA CAMINHAO</v>
          </cell>
          <cell r="D1070" t="str">
            <v>ECOSAMPA Operação Geral</v>
          </cell>
          <cell r="E1070">
            <v>43874</v>
          </cell>
          <cell r="F1070">
            <v>3050.22</v>
          </cell>
          <cell r="G1070" t="str">
            <v>Demitido em Meses Anteriores</v>
          </cell>
          <cell r="H1070">
            <v>45061</v>
          </cell>
          <cell r="I1070">
            <v>33338</v>
          </cell>
          <cell r="J1070" t="str">
            <v>344.471.638-96</v>
          </cell>
          <cell r="K1070" t="str">
            <v>207.24875.45.4</v>
          </cell>
          <cell r="L1070" t="str">
            <v>Salário Mensal</v>
          </cell>
          <cell r="M1070" t="str">
            <v>Empregado (CLT)</v>
          </cell>
          <cell r="N1070" t="str">
            <v>7825-10</v>
          </cell>
          <cell r="O1070">
            <v>339</v>
          </cell>
          <cell r="P1070" t="str">
            <v>SEGUNDA A SABADO - 13:20 AS 21:40 / INTERVALO DE 01 HORA</v>
          </cell>
          <cell r="Q1070" t="str">
            <v>220 Horas</v>
          </cell>
          <cell r="R1070" t="str">
            <v>75.01.024</v>
          </cell>
          <cell r="S1070" t="str">
            <v>SCK - Coleta Manual Residuos - Compactador</v>
          </cell>
          <cell r="T1070">
            <v>2</v>
          </cell>
          <cell r="U1070" t="str">
            <v>SIND TRAB EMP DE ONIBUS RODOV INTEREST INTERM SET DIF SAO PAULO</v>
          </cell>
          <cell r="V1070" t="str">
            <v>Brasileira</v>
          </cell>
          <cell r="W1070" t="str">
            <v>São Paulo</v>
          </cell>
          <cell r="X1070" t="str">
            <v>SHIRLEY BARBOSA DE SOUZA LACERDA DE ARAUJO</v>
          </cell>
          <cell r="Y1070" t="str">
            <v>SEBASTIAO VALDERY LACERDA DE ARAUJO</v>
          </cell>
          <cell r="Z1070" t="str">
            <v>Casado</v>
          </cell>
          <cell r="AA1070" t="str">
            <v>Ensino Médio Completo</v>
          </cell>
          <cell r="AB1070" t="str">
            <v>M</v>
          </cell>
          <cell r="AC1070" t="str">
            <v>Rua</v>
          </cell>
          <cell r="AD1070" t="str">
            <v>TOMAS TEIXEIRA</v>
          </cell>
          <cell r="AE1070" t="str">
            <v>648</v>
          </cell>
          <cell r="AF1070" t="str">
            <v>CS 02</v>
          </cell>
          <cell r="AG1070" t="str">
            <v>04658-020</v>
          </cell>
          <cell r="AH1070" t="str">
            <v>VILA CONSTANCA</v>
          </cell>
          <cell r="AI1070" t="str">
            <v>São Paulo</v>
          </cell>
          <cell r="AJ1070" t="str">
            <v>São Paulo</v>
          </cell>
          <cell r="AK1070" t="str">
            <v>11</v>
          </cell>
          <cell r="AL1070" t="str">
            <v>3564.4679</v>
          </cell>
          <cell r="AM1070" t="str">
            <v>11</v>
          </cell>
          <cell r="AN1070" t="str">
            <v>98461.6066</v>
          </cell>
          <cell r="AP1070">
            <v>7237</v>
          </cell>
          <cell r="AQ1070" t="str">
            <v>25672</v>
          </cell>
          <cell r="AR1070" t="str">
            <v>7</v>
          </cell>
          <cell r="AS1070" t="str">
            <v>36.456.811-2</v>
          </cell>
          <cell r="AT1070" t="str">
            <v>384000180159</v>
          </cell>
          <cell r="AU1070" t="str">
            <v>314</v>
          </cell>
          <cell r="AV1070" t="str">
            <v>418</v>
          </cell>
          <cell r="AW1070" t="str">
            <v>34447163</v>
          </cell>
          <cell r="AX1070" t="str">
            <v>896</v>
          </cell>
          <cell r="AY1070">
            <v>3</v>
          </cell>
          <cell r="AZ1070">
            <v>3</v>
          </cell>
          <cell r="BA1070">
            <v>2</v>
          </cell>
          <cell r="BB1070" t="str">
            <v>04.865.772.268</v>
          </cell>
          <cell r="BC1070">
            <v>44475</v>
          </cell>
          <cell r="BD1070">
            <v>42850</v>
          </cell>
          <cell r="BE1070" t="str">
            <v>A</v>
          </cell>
          <cell r="BF1070" t="str">
            <v>E</v>
          </cell>
          <cell r="BG1070">
            <v>43866</v>
          </cell>
        </row>
        <row r="1071">
          <cell r="A1071">
            <v>113099</v>
          </cell>
          <cell r="B1071" t="str">
            <v>JADERSON CANDIDO DA SILVA</v>
          </cell>
          <cell r="C1071" t="str">
            <v>AJUDANTE EQ SERVICOS DIVERSOS</v>
          </cell>
          <cell r="D1071" t="str">
            <v>ECOSAMPA Santo Amaro</v>
          </cell>
          <cell r="E1071">
            <v>43617</v>
          </cell>
          <cell r="F1071">
            <v>1464.83</v>
          </cell>
          <cell r="G1071" t="str">
            <v>Demitido em Meses Anteriores</v>
          </cell>
          <cell r="H1071">
            <v>44694</v>
          </cell>
          <cell r="I1071">
            <v>34468</v>
          </cell>
          <cell r="J1071" t="str">
            <v>425.616.418-99</v>
          </cell>
          <cell r="K1071" t="str">
            <v>210.73175.36.9</v>
          </cell>
          <cell r="L1071" t="str">
            <v>Salário Mensal</v>
          </cell>
          <cell r="M1071" t="str">
            <v>Empregado (CLT)</v>
          </cell>
          <cell r="N1071" t="str">
            <v>5142-25</v>
          </cell>
          <cell r="O1071">
            <v>66</v>
          </cell>
          <cell r="P1071" t="str">
            <v>SEGUNDA A SABADO - 06:00 AS 14:20 / INTERVALO DE 01 HORA</v>
          </cell>
          <cell r="Q1071" t="str">
            <v>220 Horas</v>
          </cell>
          <cell r="R1071" t="str">
            <v>75.01.013</v>
          </cell>
          <cell r="S1071" t="str">
            <v>SCK - Capinação e Roçada de Vias</v>
          </cell>
          <cell r="T1071">
            <v>2</v>
          </cell>
          <cell r="U1071" t="str">
            <v>SIEMACO SAO PAULO LIMP URBANA</v>
          </cell>
          <cell r="V1071" t="str">
            <v>Brasileira</v>
          </cell>
          <cell r="W1071" t="str">
            <v>São Paulo</v>
          </cell>
          <cell r="X1071" t="str">
            <v>TANIA MARIA CANDIDO</v>
          </cell>
          <cell r="Y1071" t="str">
            <v>JOSE CARLOS DA SILVA</v>
          </cell>
          <cell r="Z1071" t="str">
            <v>Solteiro</v>
          </cell>
          <cell r="AA1071" t="str">
            <v>Ensino Médio Completo</v>
          </cell>
          <cell r="AB1071" t="str">
            <v>M</v>
          </cell>
          <cell r="AC1071" t="str">
            <v>Rua</v>
          </cell>
          <cell r="AD1071" t="str">
            <v>VIRIATO CORREIA</v>
          </cell>
          <cell r="AE1071" t="str">
            <v>24</v>
          </cell>
          <cell r="AG1071" t="str">
            <v>05656-040</v>
          </cell>
          <cell r="AH1071" t="str">
            <v>FAZENDA MORUMBI</v>
          </cell>
          <cell r="AI1071" t="str">
            <v>São Paulo</v>
          </cell>
          <cell r="AJ1071" t="str">
            <v>São Paulo</v>
          </cell>
          <cell r="AP1071">
            <v>1681</v>
          </cell>
          <cell r="AQ1071" t="str">
            <v>21168</v>
          </cell>
          <cell r="AR1071" t="str">
            <v>4</v>
          </cell>
          <cell r="AS1071" t="str">
            <v>438790327</v>
          </cell>
          <cell r="AT1071" t="str">
            <v>387828990116</v>
          </cell>
          <cell r="AU1071" t="str">
            <v>555</v>
          </cell>
          <cell r="AV1071" t="str">
            <v>346</v>
          </cell>
          <cell r="AW1071" t="str">
            <v>38683</v>
          </cell>
          <cell r="AX1071" t="str">
            <v>401</v>
          </cell>
          <cell r="AY1071">
            <v>2</v>
          </cell>
          <cell r="AZ1071">
            <v>11</v>
          </cell>
          <cell r="BA1071">
            <v>12</v>
          </cell>
        </row>
        <row r="1072">
          <cell r="A1072">
            <v>115396</v>
          </cell>
          <cell r="B1072" t="str">
            <v>JAIDER DIONISIO SANTOS</v>
          </cell>
          <cell r="C1072" t="str">
            <v>AJUDANTE EQ SERVICOS DIVERSOS</v>
          </cell>
          <cell r="D1072" t="str">
            <v>ECOSAMPA M'Boi Mirim</v>
          </cell>
          <cell r="E1072">
            <v>44048</v>
          </cell>
          <cell r="F1072">
            <v>1319.67</v>
          </cell>
          <cell r="G1072" t="str">
            <v>Demitido em Meses Anteriores</v>
          </cell>
          <cell r="H1072">
            <v>44274</v>
          </cell>
          <cell r="I1072">
            <v>32678</v>
          </cell>
          <cell r="J1072" t="str">
            <v>379.895.928-51</v>
          </cell>
          <cell r="K1072" t="str">
            <v>207.80019.64.9</v>
          </cell>
          <cell r="L1072" t="str">
            <v>Salário Mensal</v>
          </cell>
          <cell r="M1072" t="str">
            <v>Empregado (CLT)</v>
          </cell>
          <cell r="N1072" t="str">
            <v>5142-25</v>
          </cell>
          <cell r="O1072">
            <v>167</v>
          </cell>
          <cell r="P1072" t="str">
            <v>SEGUNDA A SABADO - 13:40 AS 22:00 / INTERVALO DE 01 HORA</v>
          </cell>
          <cell r="Q1072" t="str">
            <v>220 Horas</v>
          </cell>
          <cell r="R1072" t="str">
            <v>75.01.013</v>
          </cell>
          <cell r="S1072" t="str">
            <v>SCK - Capinação e Roçada de Vias</v>
          </cell>
          <cell r="T1072">
            <v>2</v>
          </cell>
          <cell r="U1072" t="str">
            <v>SIEMACO SAO PAULO LIMP URBANA</v>
          </cell>
          <cell r="V1072" t="str">
            <v>Brasileira</v>
          </cell>
          <cell r="W1072" t="str">
            <v>São Paulo</v>
          </cell>
          <cell r="X1072" t="str">
            <v>MARILEA DAS MERCES SANTOS</v>
          </cell>
          <cell r="Y1072" t="str">
            <v>ANTONOI DIONISIO ALVES</v>
          </cell>
          <cell r="Z1072" t="str">
            <v>Solteiro</v>
          </cell>
          <cell r="AA1072" t="str">
            <v>Ensino Fundamental Completo</v>
          </cell>
          <cell r="AB1072" t="str">
            <v>M</v>
          </cell>
          <cell r="AC1072" t="str">
            <v>Rua</v>
          </cell>
          <cell r="AD1072" t="str">
            <v>RIBADAVIA</v>
          </cell>
          <cell r="AE1072" t="str">
            <v>6</v>
          </cell>
          <cell r="AF1072" t="str">
            <v>B</v>
          </cell>
          <cell r="AG1072" t="str">
            <v>04912-010</v>
          </cell>
          <cell r="AH1072" t="str">
            <v>GUARAPIRANGA</v>
          </cell>
          <cell r="AI1072" t="str">
            <v>São Paulo</v>
          </cell>
          <cell r="AJ1072" t="str">
            <v>São Paulo</v>
          </cell>
          <cell r="AK1072" t="str">
            <v>11</v>
          </cell>
          <cell r="AL1072" t="str">
            <v>96705.1865</v>
          </cell>
          <cell r="AP1072">
            <v>1667</v>
          </cell>
          <cell r="AQ1072" t="str">
            <v>80366</v>
          </cell>
          <cell r="AR1072" t="str">
            <v>0</v>
          </cell>
          <cell r="AS1072" t="str">
            <v>458426738</v>
          </cell>
          <cell r="AT1072" t="str">
            <v>354657540124</v>
          </cell>
          <cell r="AU1072" t="str">
            <v>327</v>
          </cell>
          <cell r="AV1072" t="str">
            <v>124</v>
          </cell>
          <cell r="AW1072" t="str">
            <v>37989592</v>
          </cell>
          <cell r="AX1072" t="str">
            <v>851</v>
          </cell>
          <cell r="AY1072">
            <v>0</v>
          </cell>
          <cell r="AZ1072">
            <v>7</v>
          </cell>
          <cell r="BA1072">
            <v>14</v>
          </cell>
        </row>
        <row r="1073">
          <cell r="A1073">
            <v>121975</v>
          </cell>
          <cell r="B1073" t="str">
            <v>JAILMA FURTUNATO</v>
          </cell>
          <cell r="C1073" t="str">
            <v>PENSIONISTAS</v>
          </cell>
          <cell r="D1073" t="str">
            <v>ECOSAMPA Pensionistas</v>
          </cell>
          <cell r="E1073">
            <v>45040</v>
          </cell>
          <cell r="F1073">
            <v>0.01</v>
          </cell>
          <cell r="G1073" t="str">
            <v>Em Atividade Normal</v>
          </cell>
          <cell r="H1073">
            <v>45040</v>
          </cell>
          <cell r="J1073" t="str">
            <v>388.919.408-79</v>
          </cell>
          <cell r="L1073" t="str">
            <v>Nenhuma</v>
          </cell>
          <cell r="M1073" t="str">
            <v>Pensionista</v>
          </cell>
          <cell r="N1073" t="str">
            <v>1415-20</v>
          </cell>
          <cell r="O1073">
            <v>0</v>
          </cell>
          <cell r="P1073" t="str">
            <v>Nenhum</v>
          </cell>
          <cell r="Q1073" t="str">
            <v>Nenhuma</v>
          </cell>
          <cell r="R1073" t="str">
            <v>00.00.000</v>
          </cell>
          <cell r="S1073" t="str">
            <v>Pensionistas</v>
          </cell>
          <cell r="T1073">
            <v>2</v>
          </cell>
          <cell r="U1073" t="str">
            <v>Nenhum</v>
          </cell>
          <cell r="V1073" t="str">
            <v>Brasileira</v>
          </cell>
          <cell r="W1073" t="str">
            <v>Nenhum</v>
          </cell>
          <cell r="Z1073" t="str">
            <v>Nenhum</v>
          </cell>
          <cell r="AA1073" t="str">
            <v>Nenhum</v>
          </cell>
          <cell r="AB1073" t="str">
            <v>F</v>
          </cell>
          <cell r="AC1073" t="str">
            <v>Nenhum</v>
          </cell>
          <cell r="AJ1073" t="str">
            <v>Nenhum</v>
          </cell>
          <cell r="AP1073">
            <v>3579</v>
          </cell>
          <cell r="AQ1073" t="str">
            <v>01300021285</v>
          </cell>
          <cell r="AR1073" t="str">
            <v>6</v>
          </cell>
          <cell r="AY1073">
            <v>0</v>
          </cell>
          <cell r="AZ1073">
            <v>4</v>
          </cell>
          <cell r="BA1073">
            <v>7</v>
          </cell>
        </row>
        <row r="1074">
          <cell r="A1074">
            <v>122835</v>
          </cell>
          <cell r="B1074" t="str">
            <v>JAILSON AMANCIO DA SILVA</v>
          </cell>
          <cell r="C1074" t="str">
            <v>AJUDANTE EQ SERVICOS DIVERSOS</v>
          </cell>
          <cell r="D1074" t="str">
            <v>ECOSAMPA Parelheiros</v>
          </cell>
          <cell r="E1074">
            <v>45180</v>
          </cell>
          <cell r="F1074">
            <v>1603.99</v>
          </cell>
          <cell r="G1074" t="str">
            <v>Em Atividade Normal</v>
          </cell>
          <cell r="H1074">
            <v>45180</v>
          </cell>
          <cell r="I1074">
            <v>30759</v>
          </cell>
          <cell r="J1074" t="str">
            <v>342.269.298-37</v>
          </cell>
          <cell r="K1074" t="str">
            <v>133.18366.89.6</v>
          </cell>
          <cell r="L1074" t="str">
            <v>Salário Mensal</v>
          </cell>
          <cell r="M1074" t="str">
            <v>Empregado (CLT)</v>
          </cell>
          <cell r="N1074" t="str">
            <v>5142-25</v>
          </cell>
          <cell r="O1074">
            <v>66</v>
          </cell>
          <cell r="P1074" t="str">
            <v>SEGUNDA A SABADO - 06:00 AS 14:20 / INTERVALO DE 01 HORA</v>
          </cell>
          <cell r="Q1074" t="str">
            <v>220 Horas</v>
          </cell>
          <cell r="R1074" t="str">
            <v>75.01.014</v>
          </cell>
          <cell r="S1074" t="str">
            <v>SCK - Pintura de Meio-Fio e Remoção Faixas e Propagandas</v>
          </cell>
          <cell r="T1074">
            <v>2</v>
          </cell>
          <cell r="U1074" t="str">
            <v>SIEMACO SAO PAULO LIMP URBANA</v>
          </cell>
          <cell r="V1074" t="str">
            <v>Brasileira</v>
          </cell>
          <cell r="W1074" t="str">
            <v>Recife</v>
          </cell>
          <cell r="X1074" t="str">
            <v>EURIDICE AMANCIO DA SILVA</v>
          </cell>
          <cell r="Z1074" t="str">
            <v>Solteiro</v>
          </cell>
          <cell r="AA1074" t="str">
            <v>Ensino Médio Incompleto</v>
          </cell>
          <cell r="AB1074" t="str">
            <v>M</v>
          </cell>
          <cell r="AC1074" t="str">
            <v>Avenida</v>
          </cell>
          <cell r="AD1074" t="str">
            <v>Leitao da Cunha</v>
          </cell>
          <cell r="AE1074" t="str">
            <v>949</v>
          </cell>
          <cell r="AF1074" t="str">
            <v>C/3</v>
          </cell>
          <cell r="AG1074" t="str">
            <v>05775-200</v>
          </cell>
          <cell r="AH1074" t="str">
            <v xml:space="preserve">Parque Regina	</v>
          </cell>
          <cell r="AI1074" t="str">
            <v>São Paulo</v>
          </cell>
          <cell r="AJ1074" t="str">
            <v>São Paulo</v>
          </cell>
          <cell r="AM1074" t="str">
            <v>11</v>
          </cell>
          <cell r="AN1074" t="str">
            <v>95628-6631</v>
          </cell>
          <cell r="AP1074">
            <v>1634</v>
          </cell>
          <cell r="AQ1074" t="str">
            <v>84173</v>
          </cell>
          <cell r="AR1074" t="str">
            <v>6</v>
          </cell>
          <cell r="AS1074" t="str">
            <v>521008189</v>
          </cell>
          <cell r="AT1074" t="str">
            <v>321026040175</v>
          </cell>
          <cell r="AU1074" t="str">
            <v>0973</v>
          </cell>
          <cell r="AV1074" t="str">
            <v>328</v>
          </cell>
          <cell r="AW1074" t="str">
            <v>34226929</v>
          </cell>
          <cell r="AX1074" t="str">
            <v>837</v>
          </cell>
          <cell r="AY1074">
            <v>0</v>
          </cell>
          <cell r="AZ1074">
            <v>0</v>
          </cell>
          <cell r="BA1074">
            <v>0</v>
          </cell>
        </row>
        <row r="1075">
          <cell r="A1075">
            <v>113132</v>
          </cell>
          <cell r="B1075" t="str">
            <v>JAILSON CONCEICAO DOS SANTOS</v>
          </cell>
          <cell r="C1075" t="str">
            <v>COLETOR</v>
          </cell>
          <cell r="D1075" t="str">
            <v>ECOSAMPA Operação Geral</v>
          </cell>
          <cell r="E1075">
            <v>43617</v>
          </cell>
          <cell r="F1075">
            <v>1907.79</v>
          </cell>
          <cell r="G1075" t="str">
            <v>Em Atividade Normal</v>
          </cell>
          <cell r="H1075">
            <v>45149</v>
          </cell>
          <cell r="I1075">
            <v>29082</v>
          </cell>
          <cell r="J1075" t="str">
            <v>277.253.048-51</v>
          </cell>
          <cell r="K1075" t="str">
            <v>125.33672.15.9</v>
          </cell>
          <cell r="L1075" t="str">
            <v>Salário Mensal</v>
          </cell>
          <cell r="M1075" t="str">
            <v>Empregado (CLT)</v>
          </cell>
          <cell r="N1075" t="str">
            <v>5142-05</v>
          </cell>
          <cell r="O1075">
            <v>297</v>
          </cell>
          <cell r="P1075" t="str">
            <v>SEGUNDA A SABADO - 05:40 AS 14:00 / INTERVALO DE 01 HORA</v>
          </cell>
          <cell r="Q1075" t="str">
            <v>220 Horas</v>
          </cell>
          <cell r="R1075" t="str">
            <v>75.01.024</v>
          </cell>
          <cell r="S1075" t="str">
            <v>SCK - Coleta Manual Residuos - Compactador</v>
          </cell>
          <cell r="T1075">
            <v>2</v>
          </cell>
          <cell r="U1075" t="str">
            <v>SIEMACO SAO PAULO LIMP URBANA</v>
          </cell>
          <cell r="V1075" t="str">
            <v>Brasileira</v>
          </cell>
          <cell r="W1075" t="str">
            <v>Maraú</v>
          </cell>
          <cell r="X1075" t="str">
            <v>MARIA DOMINGAS DOS SANTOS</v>
          </cell>
          <cell r="Y1075" t="str">
            <v>GERSON DOS SANTOS CONCECAO</v>
          </cell>
          <cell r="Z1075" t="str">
            <v>Solteiro</v>
          </cell>
          <cell r="AA1075" t="str">
            <v>Ensino Médio Completo</v>
          </cell>
          <cell r="AB1075" t="str">
            <v>M</v>
          </cell>
          <cell r="AC1075" t="str">
            <v>Rua</v>
          </cell>
          <cell r="AD1075" t="str">
            <v>SAMUEL SCOTT</v>
          </cell>
          <cell r="AE1075" t="str">
            <v>810</v>
          </cell>
          <cell r="AG1075" t="str">
            <v>04857-060</v>
          </cell>
          <cell r="AH1075" t="str">
            <v>JARDIM VARGINIA</v>
          </cell>
          <cell r="AI1075" t="str">
            <v>São Paulo</v>
          </cell>
          <cell r="AJ1075" t="str">
            <v>São Paulo</v>
          </cell>
          <cell r="AP1075">
            <v>390</v>
          </cell>
          <cell r="AQ1075" t="str">
            <v>11758</v>
          </cell>
          <cell r="AR1075" t="str">
            <v>8</v>
          </cell>
          <cell r="AS1075" t="str">
            <v>55.022.506-7</v>
          </cell>
          <cell r="AT1075" t="str">
            <v>280530410124</v>
          </cell>
          <cell r="AU1075" t="str">
            <v>164</v>
          </cell>
          <cell r="AV1075" t="str">
            <v>373</v>
          </cell>
          <cell r="AW1075" t="str">
            <v>70055</v>
          </cell>
          <cell r="AX1075" t="str">
            <v>52</v>
          </cell>
          <cell r="AY1075">
            <v>4</v>
          </cell>
          <cell r="AZ1075">
            <v>3</v>
          </cell>
          <cell r="BA1075">
            <v>0</v>
          </cell>
        </row>
        <row r="1076">
          <cell r="A1076">
            <v>117360</v>
          </cell>
          <cell r="B1076" t="str">
            <v>JAILSON CORREIA DE LIMA</v>
          </cell>
          <cell r="C1076" t="str">
            <v>MOTORISTA CAMINHAO</v>
          </cell>
          <cell r="D1076" t="str">
            <v>ECOSAMPA Operação Geral</v>
          </cell>
          <cell r="E1076">
            <v>44508</v>
          </cell>
          <cell r="F1076">
            <v>3050.22</v>
          </cell>
          <cell r="G1076" t="str">
            <v>Demitido em Meses Anteriores</v>
          </cell>
          <cell r="H1076">
            <v>45061</v>
          </cell>
          <cell r="I1076">
            <v>28385</v>
          </cell>
          <cell r="J1076" t="str">
            <v>948.384.965-91</v>
          </cell>
          <cell r="K1076" t="str">
            <v>127.61138.77.7</v>
          </cell>
          <cell r="L1076" t="str">
            <v>Salário Mensal</v>
          </cell>
          <cell r="M1076" t="str">
            <v>Empregado (CLT)</v>
          </cell>
          <cell r="N1076" t="str">
            <v>7825-10</v>
          </cell>
          <cell r="O1076">
            <v>300</v>
          </cell>
          <cell r="P1076" t="str">
            <v>SEGUNDA A SABADO - 21:00 AS 04:33 / INTERVALO DE 01 HORA</v>
          </cell>
          <cell r="Q1076" t="str">
            <v>220 Horas</v>
          </cell>
          <cell r="R1076" t="str">
            <v>75.01.017</v>
          </cell>
          <cell r="S1076" t="str">
            <v>SCK - Coleta Manual - Entulho e Materiais Diversos</v>
          </cell>
          <cell r="T1076">
            <v>2</v>
          </cell>
          <cell r="U1076" t="str">
            <v>SIND TRAB EMP DE ONIBUS RODOV INTEREST INTERM SET DIF SAO PAULO</v>
          </cell>
          <cell r="V1076" t="str">
            <v>Brasileira</v>
          </cell>
          <cell r="W1076" t="str">
            <v>São Paulo</v>
          </cell>
          <cell r="X1076" t="str">
            <v>FLORDINICE CORREIA DE LIMA</v>
          </cell>
          <cell r="Y1076" t="str">
            <v>GERONIAS FERREIRA DE LIMA</v>
          </cell>
          <cell r="Z1076" t="str">
            <v>Solteiro</v>
          </cell>
          <cell r="AA1076" t="str">
            <v>Ensino Médio Completo</v>
          </cell>
          <cell r="AB1076" t="str">
            <v>M</v>
          </cell>
          <cell r="AC1076" t="str">
            <v>Rua</v>
          </cell>
          <cell r="AD1076" t="str">
            <v>RUA MARIA CANDIDO FERREIRA</v>
          </cell>
          <cell r="AE1076" t="str">
            <v>505</v>
          </cell>
          <cell r="AG1076" t="str">
            <v>04844-220</v>
          </cell>
          <cell r="AH1076" t="str">
            <v>JARDIM ICARAI</v>
          </cell>
          <cell r="AI1076" t="str">
            <v>São Paulo</v>
          </cell>
          <cell r="AJ1076" t="str">
            <v>São Paulo</v>
          </cell>
          <cell r="AK1076" t="str">
            <v>11</v>
          </cell>
          <cell r="AL1076" t="str">
            <v>95825.9111</v>
          </cell>
          <cell r="AM1076" t="str">
            <v>11</v>
          </cell>
          <cell r="AN1076" t="str">
            <v>96362.1486</v>
          </cell>
          <cell r="AP1076">
            <v>6733</v>
          </cell>
          <cell r="AQ1076" t="str">
            <v>45515</v>
          </cell>
          <cell r="AR1076" t="str">
            <v>5</v>
          </cell>
          <cell r="AS1076" t="str">
            <v>375287541</v>
          </cell>
          <cell r="AT1076" t="str">
            <v>420058800108</v>
          </cell>
          <cell r="AU1076" t="str">
            <v>166</v>
          </cell>
          <cell r="AV1076" t="str">
            <v>371</v>
          </cell>
          <cell r="AW1076" t="str">
            <v>94838496</v>
          </cell>
          <cell r="AX1076" t="str">
            <v>591</v>
          </cell>
          <cell r="AY1076">
            <v>1</v>
          </cell>
          <cell r="AZ1076">
            <v>6</v>
          </cell>
          <cell r="BA1076">
            <v>7</v>
          </cell>
          <cell r="BB1076" t="str">
            <v>03.120.414.378</v>
          </cell>
          <cell r="BC1076">
            <v>44383</v>
          </cell>
          <cell r="BD1076">
            <v>42559</v>
          </cell>
          <cell r="BE1076" t="str">
            <v>D</v>
          </cell>
          <cell r="BG1076">
            <v>44509</v>
          </cell>
        </row>
        <row r="1077">
          <cell r="A1077">
            <v>114257</v>
          </cell>
          <cell r="B1077" t="str">
            <v>JAILSON JOSE DA COSTA GONCALVES</v>
          </cell>
          <cell r="C1077" t="str">
            <v>AJUDANTE EQ SERVICOS DIVERSOS</v>
          </cell>
          <cell r="D1077" t="str">
            <v>ECOSAMPA Santo Amaro</v>
          </cell>
          <cell r="E1077">
            <v>43804</v>
          </cell>
          <cell r="F1077">
            <v>1319.67</v>
          </cell>
          <cell r="G1077" t="str">
            <v>Demitido em Meses Anteriores</v>
          </cell>
          <cell r="H1077">
            <v>44235</v>
          </cell>
          <cell r="I1077">
            <v>25711</v>
          </cell>
          <cell r="J1077" t="str">
            <v>715.969.504-63</v>
          </cell>
          <cell r="K1077" t="str">
            <v>123.77279.57.2</v>
          </cell>
          <cell r="L1077" t="str">
            <v>Salário Mensal</v>
          </cell>
          <cell r="M1077" t="str">
            <v>Empregado (CLT)</v>
          </cell>
          <cell r="N1077" t="str">
            <v>5142-25</v>
          </cell>
          <cell r="O1077">
            <v>300</v>
          </cell>
          <cell r="P1077" t="str">
            <v>SEGUNDA A SABADO - 21:00 AS 04:33 / INTERVALO DE 01 HORA</v>
          </cell>
          <cell r="Q1077" t="str">
            <v>220 Horas</v>
          </cell>
          <cell r="R1077" t="str">
            <v>75.01.022</v>
          </cell>
          <cell r="S1077" t="str">
            <v>SCK - Limpeza Habitacional - Dificil Acesso</v>
          </cell>
          <cell r="T1077">
            <v>2</v>
          </cell>
          <cell r="U1077" t="str">
            <v>SIEMACO SAO PAULO LIMP URBANA</v>
          </cell>
          <cell r="V1077" t="str">
            <v>Brasileira</v>
          </cell>
          <cell r="W1077" t="str">
            <v>Ribeirão</v>
          </cell>
          <cell r="X1077" t="str">
            <v>SONIA MARIA GONCALVES</v>
          </cell>
          <cell r="Y1077" t="str">
            <v>NAO DECLARADO</v>
          </cell>
          <cell r="Z1077" t="str">
            <v>Casado</v>
          </cell>
          <cell r="AA1077" t="str">
            <v>Ensino Fundamental Completo</v>
          </cell>
          <cell r="AB1077" t="str">
            <v>M</v>
          </cell>
          <cell r="AC1077" t="str">
            <v>Rua</v>
          </cell>
          <cell r="AD1077" t="str">
            <v>RUA PELOPONESO</v>
          </cell>
          <cell r="AE1077" t="str">
            <v>60</v>
          </cell>
          <cell r="AF1077" t="str">
            <v>CS 02</v>
          </cell>
          <cell r="AG1077" t="str">
            <v>04948-000</v>
          </cell>
          <cell r="AH1077" t="str">
            <v>JARDIM SOLANGE</v>
          </cell>
          <cell r="AI1077" t="str">
            <v>São Paulo</v>
          </cell>
          <cell r="AJ1077" t="str">
            <v>São Paulo</v>
          </cell>
          <cell r="AK1077" t="str">
            <v>11</v>
          </cell>
          <cell r="AL1077" t="str">
            <v>5831.8183</v>
          </cell>
          <cell r="AM1077" t="str">
            <v>11</v>
          </cell>
          <cell r="AN1077" t="str">
            <v>96243.7699</v>
          </cell>
          <cell r="AP1077">
            <v>1667</v>
          </cell>
          <cell r="AQ1077" t="str">
            <v>74599</v>
          </cell>
          <cell r="AR1077" t="str">
            <v>4</v>
          </cell>
          <cell r="AS1077" t="str">
            <v>384262922</v>
          </cell>
          <cell r="AT1077" t="str">
            <v>339468750116</v>
          </cell>
          <cell r="AU1077" t="str">
            <v>0252</v>
          </cell>
          <cell r="AV1077" t="str">
            <v>020</v>
          </cell>
          <cell r="AW1077" t="str">
            <v>71596950</v>
          </cell>
          <cell r="AX1077" t="str">
            <v>463</v>
          </cell>
          <cell r="AY1077">
            <v>1</v>
          </cell>
          <cell r="AZ1077">
            <v>2</v>
          </cell>
          <cell r="BA1077">
            <v>3</v>
          </cell>
        </row>
        <row r="1078">
          <cell r="A1078">
            <v>113430</v>
          </cell>
          <cell r="B1078" t="str">
            <v>JAILSON MENDES RODRIGUES</v>
          </cell>
          <cell r="C1078" t="str">
            <v>VARREDOR</v>
          </cell>
          <cell r="D1078" t="str">
            <v>ECOSAMPA Santo Amaro</v>
          </cell>
          <cell r="E1078">
            <v>43617</v>
          </cell>
          <cell r="F1078">
            <v>1319.67</v>
          </cell>
          <cell r="G1078" t="str">
            <v>Demitido em Meses Anteriores</v>
          </cell>
          <cell r="H1078">
            <v>44263</v>
          </cell>
          <cell r="I1078">
            <v>25844</v>
          </cell>
          <cell r="J1078" t="str">
            <v>135.151.318-41</v>
          </cell>
          <cell r="K1078" t="str">
            <v>123.75203.35.8</v>
          </cell>
          <cell r="L1078" t="str">
            <v>Salário Mensal</v>
          </cell>
          <cell r="M1078" t="str">
            <v>Empregado (CLT)</v>
          </cell>
          <cell r="N1078" t="str">
            <v>5142-15</v>
          </cell>
          <cell r="O1078">
            <v>297</v>
          </cell>
          <cell r="P1078" t="str">
            <v>SEGUNDA A SABADO - 05:40 AS 14:00 / INTERVALO DE 01 HORA</v>
          </cell>
          <cell r="Q1078" t="str">
            <v>220 Horas</v>
          </cell>
          <cell r="R1078" t="str">
            <v>75.01.006</v>
          </cell>
          <cell r="S1078" t="str">
            <v>SCK - Varrição de Vias e Logradouros</v>
          </cell>
          <cell r="T1078">
            <v>2</v>
          </cell>
          <cell r="U1078" t="str">
            <v>SIEMACO SAO PAULO LIMP URBANA</v>
          </cell>
          <cell r="V1078" t="str">
            <v>Brasileira</v>
          </cell>
          <cell r="W1078" t="str">
            <v>São Paulo</v>
          </cell>
          <cell r="X1078" t="str">
            <v>CRISPINA PEREIRA DOS SANTOS</v>
          </cell>
          <cell r="Y1078" t="str">
            <v>GILDASIO MENDES RODRIGUES</v>
          </cell>
          <cell r="Z1078" t="str">
            <v>Casado</v>
          </cell>
          <cell r="AA1078" t="str">
            <v>Ensino Fundamental Completo</v>
          </cell>
          <cell r="AB1078" t="str">
            <v>M</v>
          </cell>
          <cell r="AC1078" t="str">
            <v>Rua</v>
          </cell>
          <cell r="AD1078" t="str">
            <v>HENRIQUE VEDIA</v>
          </cell>
          <cell r="AE1078" t="str">
            <v>40</v>
          </cell>
          <cell r="AG1078" t="str">
            <v>04930-130</v>
          </cell>
          <cell r="AH1078" t="str">
            <v>JARDIM GUSTAVO</v>
          </cell>
          <cell r="AI1078" t="str">
            <v>São Paulo</v>
          </cell>
          <cell r="AJ1078" t="str">
            <v>São Paulo</v>
          </cell>
          <cell r="AP1078">
            <v>9104</v>
          </cell>
          <cell r="AQ1078" t="str">
            <v>20629</v>
          </cell>
          <cell r="AR1078" t="str">
            <v>8</v>
          </cell>
          <cell r="AS1078" t="str">
            <v>193927007</v>
          </cell>
          <cell r="AT1078" t="str">
            <v>204398800116</v>
          </cell>
          <cell r="AU1078" t="str">
            <v>580</v>
          </cell>
          <cell r="AV1078" t="str">
            <v>372</v>
          </cell>
          <cell r="AW1078" t="str">
            <v>06335</v>
          </cell>
          <cell r="AX1078" t="str">
            <v>102</v>
          </cell>
          <cell r="AY1078">
            <v>1</v>
          </cell>
          <cell r="AZ1078">
            <v>9</v>
          </cell>
          <cell r="BA1078">
            <v>7</v>
          </cell>
        </row>
        <row r="1079">
          <cell r="A1079">
            <v>112957</v>
          </cell>
          <cell r="B1079" t="str">
            <v>JAILTON DA SILVA AMARAL NASCIMENTO</v>
          </cell>
          <cell r="C1079" t="str">
            <v>MOTORISTA CAMINHAO</v>
          </cell>
          <cell r="D1079" t="str">
            <v>ECOSAMPA Operação Geral</v>
          </cell>
          <cell r="E1079">
            <v>43617</v>
          </cell>
          <cell r="F1079">
            <v>3050.22</v>
          </cell>
          <cell r="G1079" t="str">
            <v>Em Atividade Normal</v>
          </cell>
          <cell r="H1079">
            <v>45177</v>
          </cell>
          <cell r="I1079">
            <v>31967</v>
          </cell>
          <cell r="J1079" t="str">
            <v>359.928.458-01</v>
          </cell>
          <cell r="K1079" t="str">
            <v>204.20187.36.1</v>
          </cell>
          <cell r="L1079" t="str">
            <v>Salário Mensal</v>
          </cell>
          <cell r="M1079" t="str">
            <v>Empregado (CLT)</v>
          </cell>
          <cell r="N1079" t="str">
            <v>7825-10</v>
          </cell>
          <cell r="O1079">
            <v>297</v>
          </cell>
          <cell r="P1079" t="str">
            <v>SEGUNDA A SABADO - 05:40 AS 14:00 / INTERVALO DE 01 HORA</v>
          </cell>
          <cell r="Q1079" t="str">
            <v>220 Horas</v>
          </cell>
          <cell r="R1079" t="str">
            <v>75.01.024</v>
          </cell>
          <cell r="S1079" t="str">
            <v>SCK - Coleta Manual Residuos - Compactador</v>
          </cell>
          <cell r="T1079">
            <v>2</v>
          </cell>
          <cell r="U1079" t="str">
            <v>SIND TRAB EMP DE ONIBUS RODOV INTEREST INTERM SET DIF SAO PAULO</v>
          </cell>
          <cell r="V1079" t="str">
            <v>Brasileira</v>
          </cell>
          <cell r="W1079" t="str">
            <v>Coaraci</v>
          </cell>
          <cell r="X1079" t="str">
            <v>AMELIA PEREIRA DA SILVA</v>
          </cell>
          <cell r="Y1079" t="str">
            <v>JOAOZITO SANTOS NASCIMENTO</v>
          </cell>
          <cell r="Z1079" t="str">
            <v>Casado</v>
          </cell>
          <cell r="AA1079" t="str">
            <v>Ensino Fundamental Incompleto</v>
          </cell>
          <cell r="AB1079" t="str">
            <v>M</v>
          </cell>
          <cell r="AC1079" t="str">
            <v>Rua</v>
          </cell>
          <cell r="AD1079" t="str">
            <v>VICENTE CEZAR</v>
          </cell>
          <cell r="AE1079" t="str">
            <v>63</v>
          </cell>
          <cell r="AF1079" t="str">
            <v>CASA 2</v>
          </cell>
          <cell r="AG1079" t="str">
            <v>05742-140</v>
          </cell>
          <cell r="AH1079" t="str">
            <v>JARDIM TABOAO</v>
          </cell>
          <cell r="AI1079" t="str">
            <v>São Paulo</v>
          </cell>
          <cell r="AJ1079" t="str">
            <v>São Paulo</v>
          </cell>
          <cell r="AP1079">
            <v>3247</v>
          </cell>
          <cell r="AQ1079" t="str">
            <v>27717</v>
          </cell>
          <cell r="AR1079" t="str">
            <v>5</v>
          </cell>
          <cell r="AS1079" t="str">
            <v>381217462</v>
          </cell>
          <cell r="AT1079" t="str">
            <v>334241580183</v>
          </cell>
          <cell r="AU1079" t="str">
            <v>247</v>
          </cell>
          <cell r="AV1079" t="str">
            <v>324</v>
          </cell>
          <cell r="AW1079" t="str">
            <v>82195</v>
          </cell>
          <cell r="AX1079" t="str">
            <v>0299</v>
          </cell>
          <cell r="AY1079">
            <v>4</v>
          </cell>
          <cell r="AZ1079">
            <v>3</v>
          </cell>
          <cell r="BA1079">
            <v>0</v>
          </cell>
        </row>
        <row r="1080">
          <cell r="A1080">
            <v>112226</v>
          </cell>
          <cell r="B1080" t="str">
            <v>JAILTON DE AZEVEDO SILVA</v>
          </cell>
          <cell r="C1080" t="str">
            <v>VARREDOR</v>
          </cell>
          <cell r="D1080" t="str">
            <v>ECOSAMPA Campo Limpo</v>
          </cell>
          <cell r="E1080">
            <v>43617</v>
          </cell>
          <cell r="F1080">
            <v>1603.99</v>
          </cell>
          <cell r="G1080" t="str">
            <v>Gozando Férias</v>
          </cell>
          <cell r="H1080">
            <v>45180</v>
          </cell>
          <cell r="I1080">
            <v>32235</v>
          </cell>
          <cell r="J1080" t="str">
            <v>357.142.468-96</v>
          </cell>
          <cell r="K1080" t="str">
            <v>134.35821.85.9</v>
          </cell>
          <cell r="L1080" t="str">
            <v>Salário Mensal</v>
          </cell>
          <cell r="M1080" t="str">
            <v>Empregado (CLT)</v>
          </cell>
          <cell r="N1080" t="str">
            <v>5142-15</v>
          </cell>
          <cell r="O1080">
            <v>71</v>
          </cell>
          <cell r="P1080" t="str">
            <v>SEGUNDA A SABADO - 07:00 AS 15:20 / INTERVALO DE 01 HORA</v>
          </cell>
          <cell r="Q1080" t="str">
            <v>220 Horas</v>
          </cell>
          <cell r="R1080" t="str">
            <v>75.01.006</v>
          </cell>
          <cell r="S1080" t="str">
            <v>SCK - Varrição de Vias e Logradouros</v>
          </cell>
          <cell r="T1080">
            <v>2</v>
          </cell>
          <cell r="U1080" t="str">
            <v>SIEMACO SAO PAULO LIMP URBANA</v>
          </cell>
          <cell r="V1080" t="str">
            <v>Brasileira</v>
          </cell>
          <cell r="W1080" t="str">
            <v>Poções</v>
          </cell>
          <cell r="X1080" t="str">
            <v>ANA RODRIGUES DE AZEVEDO DA SILVA</v>
          </cell>
          <cell r="Y1080" t="str">
            <v>CLAUDEMIRO DA SILVA</v>
          </cell>
          <cell r="Z1080" t="str">
            <v>Casado</v>
          </cell>
          <cell r="AA1080" t="str">
            <v>Ensino Médio Completo</v>
          </cell>
          <cell r="AB1080" t="str">
            <v>M</v>
          </cell>
          <cell r="AC1080" t="str">
            <v>Rua</v>
          </cell>
          <cell r="AD1080" t="str">
            <v>DAS GOIABEIRAS</v>
          </cell>
          <cell r="AE1080" t="str">
            <v>25</v>
          </cell>
          <cell r="AG1080" t="str">
            <v>05661-040</v>
          </cell>
          <cell r="AH1080" t="str">
            <v>PARAISOPOLIS</v>
          </cell>
          <cell r="AI1080" t="str">
            <v>São Paulo</v>
          </cell>
          <cell r="AJ1080" t="str">
            <v>São Paulo</v>
          </cell>
          <cell r="AP1080">
            <v>1661</v>
          </cell>
          <cell r="AQ1080" t="str">
            <v>50298</v>
          </cell>
          <cell r="AR1080" t="str">
            <v>7</v>
          </cell>
          <cell r="AS1080" t="str">
            <v>473227599</v>
          </cell>
          <cell r="AT1080" t="str">
            <v>335247220191</v>
          </cell>
          <cell r="AU1080" t="str">
            <v>553</v>
          </cell>
          <cell r="AV1080" t="str">
            <v>346</v>
          </cell>
          <cell r="AW1080" t="str">
            <v>67477</v>
          </cell>
          <cell r="AX1080" t="str">
            <v>312</v>
          </cell>
          <cell r="AY1080">
            <v>4</v>
          </cell>
          <cell r="AZ1080">
            <v>3</v>
          </cell>
          <cell r="BA1080">
            <v>0</v>
          </cell>
        </row>
        <row r="1081">
          <cell r="A1081">
            <v>113166</v>
          </cell>
          <cell r="B1081" t="str">
            <v>JAIME MENDES DOS SANTOS</v>
          </cell>
          <cell r="C1081" t="str">
            <v>COLETOR</v>
          </cell>
          <cell r="D1081" t="str">
            <v>ECOSAMPA Operação Geral</v>
          </cell>
          <cell r="E1081">
            <v>43617</v>
          </cell>
          <cell r="F1081">
            <v>1907.79</v>
          </cell>
          <cell r="G1081" t="str">
            <v>Em Atividade Normal</v>
          </cell>
          <cell r="H1081">
            <v>45149</v>
          </cell>
          <cell r="I1081">
            <v>32248</v>
          </cell>
          <cell r="J1081" t="str">
            <v>050.215.755-03</v>
          </cell>
          <cell r="K1081" t="str">
            <v>162.59672.26.9</v>
          </cell>
          <cell r="L1081" t="str">
            <v>Salário Mensal</v>
          </cell>
          <cell r="M1081" t="str">
            <v>Empregado (CLT)</v>
          </cell>
          <cell r="N1081" t="str">
            <v>5142-05</v>
          </cell>
          <cell r="O1081">
            <v>297</v>
          </cell>
          <cell r="P1081" t="str">
            <v>SEGUNDA A SABADO - 05:40 AS 14:00 / INTERVALO DE 01 HORA</v>
          </cell>
          <cell r="Q1081" t="str">
            <v>220 Horas</v>
          </cell>
          <cell r="R1081" t="str">
            <v>75.01.024</v>
          </cell>
          <cell r="S1081" t="str">
            <v>SCK - Coleta Manual Residuos - Compactador</v>
          </cell>
          <cell r="T1081">
            <v>2</v>
          </cell>
          <cell r="U1081" t="str">
            <v>SIEMACO SAO PAULO LIMP URBANA</v>
          </cell>
          <cell r="V1081" t="str">
            <v>Brasileira</v>
          </cell>
          <cell r="W1081" t="str">
            <v>Jacobina</v>
          </cell>
          <cell r="X1081" t="str">
            <v>MARIA DE LOURDES MENDES DOS SANTOS</v>
          </cell>
          <cell r="Z1081" t="str">
            <v>Solteiro</v>
          </cell>
          <cell r="AA1081" t="str">
            <v>Ensino Fundamental Incompleto</v>
          </cell>
          <cell r="AB1081" t="str">
            <v>M</v>
          </cell>
          <cell r="AC1081" t="str">
            <v>Rua</v>
          </cell>
          <cell r="AD1081" t="str">
            <v>TRES</v>
          </cell>
          <cell r="AE1081" t="str">
            <v>65</v>
          </cell>
          <cell r="AG1081" t="str">
            <v>04967-010</v>
          </cell>
          <cell r="AH1081" t="str">
            <v>CHACARA BANDEIRANTES</v>
          </cell>
          <cell r="AI1081" t="str">
            <v>São Paulo</v>
          </cell>
          <cell r="AJ1081" t="str">
            <v>São Paulo</v>
          </cell>
          <cell r="AP1081">
            <v>6429</v>
          </cell>
          <cell r="AQ1081" t="str">
            <v>20578</v>
          </cell>
          <cell r="AR1081" t="str">
            <v>1</v>
          </cell>
          <cell r="AS1081" t="str">
            <v>554529063</v>
          </cell>
          <cell r="AT1081" t="str">
            <v>118778810515</v>
          </cell>
          <cell r="AU1081" t="str">
            <v>379</v>
          </cell>
          <cell r="AV1081" t="str">
            <v>20</v>
          </cell>
          <cell r="AW1081" t="str">
            <v>1259428</v>
          </cell>
          <cell r="AX1081" t="str">
            <v>030</v>
          </cell>
          <cell r="AY1081">
            <v>4</v>
          </cell>
          <cell r="AZ1081">
            <v>3</v>
          </cell>
          <cell r="BA1081">
            <v>0</v>
          </cell>
        </row>
        <row r="1082">
          <cell r="A1082">
            <v>112789</v>
          </cell>
          <cell r="B1082" t="str">
            <v>JAIR LUIZ DOS SANTOS</v>
          </cell>
          <cell r="C1082" t="str">
            <v>VARREDOR</v>
          </cell>
          <cell r="D1082" t="str">
            <v>ECOSAMPA Capela do Socorro</v>
          </cell>
          <cell r="E1082">
            <v>43617</v>
          </cell>
          <cell r="F1082">
            <v>1603.99</v>
          </cell>
          <cell r="G1082" t="str">
            <v>Em Atividade Normal</v>
          </cell>
          <cell r="H1082">
            <v>44867</v>
          </cell>
          <cell r="I1082">
            <v>25659</v>
          </cell>
          <cell r="J1082" t="str">
            <v>134.635.458-88</v>
          </cell>
          <cell r="K1082" t="str">
            <v>124.14478.20.0</v>
          </cell>
          <cell r="L1082" t="str">
            <v>Salário Mensal</v>
          </cell>
          <cell r="M1082" t="str">
            <v>Empregado (CLT)</v>
          </cell>
          <cell r="N1082" t="str">
            <v>5142-15</v>
          </cell>
          <cell r="O1082">
            <v>233</v>
          </cell>
          <cell r="P1082" t="str">
            <v>SEGUNDA A SABADO - 09:00 AS 17:20 / INTERVALO DE 01 HORA</v>
          </cell>
          <cell r="Q1082" t="str">
            <v>220 Horas</v>
          </cell>
          <cell r="R1082" t="str">
            <v>75.01.006</v>
          </cell>
          <cell r="S1082" t="str">
            <v>SCK - Varrição de Vias e Logradouros</v>
          </cell>
          <cell r="T1082">
            <v>2</v>
          </cell>
          <cell r="U1082" t="str">
            <v>SIEMACO SAO PAULO LIMP URBANA</v>
          </cell>
          <cell r="V1082" t="str">
            <v>Brasileira</v>
          </cell>
          <cell r="W1082" t="str">
            <v>São Paulo</v>
          </cell>
          <cell r="X1082" t="str">
            <v>MARIA BEZERRA DOS SANTOS</v>
          </cell>
          <cell r="Y1082" t="str">
            <v>JOSE DOMINGOS DOS SANTOS</v>
          </cell>
          <cell r="Z1082" t="str">
            <v>Outros</v>
          </cell>
          <cell r="AA1082" t="str">
            <v>Ensino Fundamental Completo</v>
          </cell>
          <cell r="AB1082" t="str">
            <v>M</v>
          </cell>
          <cell r="AC1082" t="str">
            <v>Rua</v>
          </cell>
          <cell r="AD1082" t="str">
            <v>PROFA MARIA CONTARELLI SEIXAS</v>
          </cell>
          <cell r="AE1082" t="str">
            <v>380</v>
          </cell>
          <cell r="AG1082" t="str">
            <v>04889-010</v>
          </cell>
          <cell r="AH1082" t="str">
            <v>PARELHEIROS</v>
          </cell>
          <cell r="AI1082" t="str">
            <v>São Paulo</v>
          </cell>
          <cell r="AJ1082" t="str">
            <v>São Paulo</v>
          </cell>
          <cell r="AP1082">
            <v>6677</v>
          </cell>
          <cell r="AQ1082" t="str">
            <v>41658</v>
          </cell>
          <cell r="AR1082" t="str">
            <v>5</v>
          </cell>
          <cell r="AS1082" t="str">
            <v>23.993.151-8</v>
          </cell>
          <cell r="AT1082" t="str">
            <v>219689710175</v>
          </cell>
          <cell r="AU1082" t="str">
            <v>157</v>
          </cell>
          <cell r="AV1082" t="str">
            <v>381</v>
          </cell>
          <cell r="AW1082" t="str">
            <v>98361</v>
          </cell>
          <cell r="AX1082" t="str">
            <v>117</v>
          </cell>
          <cell r="AY1082">
            <v>4</v>
          </cell>
          <cell r="AZ1082">
            <v>3</v>
          </cell>
          <cell r="BA1082">
            <v>0</v>
          </cell>
        </row>
        <row r="1083">
          <cell r="A1083">
            <v>113410</v>
          </cell>
          <cell r="B1083" t="str">
            <v>JAIR SOARES DE OLIVEIRA</v>
          </cell>
          <cell r="C1083" t="str">
            <v>VARREDOR</v>
          </cell>
          <cell r="D1083" t="str">
            <v>ECOSAMPA Santo Amaro</v>
          </cell>
          <cell r="E1083">
            <v>43617</v>
          </cell>
          <cell r="F1083">
            <v>1603.99</v>
          </cell>
          <cell r="G1083" t="str">
            <v>Em Atividade Normal</v>
          </cell>
          <cell r="H1083">
            <v>44930</v>
          </cell>
          <cell r="I1083">
            <v>26112</v>
          </cell>
          <cell r="J1083" t="str">
            <v>126.099.818-56</v>
          </cell>
          <cell r="K1083" t="str">
            <v>122.86298.80.9</v>
          </cell>
          <cell r="L1083" t="str">
            <v>Salário Mensal</v>
          </cell>
          <cell r="M1083" t="str">
            <v>Empregado (CLT)</v>
          </cell>
          <cell r="N1083" t="str">
            <v>5142-15</v>
          </cell>
          <cell r="O1083">
            <v>299</v>
          </cell>
          <cell r="P1083" t="str">
            <v>SEGUNDA A SABADO - 20:00 AS 03:40 / INTERVALO DE 01 HORA</v>
          </cell>
          <cell r="Q1083" t="str">
            <v>220 Horas</v>
          </cell>
          <cell r="R1083" t="str">
            <v>75.01.006</v>
          </cell>
          <cell r="S1083" t="str">
            <v>SCK - Varrição de Vias e Logradouros</v>
          </cell>
          <cell r="T1083">
            <v>2</v>
          </cell>
          <cell r="U1083" t="str">
            <v>SIEMACO SAO PAULO LIMP URBANA</v>
          </cell>
          <cell r="V1083" t="str">
            <v>Brasileira</v>
          </cell>
          <cell r="W1083" t="str">
            <v>Céu Azul</v>
          </cell>
          <cell r="X1083" t="str">
            <v>IZAURA SOARES DE OLIVEIRA</v>
          </cell>
          <cell r="Y1083" t="str">
            <v>SEBASTIAO PEREIRA DE OLIVEIRA</v>
          </cell>
          <cell r="Z1083" t="str">
            <v>Solteiro</v>
          </cell>
          <cell r="AA1083" t="str">
            <v>Ensino Fundamental Incompleto</v>
          </cell>
          <cell r="AB1083" t="str">
            <v>M</v>
          </cell>
          <cell r="AC1083" t="str">
            <v>Rua</v>
          </cell>
          <cell r="AD1083" t="str">
            <v>LADAINHA DO MAR</v>
          </cell>
          <cell r="AE1083" t="str">
            <v>68</v>
          </cell>
          <cell r="AG1083" t="str">
            <v>04425-070</v>
          </cell>
          <cell r="AH1083" t="str">
            <v>CIDADE JULIA</v>
          </cell>
          <cell r="AI1083" t="str">
            <v>São Paulo</v>
          </cell>
          <cell r="AJ1083" t="str">
            <v>São Paulo</v>
          </cell>
          <cell r="AP1083">
            <v>8495</v>
          </cell>
          <cell r="AQ1083" t="str">
            <v>19230</v>
          </cell>
          <cell r="AR1083" t="str">
            <v>7</v>
          </cell>
          <cell r="AS1083" t="str">
            <v>233953693</v>
          </cell>
          <cell r="AT1083" t="str">
            <v>220386230141</v>
          </cell>
          <cell r="AU1083" t="str">
            <v>41</v>
          </cell>
          <cell r="AV1083" t="str">
            <v>351</v>
          </cell>
          <cell r="AW1083" t="str">
            <v>4235</v>
          </cell>
          <cell r="AX1083" t="str">
            <v>088</v>
          </cell>
          <cell r="AY1083">
            <v>4</v>
          </cell>
          <cell r="AZ1083">
            <v>3</v>
          </cell>
          <cell r="BA1083">
            <v>0</v>
          </cell>
        </row>
        <row r="1084">
          <cell r="A1084">
            <v>114800</v>
          </cell>
          <cell r="B1084" t="str">
            <v>JAIR VIEIRA DA COSTA</v>
          </cell>
          <cell r="C1084" t="str">
            <v>MOTORISTA CAMINHAO</v>
          </cell>
          <cell r="D1084" t="str">
            <v>ECOSAMPA Operação Geral</v>
          </cell>
          <cell r="E1084">
            <v>43880</v>
          </cell>
          <cell r="F1084">
            <v>3050.22</v>
          </cell>
          <cell r="G1084" t="str">
            <v>Em Atividade Normal</v>
          </cell>
          <cell r="H1084">
            <v>45086</v>
          </cell>
          <cell r="I1084">
            <v>24698</v>
          </cell>
          <cell r="J1084" t="str">
            <v>251.364.418-28</v>
          </cell>
          <cell r="K1084" t="str">
            <v>123.08569.13.3</v>
          </cell>
          <cell r="L1084" t="str">
            <v>Salário Mensal</v>
          </cell>
          <cell r="M1084" t="str">
            <v>Empregado (CLT)</v>
          </cell>
          <cell r="N1084" t="str">
            <v>7825-10</v>
          </cell>
          <cell r="O1084">
            <v>297</v>
          </cell>
          <cell r="P1084" t="str">
            <v>SEGUNDA A SABADO - 05:40 AS 14:00 / INTERVALO DE 01 HORA</v>
          </cell>
          <cell r="Q1084" t="str">
            <v>220 Horas</v>
          </cell>
          <cell r="R1084" t="str">
            <v>75.01.019</v>
          </cell>
          <cell r="S1084" t="str">
            <v>SCK - Operação dos Ecopontos</v>
          </cell>
          <cell r="T1084">
            <v>2</v>
          </cell>
          <cell r="U1084" t="str">
            <v>SIND TRAB EMP DE ONIBUS RODOV INTEREST INTERM SET DIF SAO PAULO</v>
          </cell>
          <cell r="V1084" t="str">
            <v>Brasileira</v>
          </cell>
          <cell r="W1084" t="str">
            <v>Embu-Guaçu</v>
          </cell>
          <cell r="X1084" t="str">
            <v>NATALINA VIEIRA DA COSTA</v>
          </cell>
          <cell r="Y1084" t="str">
            <v>FRANCISCO PEDRO DA COSTA</v>
          </cell>
          <cell r="Z1084" t="str">
            <v>Solteiro</v>
          </cell>
          <cell r="AA1084" t="str">
            <v>Ensino Fundamental Completo</v>
          </cell>
          <cell r="AB1084" t="str">
            <v>M</v>
          </cell>
          <cell r="AC1084" t="str">
            <v>Rua</v>
          </cell>
          <cell r="AD1084" t="str">
            <v>RUA JURUA</v>
          </cell>
          <cell r="AE1084" t="str">
            <v>552</v>
          </cell>
          <cell r="AG1084" t="str">
            <v>06866-540</v>
          </cell>
          <cell r="AH1084" t="str">
            <v>SANTA JULIA</v>
          </cell>
          <cell r="AI1084" t="str">
            <v>São Paulo</v>
          </cell>
          <cell r="AJ1084" t="str">
            <v>São Paulo</v>
          </cell>
          <cell r="AK1084" t="str">
            <v>11</v>
          </cell>
          <cell r="AL1084" t="str">
            <v>94054.8089</v>
          </cell>
          <cell r="AP1084">
            <v>7245</v>
          </cell>
          <cell r="AQ1084" t="str">
            <v>03961</v>
          </cell>
          <cell r="AR1084" t="str">
            <v>0</v>
          </cell>
          <cell r="AS1084" t="str">
            <v>207567414</v>
          </cell>
          <cell r="AT1084" t="str">
            <v>066651540191</v>
          </cell>
          <cell r="AU1084" t="str">
            <v>99</v>
          </cell>
          <cell r="AV1084" t="str">
            <v>295</v>
          </cell>
          <cell r="AW1084" t="str">
            <v>25136441</v>
          </cell>
          <cell r="AX1084" t="str">
            <v>828</v>
          </cell>
          <cell r="AY1084">
            <v>3</v>
          </cell>
          <cell r="AZ1084">
            <v>6</v>
          </cell>
          <cell r="BA1084">
            <v>12</v>
          </cell>
          <cell r="BB1084" t="str">
            <v>01.933.651.466</v>
          </cell>
          <cell r="BC1084">
            <v>45159</v>
          </cell>
          <cell r="BD1084">
            <v>43336</v>
          </cell>
          <cell r="BE1084" t="str">
            <v>A</v>
          </cell>
          <cell r="BF1084" t="str">
            <v>E</v>
          </cell>
          <cell r="BG1084">
            <v>43873</v>
          </cell>
        </row>
        <row r="1085">
          <cell r="A1085">
            <v>114724</v>
          </cell>
          <cell r="B1085" t="str">
            <v>JAIRO DE AZEVEDO SILVA</v>
          </cell>
          <cell r="C1085" t="str">
            <v>AJUDANTE EQ SERVICOS DIVERSOS</v>
          </cell>
          <cell r="D1085" t="str">
            <v>ECOSAMPA Santo Amaro</v>
          </cell>
          <cell r="E1085">
            <v>43874</v>
          </cell>
          <cell r="F1085">
            <v>1281.23</v>
          </cell>
          <cell r="G1085" t="str">
            <v>Demitido em Meses Anteriores</v>
          </cell>
          <cell r="H1085">
            <v>43888</v>
          </cell>
          <cell r="I1085">
            <v>29922</v>
          </cell>
          <cell r="J1085" t="str">
            <v>337.436.278-84</v>
          </cell>
          <cell r="K1085" t="str">
            <v>220.17632.69.3</v>
          </cell>
          <cell r="L1085" t="str">
            <v>Salário Mensal</v>
          </cell>
          <cell r="M1085" t="str">
            <v>Empregado (CLT)</v>
          </cell>
          <cell r="N1085" t="str">
            <v>5142-25</v>
          </cell>
          <cell r="O1085">
            <v>167</v>
          </cell>
          <cell r="P1085" t="str">
            <v>SEGUNDA A SABADO - 13:40 AS 22:00 / INTERVALO DE 01 HORA</v>
          </cell>
          <cell r="Q1085" t="str">
            <v>220 Horas</v>
          </cell>
          <cell r="R1085" t="str">
            <v>75.01.014</v>
          </cell>
          <cell r="S1085" t="str">
            <v>SCK - Pintura de Meio-Fio e Remoção Faixas e Propagandas</v>
          </cell>
          <cell r="T1085">
            <v>2</v>
          </cell>
          <cell r="U1085" t="str">
            <v>SIEMACO SAO PAULO LIMP URBANA</v>
          </cell>
          <cell r="V1085" t="str">
            <v>Brasileira</v>
          </cell>
          <cell r="W1085" t="str">
            <v>Poções</v>
          </cell>
          <cell r="X1085" t="str">
            <v>ANA RODRIGUES DE AZEVEDO SILVA</v>
          </cell>
          <cell r="Y1085" t="str">
            <v>CLAUDEMIRO DA SILVA</v>
          </cell>
          <cell r="Z1085" t="str">
            <v>Solteiro</v>
          </cell>
          <cell r="AA1085" t="str">
            <v>Ensino Médio Incompleto</v>
          </cell>
          <cell r="AB1085" t="str">
            <v>M</v>
          </cell>
          <cell r="AC1085" t="str">
            <v>Rua</v>
          </cell>
          <cell r="AD1085" t="str">
            <v>RUA JOAO AVELINO PINHO MELLAO</v>
          </cell>
          <cell r="AE1085" t="str">
            <v>801</v>
          </cell>
          <cell r="AF1085" t="str">
            <v>CASA 2A</v>
          </cell>
          <cell r="AG1085" t="str">
            <v>05659-010</v>
          </cell>
          <cell r="AH1085" t="str">
            <v>JARDIM COLOMBO</v>
          </cell>
          <cell r="AI1085" t="str">
            <v>São Paulo</v>
          </cell>
          <cell r="AJ1085" t="str">
            <v>São Paulo</v>
          </cell>
          <cell r="AK1085" t="str">
            <v>11</v>
          </cell>
          <cell r="AL1085" t="str">
            <v>98690.1756</v>
          </cell>
          <cell r="AM1085" t="str">
            <v>11</v>
          </cell>
          <cell r="AN1085" t="str">
            <v>95114.5792</v>
          </cell>
          <cell r="AP1085">
            <v>7245</v>
          </cell>
          <cell r="AQ1085" t="str">
            <v>03916</v>
          </cell>
          <cell r="AR1085" t="str">
            <v>4</v>
          </cell>
          <cell r="AS1085" t="str">
            <v>358177327</v>
          </cell>
          <cell r="AT1085" t="str">
            <v>298043560141</v>
          </cell>
          <cell r="AU1085" t="str">
            <v>507</v>
          </cell>
          <cell r="AV1085" t="str">
            <v>346</v>
          </cell>
          <cell r="AW1085" t="str">
            <v>33743627</v>
          </cell>
          <cell r="AX1085" t="str">
            <v>884</v>
          </cell>
          <cell r="AY1085">
            <v>0</v>
          </cell>
          <cell r="AZ1085">
            <v>0</v>
          </cell>
          <cell r="BA1085">
            <v>14</v>
          </cell>
        </row>
        <row r="1086">
          <cell r="A1086">
            <v>115008</v>
          </cell>
          <cell r="B1086" t="str">
            <v>JAMES RODRIGUES DA SILVA</v>
          </cell>
          <cell r="C1086" t="str">
            <v>AJUDANTE EQ SERVICOS DIVERSOS</v>
          </cell>
          <cell r="D1086" t="str">
            <v>ECOSAMPA Santo Amaro</v>
          </cell>
          <cell r="E1086">
            <v>43930</v>
          </cell>
          <cell r="F1086">
            <v>1603.99</v>
          </cell>
          <cell r="G1086" t="str">
            <v>Em Atividade Normal</v>
          </cell>
          <cell r="H1086">
            <v>44954</v>
          </cell>
          <cell r="I1086">
            <v>34810</v>
          </cell>
          <cell r="J1086" t="str">
            <v>426.870.918-55</v>
          </cell>
          <cell r="K1086" t="str">
            <v>209.60021.94.3</v>
          </cell>
          <cell r="L1086" t="str">
            <v>Salário Mensal</v>
          </cell>
          <cell r="M1086" t="str">
            <v>Empregado (CLT)</v>
          </cell>
          <cell r="N1086" t="str">
            <v>5142-25</v>
          </cell>
          <cell r="O1086">
            <v>300</v>
          </cell>
          <cell r="P1086" t="str">
            <v>SEGUNDA A SABADO - 21:00 AS 04:33 / INTERVALO DE 01 HORA</v>
          </cell>
          <cell r="Q1086" t="str">
            <v>220 Horas</v>
          </cell>
          <cell r="R1086" t="str">
            <v>75.01.014</v>
          </cell>
          <cell r="S1086" t="str">
            <v>SCK - Pintura de Meio-Fio e Remoção Faixas e Propagandas</v>
          </cell>
          <cell r="T1086">
            <v>2</v>
          </cell>
          <cell r="U1086" t="str">
            <v>SIEMACO SAO PAULO LIMP URBANA</v>
          </cell>
          <cell r="V1086" t="str">
            <v>Brasileira</v>
          </cell>
          <cell r="W1086" t="str">
            <v>São Paulo</v>
          </cell>
          <cell r="X1086" t="str">
            <v>MARIA ZELIA DA SILVA</v>
          </cell>
          <cell r="Y1086" t="str">
            <v>JOSE RODRIGUES DA SILVA</v>
          </cell>
          <cell r="Z1086" t="str">
            <v>Solteiro</v>
          </cell>
          <cell r="AA1086" t="str">
            <v>Ensino Médio Completo</v>
          </cell>
          <cell r="AB1086" t="str">
            <v>M</v>
          </cell>
          <cell r="AC1086" t="str">
            <v>Rua</v>
          </cell>
          <cell r="AD1086" t="str">
            <v>MANUEL PEDRO DE ALMEIDA</v>
          </cell>
          <cell r="AE1086" t="str">
            <v>148</v>
          </cell>
          <cell r="AF1086" t="str">
            <v>CASA 6</v>
          </cell>
          <cell r="AG1086" t="str">
            <v>05794-340</v>
          </cell>
          <cell r="AH1086" t="str">
            <v>JD. PARIS</v>
          </cell>
          <cell r="AI1086" t="str">
            <v>São Paulo</v>
          </cell>
          <cell r="AJ1086" t="str">
            <v>São Paulo</v>
          </cell>
          <cell r="AK1086" t="str">
            <v>11</v>
          </cell>
          <cell r="AL1086" t="str">
            <v>94780.6224</v>
          </cell>
          <cell r="AM1086" t="str">
            <v>11</v>
          </cell>
          <cell r="AN1086" t="str">
            <v>98798.0920</v>
          </cell>
          <cell r="AP1086">
            <v>3186</v>
          </cell>
          <cell r="AQ1086" t="str">
            <v>27069</v>
          </cell>
          <cell r="AR1086" t="str">
            <v>4</v>
          </cell>
          <cell r="AS1086" t="str">
            <v>474618080</v>
          </cell>
          <cell r="AT1086" t="str">
            <v>409199330183</v>
          </cell>
          <cell r="AU1086" t="str">
            <v>0208</v>
          </cell>
          <cell r="AV1086" t="str">
            <v>328</v>
          </cell>
          <cell r="AW1086" t="str">
            <v>42687091</v>
          </cell>
          <cell r="AX1086" t="str">
            <v>855</v>
          </cell>
          <cell r="AY1086">
            <v>3</v>
          </cell>
          <cell r="AZ1086">
            <v>4</v>
          </cell>
          <cell r="BA1086">
            <v>22</v>
          </cell>
        </row>
        <row r="1087">
          <cell r="A1087">
            <v>114551</v>
          </cell>
          <cell r="B1087" t="str">
            <v>JAMESON PASCOAL APARECIDO DE SOUZA</v>
          </cell>
          <cell r="C1087" t="str">
            <v>AJUDANTE EQ SERVICOS DIVERSOS</v>
          </cell>
          <cell r="D1087" t="str">
            <v>ECOSAMPA Capela do Socorro</v>
          </cell>
          <cell r="E1087">
            <v>43817</v>
          </cell>
          <cell r="F1087">
            <v>1319.67</v>
          </cell>
          <cell r="G1087" t="str">
            <v>Demitido em Meses Anteriores</v>
          </cell>
          <cell r="H1087">
            <v>44109</v>
          </cell>
          <cell r="I1087">
            <v>34744</v>
          </cell>
          <cell r="J1087" t="str">
            <v>239.053.378-78</v>
          </cell>
          <cell r="K1087" t="str">
            <v>210.71938.92.6</v>
          </cell>
          <cell r="L1087" t="str">
            <v>Salário Mensal</v>
          </cell>
          <cell r="M1087" t="str">
            <v>Empregado (CLT)</v>
          </cell>
          <cell r="N1087" t="str">
            <v>5142-25</v>
          </cell>
          <cell r="O1087">
            <v>66</v>
          </cell>
          <cell r="P1087" t="str">
            <v>SEGUNDA A SABADO - 06:00 AS 14:20 / INTERVALO DE 01 HORA</v>
          </cell>
          <cell r="Q1087" t="str">
            <v>220 Horas</v>
          </cell>
          <cell r="R1087" t="str">
            <v>75.01.013</v>
          </cell>
          <cell r="S1087" t="str">
            <v>SCK - Capinação e Roçada de Vias</v>
          </cell>
          <cell r="T1087">
            <v>2</v>
          </cell>
          <cell r="U1087" t="str">
            <v>SIEMACO SAO PAULO LIMP URBANA</v>
          </cell>
          <cell r="V1087" t="str">
            <v>Brasileira</v>
          </cell>
          <cell r="W1087" t="str">
            <v>São Paulo</v>
          </cell>
          <cell r="X1087" t="str">
            <v>VALDETE ARLINDA PASCOAL</v>
          </cell>
          <cell r="Y1087" t="str">
            <v>ANTONIO APARECIDO DE SOUZA</v>
          </cell>
          <cell r="Z1087" t="str">
            <v>Solteiro</v>
          </cell>
          <cell r="AA1087" t="str">
            <v>Ensino Fundamental Completo</v>
          </cell>
          <cell r="AB1087" t="str">
            <v>M</v>
          </cell>
          <cell r="AC1087" t="str">
            <v>Rua</v>
          </cell>
          <cell r="AD1087" t="str">
            <v>TIJUAPE</v>
          </cell>
          <cell r="AE1087" t="str">
            <v>608</v>
          </cell>
          <cell r="AF1087" t="str">
            <v>A</v>
          </cell>
          <cell r="AG1087" t="str">
            <v>05873-380</v>
          </cell>
          <cell r="AH1087" t="str">
            <v>MORRO DO INDIO</v>
          </cell>
          <cell r="AI1087" t="str">
            <v>São Paulo</v>
          </cell>
          <cell r="AJ1087" t="str">
            <v>São Paulo</v>
          </cell>
          <cell r="AK1087" t="str">
            <v>11</v>
          </cell>
          <cell r="AL1087" t="str">
            <v>5833.0719</v>
          </cell>
          <cell r="AP1087">
            <v>1003</v>
          </cell>
          <cell r="AQ1087" t="str">
            <v>85767</v>
          </cell>
          <cell r="AR1087" t="str">
            <v>7</v>
          </cell>
          <cell r="AS1087" t="str">
            <v>476493857</v>
          </cell>
          <cell r="AT1087" t="str">
            <v>440194880116</v>
          </cell>
          <cell r="AU1087" t="str">
            <v>0130</v>
          </cell>
          <cell r="AV1087" t="str">
            <v>020</v>
          </cell>
          <cell r="AW1087" t="str">
            <v>23905337</v>
          </cell>
          <cell r="AX1087" t="str">
            <v>878</v>
          </cell>
          <cell r="AY1087">
            <v>0</v>
          </cell>
          <cell r="AZ1087">
            <v>9</v>
          </cell>
          <cell r="BA1087">
            <v>17</v>
          </cell>
        </row>
        <row r="1088">
          <cell r="A1088">
            <v>114263</v>
          </cell>
          <cell r="B1088" t="str">
            <v>JANAUCI LUIZ DOS SANTOS</v>
          </cell>
          <cell r="C1088" t="str">
            <v>VARREDOR</v>
          </cell>
          <cell r="D1088" t="str">
            <v>ECOSAMPA M'Boi Mirim</v>
          </cell>
          <cell r="E1088">
            <v>43804</v>
          </cell>
          <cell r="F1088">
            <v>1603.99</v>
          </cell>
          <cell r="G1088" t="str">
            <v>Em Atividade Normal</v>
          </cell>
          <cell r="H1088">
            <v>45086</v>
          </cell>
          <cell r="I1088">
            <v>34078</v>
          </cell>
          <cell r="J1088" t="str">
            <v>103.606.134-54</v>
          </cell>
          <cell r="K1088" t="str">
            <v>162.11391.90.1</v>
          </cell>
          <cell r="L1088" t="str">
            <v>Salário Mensal</v>
          </cell>
          <cell r="M1088" t="str">
            <v>Empregado (CLT)</v>
          </cell>
          <cell r="N1088" t="str">
            <v>5142-15</v>
          </cell>
          <cell r="O1088">
            <v>66</v>
          </cell>
          <cell r="P1088" t="str">
            <v>SEGUNDA A SABADO - 06:00 AS 14:20 / INTERVALO DE 01 HORA</v>
          </cell>
          <cell r="Q1088" t="str">
            <v>220 Horas</v>
          </cell>
          <cell r="R1088" t="str">
            <v>75.01.007</v>
          </cell>
          <cell r="S1088" t="str">
            <v>SCK - Varrição de Sarjetas e Calçadas</v>
          </cell>
          <cell r="T1088">
            <v>2</v>
          </cell>
          <cell r="U1088" t="str">
            <v>SIEMACO SAO PAULO LIMP URBANA</v>
          </cell>
          <cell r="V1088" t="str">
            <v>Brasileira</v>
          </cell>
          <cell r="W1088" t="str">
            <v>Esperança</v>
          </cell>
          <cell r="X1088" t="str">
            <v>MARIA OVIDIA DA CONCEICAO DOS SANTOS</v>
          </cell>
          <cell r="Y1088" t="str">
            <v>LUIZ BELARMINO DOS SANTOS</v>
          </cell>
          <cell r="Z1088" t="str">
            <v>Solteiro</v>
          </cell>
          <cell r="AA1088" t="str">
            <v>Ensino Fundamental Completo</v>
          </cell>
          <cell r="AB1088" t="str">
            <v>M</v>
          </cell>
          <cell r="AC1088" t="str">
            <v>Avenida</v>
          </cell>
          <cell r="AD1088" t="str">
            <v>AVENIDA RAQUEL ALVES MOREIRA</v>
          </cell>
          <cell r="AE1088" t="str">
            <v>522</v>
          </cell>
          <cell r="AG1088" t="str">
            <v>05821-130</v>
          </cell>
          <cell r="AH1088" t="str">
            <v>PARQUE SANTO ANTONIO</v>
          </cell>
          <cell r="AI1088" t="str">
            <v>São Paulo</v>
          </cell>
          <cell r="AJ1088" t="str">
            <v>São Paulo</v>
          </cell>
          <cell r="AK1088" t="str">
            <v>11</v>
          </cell>
          <cell r="AL1088" t="str">
            <v>95119.0101</v>
          </cell>
          <cell r="AP1088">
            <v>1667</v>
          </cell>
          <cell r="AQ1088" t="str">
            <v>74595</v>
          </cell>
          <cell r="AR1088" t="str">
            <v>2</v>
          </cell>
          <cell r="AS1088" t="str">
            <v>57980432x</v>
          </cell>
          <cell r="AT1088" t="str">
            <v>042674041228</v>
          </cell>
          <cell r="AU1088" t="str">
            <v>0682</v>
          </cell>
          <cell r="AV1088" t="str">
            <v>372</v>
          </cell>
          <cell r="AW1088" t="str">
            <v>1360613</v>
          </cell>
          <cell r="AX1088" t="str">
            <v>454</v>
          </cell>
          <cell r="AY1088">
            <v>3</v>
          </cell>
          <cell r="AZ1088">
            <v>8</v>
          </cell>
          <cell r="BA1088">
            <v>26</v>
          </cell>
        </row>
        <row r="1089">
          <cell r="A1089">
            <v>114723</v>
          </cell>
          <cell r="B1089" t="str">
            <v>JANIO FERREIRA PEREIRA</v>
          </cell>
          <cell r="C1089" t="str">
            <v>AJUDANTE EQ SERVICOS DIVERSOS</v>
          </cell>
          <cell r="D1089" t="str">
            <v>ECOSAMPA Capela do Socorro</v>
          </cell>
          <cell r="E1089">
            <v>43874</v>
          </cell>
          <cell r="F1089">
            <v>1603.99</v>
          </cell>
          <cell r="G1089" t="str">
            <v>Demitido em Meses Anteriores</v>
          </cell>
          <cell r="H1089">
            <v>44872</v>
          </cell>
          <cell r="I1089">
            <v>33892</v>
          </cell>
          <cell r="J1089" t="str">
            <v>098.745.614-83</v>
          </cell>
          <cell r="K1089" t="str">
            <v>162.06089.07.0</v>
          </cell>
          <cell r="L1089" t="str">
            <v>Salário Mensal</v>
          </cell>
          <cell r="M1089" t="str">
            <v>Empregado (CLT)</v>
          </cell>
          <cell r="N1089" t="str">
            <v>5142-25</v>
          </cell>
          <cell r="O1089">
            <v>66</v>
          </cell>
          <cell r="P1089" t="str">
            <v>SEGUNDA A SABADO - 06:00 AS 14:20 / INTERVALO DE 01 HORA</v>
          </cell>
          <cell r="Q1089" t="str">
            <v>220 Horas</v>
          </cell>
          <cell r="R1089" t="str">
            <v>75.01.014</v>
          </cell>
          <cell r="S1089" t="str">
            <v>SCK - Pintura de Meio-Fio e Remoção Faixas e Propagandas</v>
          </cell>
          <cell r="T1089">
            <v>2</v>
          </cell>
          <cell r="U1089" t="str">
            <v>SIEMACO SAO PAULO LIMP URBANA</v>
          </cell>
          <cell r="V1089" t="str">
            <v>Brasileira</v>
          </cell>
          <cell r="W1089" t="str">
            <v>Arapiraca</v>
          </cell>
          <cell r="X1089" t="str">
            <v>ELENILDA FERREIRA DA SILVA</v>
          </cell>
          <cell r="Y1089" t="str">
            <v>DJALMA BAPTISTA PEREIRA</v>
          </cell>
          <cell r="Z1089" t="str">
            <v>Solteiro</v>
          </cell>
          <cell r="AA1089" t="str">
            <v>Ensino Fundamental Incompleto</v>
          </cell>
          <cell r="AB1089" t="str">
            <v>M</v>
          </cell>
          <cell r="AC1089" t="str">
            <v>Rua</v>
          </cell>
          <cell r="AD1089" t="str">
            <v>DOS BOMBEIROS</v>
          </cell>
          <cell r="AE1089" t="str">
            <v>162</v>
          </cell>
          <cell r="AG1089" t="str">
            <v>04960-210</v>
          </cell>
          <cell r="AH1089" t="str">
            <v>JARDIM CAPELA</v>
          </cell>
          <cell r="AI1089" t="str">
            <v>São Paulo</v>
          </cell>
          <cell r="AJ1089" t="str">
            <v>São Paulo</v>
          </cell>
          <cell r="AM1089" t="str">
            <v>11</v>
          </cell>
          <cell r="AN1089" t="str">
            <v>98033.4581</v>
          </cell>
          <cell r="AP1089">
            <v>7245</v>
          </cell>
          <cell r="AQ1089" t="str">
            <v>03957</v>
          </cell>
          <cell r="AR1089" t="str">
            <v>8</v>
          </cell>
          <cell r="AS1089" t="str">
            <v>564592237</v>
          </cell>
          <cell r="AT1089" t="str">
            <v>394283900124</v>
          </cell>
          <cell r="AU1089" t="str">
            <v>0389</v>
          </cell>
          <cell r="AV1089" t="str">
            <v>372</v>
          </cell>
          <cell r="AW1089" t="str">
            <v>098.745.61</v>
          </cell>
          <cell r="AX1089" t="str">
            <v>483</v>
          </cell>
          <cell r="AY1089">
            <v>2</v>
          </cell>
          <cell r="AZ1089">
            <v>8</v>
          </cell>
          <cell r="BA1089">
            <v>24</v>
          </cell>
        </row>
        <row r="1090">
          <cell r="A1090">
            <v>116002</v>
          </cell>
          <cell r="B1090" t="str">
            <v>JAQUELINE DE ANDRADE GARCIA</v>
          </cell>
          <cell r="C1090" t="str">
            <v>AJUDANTE EQ SERVICOS DIVERSOS</v>
          </cell>
          <cell r="D1090" t="str">
            <v>ECOSAMPA Santo Amaro</v>
          </cell>
          <cell r="E1090">
            <v>44207</v>
          </cell>
          <cell r="F1090">
            <v>1603.99</v>
          </cell>
          <cell r="G1090" t="str">
            <v>Em Atividade Normal</v>
          </cell>
          <cell r="H1090">
            <v>45149</v>
          </cell>
          <cell r="I1090">
            <v>35736</v>
          </cell>
          <cell r="J1090" t="str">
            <v>376.237.488-07</v>
          </cell>
          <cell r="K1090" t="str">
            <v>237.51445.03.6</v>
          </cell>
          <cell r="L1090" t="str">
            <v>Salário Mensal</v>
          </cell>
          <cell r="M1090" t="str">
            <v>Empregado (CLT)</v>
          </cell>
          <cell r="N1090" t="str">
            <v>5142-25</v>
          </cell>
          <cell r="O1090">
            <v>66</v>
          </cell>
          <cell r="P1090" t="str">
            <v>SEGUNDA A SABADO - 06:00 AS 14:20 / INTERVALO DE 01 HORA</v>
          </cell>
          <cell r="Q1090" t="str">
            <v>220 Horas</v>
          </cell>
          <cell r="R1090" t="str">
            <v>75.01.014</v>
          </cell>
          <cell r="S1090" t="str">
            <v>SCK - Pintura de Meio-Fio e Remoção Faixas e Propagandas</v>
          </cell>
          <cell r="T1090">
            <v>2</v>
          </cell>
          <cell r="U1090" t="str">
            <v>SIEMACO SAO PAULO LIMP URBANA</v>
          </cell>
          <cell r="V1090" t="str">
            <v>Brasileira</v>
          </cell>
          <cell r="W1090" t="str">
            <v>São Paulo</v>
          </cell>
          <cell r="X1090" t="str">
            <v>MARTA APARECIDA CAMARGO DE ANDRADE</v>
          </cell>
          <cell r="Y1090" t="str">
            <v>REGINALDO ASSUMPCAO GARCIA</v>
          </cell>
          <cell r="Z1090" t="str">
            <v>Solteiro</v>
          </cell>
          <cell r="AA1090" t="str">
            <v>Ensino Médio Completo</v>
          </cell>
          <cell r="AB1090" t="str">
            <v>F</v>
          </cell>
          <cell r="AC1090" t="str">
            <v>Rua</v>
          </cell>
          <cell r="AD1090" t="str">
            <v>MARIA ROSCHEL SCHUNCK</v>
          </cell>
          <cell r="AE1090" t="str">
            <v>743</v>
          </cell>
          <cell r="AG1090" t="str">
            <v>04890-400</v>
          </cell>
          <cell r="AH1090" t="str">
            <v>JARDIM NOVO PARELHEIROS</v>
          </cell>
          <cell r="AI1090" t="str">
            <v>São Paulo</v>
          </cell>
          <cell r="AJ1090" t="str">
            <v>São Paulo</v>
          </cell>
          <cell r="AM1090" t="str">
            <v>11</v>
          </cell>
          <cell r="AN1090" t="str">
            <v>97373.6703</v>
          </cell>
          <cell r="AP1090">
            <v>6753</v>
          </cell>
          <cell r="AQ1090" t="str">
            <v>36882</v>
          </cell>
          <cell r="AR1090" t="str">
            <v>5</v>
          </cell>
          <cell r="AS1090" t="str">
            <v>397349932</v>
          </cell>
          <cell r="AT1090" t="str">
            <v>426840260175</v>
          </cell>
          <cell r="AU1090" t="str">
            <v>0191</v>
          </cell>
          <cell r="AV1090" t="str">
            <v>381</v>
          </cell>
          <cell r="AW1090" t="str">
            <v>37623748</v>
          </cell>
          <cell r="AX1090" t="str">
            <v>807</v>
          </cell>
          <cell r="AY1090">
            <v>2</v>
          </cell>
          <cell r="AZ1090">
            <v>7</v>
          </cell>
          <cell r="BA1090">
            <v>20</v>
          </cell>
        </row>
        <row r="1091">
          <cell r="A1091">
            <v>113330</v>
          </cell>
          <cell r="B1091" t="str">
            <v>JARDEL RODRIGUES DA SILVA</v>
          </cell>
          <cell r="C1091" t="str">
            <v>ELETRICISTA</v>
          </cell>
          <cell r="D1091" t="str">
            <v>ECOSAMPA Operação Geral</v>
          </cell>
          <cell r="E1091">
            <v>43617</v>
          </cell>
          <cell r="F1091">
            <v>2779</v>
          </cell>
          <cell r="G1091" t="str">
            <v>Demitido em Meses Anteriores</v>
          </cell>
          <cell r="H1091">
            <v>44706</v>
          </cell>
          <cell r="I1091">
            <v>31563</v>
          </cell>
          <cell r="J1091" t="str">
            <v>365.606.678-71</v>
          </cell>
          <cell r="K1091" t="str">
            <v>209.60021.93.5</v>
          </cell>
          <cell r="L1091" t="str">
            <v>Salário Mensal</v>
          </cell>
          <cell r="M1091" t="str">
            <v>Empregado (CLT)</v>
          </cell>
          <cell r="N1091" t="str">
            <v>7156-15</v>
          </cell>
          <cell r="O1091">
            <v>297</v>
          </cell>
          <cell r="P1091" t="str">
            <v>SEGUNDA A SABADO - 05:40 AS 14:00 / INTERVALO DE 01 HORA</v>
          </cell>
          <cell r="Q1091" t="str">
            <v>220 Horas</v>
          </cell>
          <cell r="R1091" t="str">
            <v>75.02.003</v>
          </cell>
          <cell r="S1091" t="str">
            <v>Apoio Op C.Direto</v>
          </cell>
          <cell r="T1091">
            <v>2</v>
          </cell>
          <cell r="U1091" t="str">
            <v>SIEMACO SAO PAULO LIMP URBANA</v>
          </cell>
          <cell r="V1091" t="str">
            <v>Brasileira</v>
          </cell>
          <cell r="W1091" t="str">
            <v>São Benedito</v>
          </cell>
          <cell r="X1091" t="str">
            <v>MARIA ZELIA DA SILVA</v>
          </cell>
          <cell r="Y1091" t="str">
            <v>JOSE RODRIGUES DA SILVA</v>
          </cell>
          <cell r="Z1091" t="str">
            <v>Solteiro</v>
          </cell>
          <cell r="AA1091" t="str">
            <v>Ensino Médio Completo</v>
          </cell>
          <cell r="AB1091" t="str">
            <v>M</v>
          </cell>
          <cell r="AC1091" t="str">
            <v>Rua</v>
          </cell>
          <cell r="AD1091" t="str">
            <v>MANUEL PEDRO DE ALMEIDA</v>
          </cell>
          <cell r="AE1091" t="str">
            <v>73</v>
          </cell>
          <cell r="AG1091" t="str">
            <v>05794-340</v>
          </cell>
          <cell r="AH1091" t="str">
            <v>JARDIM PARIS</v>
          </cell>
          <cell r="AI1091" t="str">
            <v>São Paulo</v>
          </cell>
          <cell r="AJ1091" t="str">
            <v>São Paulo</v>
          </cell>
          <cell r="AP1091">
            <v>1634</v>
          </cell>
          <cell r="AQ1091" t="str">
            <v>36635</v>
          </cell>
          <cell r="AR1091" t="str">
            <v>3</v>
          </cell>
          <cell r="AS1091" t="str">
            <v>468908109</v>
          </cell>
          <cell r="AT1091" t="str">
            <v>338772990159</v>
          </cell>
          <cell r="AU1091" t="str">
            <v>676</v>
          </cell>
          <cell r="AV1091" t="str">
            <v>328</v>
          </cell>
          <cell r="AW1091" t="str">
            <v>72370</v>
          </cell>
          <cell r="AX1091" t="str">
            <v>350</v>
          </cell>
          <cell r="AY1091">
            <v>2</v>
          </cell>
          <cell r="AZ1091">
            <v>11</v>
          </cell>
          <cell r="BA1091">
            <v>24</v>
          </cell>
        </row>
        <row r="1092">
          <cell r="A1092">
            <v>113927</v>
          </cell>
          <cell r="B1092" t="str">
            <v>JARILSON EUCLIDES PEREIRA</v>
          </cell>
          <cell r="C1092" t="str">
            <v>TECNICO DE GEOPROCESSAMENTO</v>
          </cell>
          <cell r="D1092" t="str">
            <v>ECOSAMPA Operação Geral</v>
          </cell>
          <cell r="E1092">
            <v>43682</v>
          </cell>
          <cell r="F1092">
            <v>3500</v>
          </cell>
          <cell r="G1092" t="str">
            <v>Demitido em Meses Anteriores</v>
          </cell>
          <cell r="H1092">
            <v>44288</v>
          </cell>
          <cell r="I1092">
            <v>26994</v>
          </cell>
          <cell r="J1092" t="str">
            <v>165.799.038-99</v>
          </cell>
          <cell r="K1092" t="str">
            <v>123.88345.09.1</v>
          </cell>
          <cell r="L1092" t="str">
            <v>Salário Mensal</v>
          </cell>
          <cell r="M1092" t="str">
            <v>Empregado (CLT)</v>
          </cell>
          <cell r="N1092" t="str">
            <v>2513-05</v>
          </cell>
          <cell r="O1092">
            <v>46</v>
          </cell>
          <cell r="P1092" t="str">
            <v>SEGUNDA A SEXTA - 08:30 ÀS 18:18 / INTERVALO DE 01 HORA</v>
          </cell>
          <cell r="Q1092" t="str">
            <v>220 Horas</v>
          </cell>
          <cell r="R1092" t="str">
            <v>75.02.001</v>
          </cell>
          <cell r="S1092" t="str">
            <v>Apoio Op C.Indireto</v>
          </cell>
          <cell r="T1092">
            <v>3</v>
          </cell>
          <cell r="U1092" t="str">
            <v>SIEMACO SAO PAULO LIMP URBANA</v>
          </cell>
          <cell r="V1092" t="str">
            <v>Brasileira</v>
          </cell>
          <cell r="W1092" t="str">
            <v>Osasco</v>
          </cell>
          <cell r="X1092" t="str">
            <v>MARIA JOSE CORREA</v>
          </cell>
          <cell r="Y1092" t="str">
            <v>MANOEL EUCLIDES PEREIRA IRMAO</v>
          </cell>
          <cell r="Z1092" t="str">
            <v>Casado</v>
          </cell>
          <cell r="AA1092" t="str">
            <v>Ensino Médio Completo</v>
          </cell>
          <cell r="AB1092" t="str">
            <v>M</v>
          </cell>
          <cell r="AC1092" t="str">
            <v>Avenida</v>
          </cell>
          <cell r="AD1092" t="str">
            <v>PADRE ARLINDO VIEIRA</v>
          </cell>
          <cell r="AE1092" t="str">
            <v>3175</v>
          </cell>
          <cell r="AF1092" t="str">
            <v>APTO 128 BLOCO A</v>
          </cell>
          <cell r="AG1092" t="str">
            <v>04166-003</v>
          </cell>
          <cell r="AH1092" t="str">
            <v>JARDIM VERGUEIRO</v>
          </cell>
          <cell r="AI1092" t="str">
            <v>São Paulo</v>
          </cell>
          <cell r="AJ1092" t="str">
            <v>São Paulo</v>
          </cell>
          <cell r="AM1092" t="str">
            <v>11</v>
          </cell>
          <cell r="AN1092" t="str">
            <v>96852.3949</v>
          </cell>
          <cell r="AP1092">
            <v>249</v>
          </cell>
          <cell r="AQ1092" t="str">
            <v>08072</v>
          </cell>
          <cell r="AR1092" t="str">
            <v>2</v>
          </cell>
          <cell r="AS1092" t="str">
            <v>238833835</v>
          </cell>
          <cell r="AT1092" t="str">
            <v>228347710183</v>
          </cell>
          <cell r="AU1092" t="str">
            <v>0002</v>
          </cell>
          <cell r="AV1092" t="str">
            <v>004</v>
          </cell>
          <cell r="AW1092" t="str">
            <v>30381</v>
          </cell>
          <cell r="AX1092" t="str">
            <v>112</v>
          </cell>
          <cell r="AY1092">
            <v>1</v>
          </cell>
          <cell r="AZ1092">
            <v>7</v>
          </cell>
          <cell r="BA1092">
            <v>27</v>
          </cell>
        </row>
        <row r="1093">
          <cell r="A1093">
            <v>121685</v>
          </cell>
          <cell r="B1093" t="str">
            <v>JARSON BENTES LUCENA DOS SANTOS</v>
          </cell>
          <cell r="C1093" t="str">
            <v>AJUDANTE EQ SERVICOS DIVERSOS</v>
          </cell>
          <cell r="D1093" t="str">
            <v>ECOSAMPA Santo Amaro</v>
          </cell>
          <cell r="E1093">
            <v>44994</v>
          </cell>
          <cell r="F1093">
            <v>1603.99</v>
          </cell>
          <cell r="G1093" t="str">
            <v>Em Atividade Normal</v>
          </cell>
          <cell r="H1093">
            <v>44994</v>
          </cell>
          <cell r="I1093">
            <v>28528</v>
          </cell>
          <cell r="J1093" t="str">
            <v>638.375.442-49</v>
          </cell>
          <cell r="K1093" t="str">
            <v>137.99061.42.7</v>
          </cell>
          <cell r="L1093" t="str">
            <v>Salário Mensal</v>
          </cell>
          <cell r="M1093" t="str">
            <v>Empregado (CLT)</v>
          </cell>
          <cell r="N1093" t="str">
            <v>5142-25</v>
          </cell>
          <cell r="O1093">
            <v>300</v>
          </cell>
          <cell r="P1093" t="str">
            <v>SEGUNDA A SABADO - 21:00 AS 04:33 / INTERVALO DE 01 HORA</v>
          </cell>
          <cell r="Q1093" t="str">
            <v>220 Horas</v>
          </cell>
          <cell r="R1093" t="str">
            <v>75.01.013</v>
          </cell>
          <cell r="S1093" t="str">
            <v>SCK - Capinação e Roçada de Vias</v>
          </cell>
          <cell r="T1093">
            <v>2</v>
          </cell>
          <cell r="U1093" t="str">
            <v>SIEMACO SAO PAULO LIMP URBANA</v>
          </cell>
          <cell r="V1093" t="str">
            <v>Brasileira</v>
          </cell>
          <cell r="W1093" t="str">
            <v>Belém</v>
          </cell>
          <cell r="X1093" t="str">
            <v>MARIA JOSE BENTES LUCENA</v>
          </cell>
          <cell r="Y1093" t="str">
            <v>LUIZ GONZAGA DOS SANTOS</v>
          </cell>
          <cell r="Z1093" t="str">
            <v>Solteiro</v>
          </cell>
          <cell r="AA1093" t="str">
            <v>Ensino Médio Completo</v>
          </cell>
          <cell r="AB1093" t="str">
            <v>M</v>
          </cell>
          <cell r="AC1093" t="str">
            <v>Avenida</v>
          </cell>
          <cell r="AD1093" t="str">
            <v>ALCANTARA MACHADO</v>
          </cell>
          <cell r="AE1093" t="str">
            <v>316</v>
          </cell>
          <cell r="AG1093" t="str">
            <v>03102-000</v>
          </cell>
          <cell r="AH1093" t="str">
            <v>BRAS</v>
          </cell>
          <cell r="AI1093" t="str">
            <v>São Paulo</v>
          </cell>
          <cell r="AJ1093" t="str">
            <v>São Paulo</v>
          </cell>
          <cell r="AM1093" t="str">
            <v>11</v>
          </cell>
          <cell r="AN1093" t="str">
            <v>98085-3912</v>
          </cell>
          <cell r="AP1093">
            <v>8728</v>
          </cell>
          <cell r="AQ1093" t="str">
            <v>47300</v>
          </cell>
          <cell r="AR1093" t="str">
            <v>3</v>
          </cell>
          <cell r="AS1093" t="str">
            <v>65755375X</v>
          </cell>
          <cell r="AT1093" t="str">
            <v>033891691392</v>
          </cell>
          <cell r="AU1093" t="str">
            <v>0195</v>
          </cell>
          <cell r="AV1093" t="str">
            <v>098</v>
          </cell>
          <cell r="AW1093" t="str">
            <v>638375442</v>
          </cell>
          <cell r="AX1093" t="str">
            <v>49</v>
          </cell>
          <cell r="AY1093">
            <v>0</v>
          </cell>
          <cell r="AZ1093">
            <v>5</v>
          </cell>
          <cell r="BA1093">
            <v>22</v>
          </cell>
        </row>
        <row r="1094">
          <cell r="A1094">
            <v>113077</v>
          </cell>
          <cell r="B1094" t="str">
            <v>JEAN DE LIMA GOMES</v>
          </cell>
          <cell r="C1094" t="str">
            <v>AJUDANTE EQ SERVICOS DIVERSOS</v>
          </cell>
          <cell r="D1094" t="str">
            <v>ECOSAMPA Santo Amaro</v>
          </cell>
          <cell r="E1094">
            <v>43617</v>
          </cell>
          <cell r="F1094">
            <v>1603.99</v>
          </cell>
          <cell r="G1094" t="str">
            <v>Auxílio-Doença</v>
          </cell>
          <cell r="H1094">
            <v>45185</v>
          </cell>
          <cell r="I1094">
            <v>35621</v>
          </cell>
          <cell r="J1094" t="str">
            <v>483.518.638-90</v>
          </cell>
          <cell r="K1094" t="str">
            <v>162.14036.11.8</v>
          </cell>
          <cell r="L1094" t="str">
            <v>Salário Mensal</v>
          </cell>
          <cell r="M1094" t="str">
            <v>Empregado (CLT)</v>
          </cell>
          <cell r="N1094" t="str">
            <v>5142-25</v>
          </cell>
          <cell r="O1094">
            <v>66</v>
          </cell>
          <cell r="P1094" t="str">
            <v>SEGUNDA A SABADO - 06:00 AS 14:20 / INTERVALO DE 01 HORA</v>
          </cell>
          <cell r="Q1094" t="str">
            <v>220 Horas</v>
          </cell>
          <cell r="R1094" t="str">
            <v>75.01.013</v>
          </cell>
          <cell r="S1094" t="str">
            <v>SCK - Capinação e Roçada de Vias</v>
          </cell>
          <cell r="T1094">
            <v>2</v>
          </cell>
          <cell r="U1094" t="str">
            <v>SIEMACO SAO PAULO LIMP URBANA</v>
          </cell>
          <cell r="V1094" t="str">
            <v>Brasileira</v>
          </cell>
          <cell r="W1094" t="str">
            <v>São Roque</v>
          </cell>
          <cell r="X1094" t="str">
            <v>IRACEMA DAS GRACAS PADILHA DE LIMA GOMES</v>
          </cell>
          <cell r="Y1094" t="str">
            <v>JOSE SOARES GOMES FILHO</v>
          </cell>
          <cell r="Z1094" t="str">
            <v>Solteiro</v>
          </cell>
          <cell r="AA1094" t="str">
            <v>Ensino Fundamental Incompleto</v>
          </cell>
          <cell r="AB1094" t="str">
            <v>M</v>
          </cell>
          <cell r="AC1094" t="str">
            <v>Rua</v>
          </cell>
          <cell r="AD1094" t="str">
            <v>CRUZEIRO DO SUL</v>
          </cell>
          <cell r="AE1094" t="str">
            <v>65</v>
          </cell>
          <cell r="AG1094" t="str">
            <v>06855-730</v>
          </cell>
          <cell r="AH1094" t="str">
            <v>JARDIM BRANCA FLOR</v>
          </cell>
          <cell r="AI1094" t="str">
            <v>Itapecerica da Serra</v>
          </cell>
          <cell r="AJ1094" t="str">
            <v>São Paulo</v>
          </cell>
          <cell r="AP1094">
            <v>570</v>
          </cell>
          <cell r="AQ1094" t="str">
            <v>68730</v>
          </cell>
          <cell r="AR1094" t="str">
            <v>1</v>
          </cell>
          <cell r="AS1094" t="str">
            <v>50.962.335-9</v>
          </cell>
          <cell r="AT1094" t="str">
            <v>420569490191</v>
          </cell>
          <cell r="AU1094" t="str">
            <v>428</v>
          </cell>
          <cell r="AV1094" t="str">
            <v>201</v>
          </cell>
          <cell r="AW1094" t="str">
            <v>80982</v>
          </cell>
          <cell r="AX1094" t="str">
            <v>409</v>
          </cell>
          <cell r="AY1094">
            <v>4</v>
          </cell>
          <cell r="AZ1094">
            <v>3</v>
          </cell>
          <cell r="BA1094">
            <v>0</v>
          </cell>
        </row>
        <row r="1095">
          <cell r="A1095">
            <v>114964</v>
          </cell>
          <cell r="B1095" t="str">
            <v>JECE JOZA D ARC DA SILVA</v>
          </cell>
          <cell r="C1095" t="str">
            <v>AJUDANTE EQ SERVICOS DIVERSOS</v>
          </cell>
          <cell r="D1095" t="str">
            <v>ECOSAMPA Operação Geral</v>
          </cell>
          <cell r="E1095">
            <v>43917</v>
          </cell>
          <cell r="F1095">
            <v>1319.67</v>
          </cell>
          <cell r="G1095" t="str">
            <v>Demitido em Meses Anteriores</v>
          </cell>
          <cell r="H1095">
            <v>44295</v>
          </cell>
          <cell r="I1095">
            <v>28702</v>
          </cell>
          <cell r="J1095" t="str">
            <v>287.030.478-14</v>
          </cell>
          <cell r="K1095" t="str">
            <v>130.64579.81.8</v>
          </cell>
          <cell r="L1095" t="str">
            <v>Salário Mensal</v>
          </cell>
          <cell r="M1095" t="str">
            <v>Empregado (CLT)</v>
          </cell>
          <cell r="N1095" t="str">
            <v>5142-25</v>
          </cell>
          <cell r="O1095">
            <v>301</v>
          </cell>
          <cell r="P1095" t="str">
            <v>SEGUNDA A SABADO - 22:00 AS 05:25 / INTERVALO DE 01 HORA</v>
          </cell>
          <cell r="Q1095" t="str">
            <v>220 Horas</v>
          </cell>
          <cell r="R1095" t="str">
            <v>75.01.013</v>
          </cell>
          <cell r="S1095" t="str">
            <v>SCK - Capinação e Roçada de Vias</v>
          </cell>
          <cell r="T1095">
            <v>2</v>
          </cell>
          <cell r="U1095" t="str">
            <v>SIEMACO SAO PAULO LIMP URBANA</v>
          </cell>
          <cell r="V1095" t="str">
            <v>Brasileira</v>
          </cell>
          <cell r="W1095" t="str">
            <v>São Paulo</v>
          </cell>
          <cell r="X1095" t="str">
            <v xml:space="preserve">
JOANA D ARC HILLARIO DA SILVA</v>
          </cell>
          <cell r="Y1095" t="str">
            <v>GERALDO ANTONIO DA SILVA</v>
          </cell>
          <cell r="Z1095" t="str">
            <v>Solteiro</v>
          </cell>
          <cell r="AA1095" t="str">
            <v>Ensino Médio Completo</v>
          </cell>
          <cell r="AB1095" t="str">
            <v>M</v>
          </cell>
          <cell r="AC1095" t="str">
            <v>Rua</v>
          </cell>
          <cell r="AD1095" t="str">
            <v>RAUL DVILLA POMPEIA</v>
          </cell>
          <cell r="AE1095" t="str">
            <v>601</v>
          </cell>
          <cell r="AG1095" t="str">
            <v>05893-180</v>
          </cell>
          <cell r="AH1095" t="str">
            <v>JD. DAS ROSAS</v>
          </cell>
          <cell r="AI1095" t="str">
            <v>São Paulo</v>
          </cell>
          <cell r="AJ1095" t="str">
            <v>São Paulo</v>
          </cell>
          <cell r="AK1095" t="str">
            <v>11</v>
          </cell>
          <cell r="AL1095" t="str">
            <v>95824.4258</v>
          </cell>
          <cell r="AM1095" t="str">
            <v>11</v>
          </cell>
          <cell r="AN1095" t="str">
            <v>95408.3749</v>
          </cell>
          <cell r="AP1095">
            <v>1003</v>
          </cell>
          <cell r="AQ1095" t="str">
            <v>88030</v>
          </cell>
          <cell r="AR1095" t="str">
            <v>7</v>
          </cell>
          <cell r="AS1095" t="str">
            <v>309391167</v>
          </cell>
          <cell r="AT1095" t="str">
            <v>273327490167</v>
          </cell>
          <cell r="AU1095" t="str">
            <v>0269</v>
          </cell>
          <cell r="AV1095" t="str">
            <v>373</v>
          </cell>
          <cell r="AW1095" t="str">
            <v>28703047</v>
          </cell>
          <cell r="AX1095" t="str">
            <v>814</v>
          </cell>
          <cell r="AY1095">
            <v>1</v>
          </cell>
          <cell r="AZ1095">
            <v>0</v>
          </cell>
          <cell r="BA1095">
            <v>12</v>
          </cell>
        </row>
        <row r="1096">
          <cell r="A1096">
            <v>113123</v>
          </cell>
          <cell r="B1096" t="str">
            <v>JEDSON DA SILVA SANTOS</v>
          </cell>
          <cell r="C1096" t="str">
            <v>MOTORISTA CAMINHAO</v>
          </cell>
          <cell r="D1096" t="str">
            <v>ECOSAMPA Operação Geral</v>
          </cell>
          <cell r="E1096">
            <v>43617</v>
          </cell>
          <cell r="F1096">
            <v>3050.22</v>
          </cell>
          <cell r="G1096" t="str">
            <v>Gozando Férias</v>
          </cell>
          <cell r="H1096">
            <v>45180</v>
          </cell>
          <cell r="I1096">
            <v>34841</v>
          </cell>
          <cell r="J1096" t="str">
            <v>452.244.998-44</v>
          </cell>
          <cell r="K1096" t="str">
            <v>148.73315.36.7</v>
          </cell>
          <cell r="L1096" t="str">
            <v>Salário Mensal</v>
          </cell>
          <cell r="M1096" t="str">
            <v>Empregado (CLT)</v>
          </cell>
          <cell r="N1096" t="str">
            <v>7825-10</v>
          </cell>
          <cell r="O1096">
            <v>297</v>
          </cell>
          <cell r="P1096" t="str">
            <v>SEGUNDA A SABADO - 05:40 AS 14:00 / INTERVALO DE 01 HORA</v>
          </cell>
          <cell r="Q1096" t="str">
            <v>220 Horas</v>
          </cell>
          <cell r="R1096" t="str">
            <v>75.01.013</v>
          </cell>
          <cell r="S1096" t="str">
            <v>SCK - Capinação e Roçada de Vias</v>
          </cell>
          <cell r="T1096">
            <v>2</v>
          </cell>
          <cell r="U1096" t="str">
            <v>SIND TRAB EMP DE ONIBUS RODOV INTEREST INTERM SET DIF SAO PAULO</v>
          </cell>
          <cell r="V1096" t="str">
            <v>Brasileira</v>
          </cell>
          <cell r="W1096" t="str">
            <v>Senhor do Bonfim</v>
          </cell>
          <cell r="X1096" t="str">
            <v>SANTINHA REIS DA SILVA</v>
          </cell>
          <cell r="Y1096" t="str">
            <v>EDISON GODINHO DOS SANTOS</v>
          </cell>
          <cell r="Z1096" t="str">
            <v>Solteiro</v>
          </cell>
          <cell r="AA1096" t="str">
            <v>Ensino Fundamental Incompleto</v>
          </cell>
          <cell r="AB1096" t="str">
            <v>M</v>
          </cell>
          <cell r="AC1096" t="str">
            <v>Rua</v>
          </cell>
          <cell r="AD1096" t="str">
            <v>JOSE DIAS DA COSTA</v>
          </cell>
          <cell r="AE1096" t="str">
            <v>17</v>
          </cell>
          <cell r="AG1096" t="str">
            <v>05661-060</v>
          </cell>
          <cell r="AH1096" t="str">
            <v>PARAISOPOLIS</v>
          </cell>
          <cell r="AI1096" t="str">
            <v>São Paulo</v>
          </cell>
          <cell r="AJ1096" t="str">
            <v>São Paulo</v>
          </cell>
          <cell r="AP1096">
            <v>1003</v>
          </cell>
          <cell r="AQ1096" t="str">
            <v>74013</v>
          </cell>
          <cell r="AR1096" t="str">
            <v>9</v>
          </cell>
          <cell r="AS1096" t="str">
            <v>546893661</v>
          </cell>
          <cell r="AT1096" t="str">
            <v>398968070116</v>
          </cell>
          <cell r="AU1096" t="str">
            <v>480</v>
          </cell>
          <cell r="AV1096" t="str">
            <v>373</v>
          </cell>
          <cell r="AW1096" t="str">
            <v>84376</v>
          </cell>
          <cell r="AX1096" t="str">
            <v>414</v>
          </cell>
          <cell r="AY1096">
            <v>4</v>
          </cell>
          <cell r="AZ1096">
            <v>3</v>
          </cell>
          <cell r="BA1096">
            <v>0</v>
          </cell>
          <cell r="BB1096" t="str">
            <v>06.776.580.609</v>
          </cell>
          <cell r="BC1096">
            <v>45475</v>
          </cell>
          <cell r="BD1096">
            <v>43713</v>
          </cell>
          <cell r="BE1096" t="str">
            <v>D</v>
          </cell>
          <cell r="BG1096">
            <v>43811</v>
          </cell>
        </row>
        <row r="1097">
          <cell r="A1097">
            <v>121326</v>
          </cell>
          <cell r="B1097" t="str">
            <v>JEFERSON DE JESUS DA SILVA</v>
          </cell>
          <cell r="C1097" t="str">
            <v>AJUDANTE EQ SERVICOS DIVERSOS</v>
          </cell>
          <cell r="D1097" t="str">
            <v>ECOSAMPA Parelheiros</v>
          </cell>
          <cell r="E1097">
            <v>44945</v>
          </cell>
          <cell r="F1097">
            <v>1603.99</v>
          </cell>
          <cell r="G1097" t="str">
            <v>Em Atividade Normal</v>
          </cell>
          <cell r="H1097">
            <v>44945</v>
          </cell>
          <cell r="I1097">
            <v>35614</v>
          </cell>
          <cell r="J1097" t="str">
            <v>485.609.348-71</v>
          </cell>
          <cell r="K1097" t="str">
            <v>209.78005.93.1</v>
          </cell>
          <cell r="L1097" t="str">
            <v>Salário Mensal</v>
          </cell>
          <cell r="M1097" t="str">
            <v>Empregado (CLT)</v>
          </cell>
          <cell r="N1097" t="str">
            <v>5142-25</v>
          </cell>
          <cell r="O1097">
            <v>167</v>
          </cell>
          <cell r="P1097" t="str">
            <v>SEGUNDA A SABADO - 13:40 AS 22:00 / INTERVALO DE 01 HORA</v>
          </cell>
          <cell r="Q1097" t="str">
            <v>220 Horas</v>
          </cell>
          <cell r="R1097" t="str">
            <v>75.01.013</v>
          </cell>
          <cell r="S1097" t="str">
            <v>SCK - Capinação e Roçada de Vias</v>
          </cell>
          <cell r="T1097">
            <v>2</v>
          </cell>
          <cell r="U1097" t="str">
            <v>SIEMACO SAO PAULO LIMP URBANA</v>
          </cell>
          <cell r="V1097" t="str">
            <v>Brasileira</v>
          </cell>
          <cell r="W1097" t="str">
            <v>São Paulo</v>
          </cell>
          <cell r="X1097" t="str">
            <v>JOSEFA DE JESUS</v>
          </cell>
          <cell r="Y1097" t="str">
            <v>GERSON BEZERRA DA SILVA</v>
          </cell>
          <cell r="Z1097" t="str">
            <v>Solteiro</v>
          </cell>
          <cell r="AA1097" t="str">
            <v>Ensino Médio Incompleto</v>
          </cell>
          <cell r="AB1097" t="str">
            <v>M</v>
          </cell>
          <cell r="AC1097" t="str">
            <v>Rua</v>
          </cell>
          <cell r="AD1097" t="str">
            <v>PAULINO VITAL DE MORAIS</v>
          </cell>
          <cell r="AE1097" t="str">
            <v>843</v>
          </cell>
          <cell r="AG1097" t="str">
            <v>05855-000</v>
          </cell>
          <cell r="AH1097" t="str">
            <v>PARQUE MARIA HELENA</v>
          </cell>
          <cell r="AI1097" t="str">
            <v>São Paulo</v>
          </cell>
          <cell r="AJ1097" t="str">
            <v>São Paulo</v>
          </cell>
          <cell r="AK1097" t="str">
            <v>11</v>
          </cell>
          <cell r="AL1097" t="str">
            <v>97410.0855</v>
          </cell>
          <cell r="AM1097" t="str">
            <v>11</v>
          </cell>
          <cell r="AN1097" t="str">
            <v>97773-2712</v>
          </cell>
          <cell r="AP1097">
            <v>8485</v>
          </cell>
          <cell r="AQ1097" t="str">
            <v>26577</v>
          </cell>
          <cell r="AR1097" t="str">
            <v>4</v>
          </cell>
          <cell r="AS1097" t="str">
            <v>377505328</v>
          </cell>
          <cell r="AT1097" t="str">
            <v>431741010183</v>
          </cell>
          <cell r="AU1097" t="str">
            <v>0416</v>
          </cell>
          <cell r="AV1097" t="str">
            <v>373</v>
          </cell>
          <cell r="AW1097" t="str">
            <v>48560934</v>
          </cell>
          <cell r="AX1097" t="str">
            <v>871</v>
          </cell>
          <cell r="AY1097">
            <v>0</v>
          </cell>
          <cell r="AZ1097">
            <v>7</v>
          </cell>
          <cell r="BA1097">
            <v>12</v>
          </cell>
        </row>
        <row r="1098">
          <cell r="A1098">
            <v>113600</v>
          </cell>
          <cell r="B1098" t="str">
            <v>JEFERSON DOS SANTOS SOUZA</v>
          </cell>
          <cell r="C1098" t="str">
            <v>MOTORISTA CAMINHAO</v>
          </cell>
          <cell r="D1098" t="str">
            <v>ECOSAMPA Operação Geral</v>
          </cell>
          <cell r="E1098">
            <v>43617</v>
          </cell>
          <cell r="F1098">
            <v>2785.59</v>
          </cell>
          <cell r="G1098" t="str">
            <v>Demitido em Meses Anteriores</v>
          </cell>
          <cell r="H1098">
            <v>44838</v>
          </cell>
          <cell r="I1098">
            <v>30279</v>
          </cell>
          <cell r="J1098" t="str">
            <v>318.601.988-56</v>
          </cell>
          <cell r="K1098" t="str">
            <v>128.86827.52.7</v>
          </cell>
          <cell r="L1098" t="str">
            <v>Salário Mensal</v>
          </cell>
          <cell r="M1098" t="str">
            <v>Empregado (CLT)</v>
          </cell>
          <cell r="N1098" t="str">
            <v>7825-10</v>
          </cell>
          <cell r="O1098">
            <v>258</v>
          </cell>
          <cell r="P1098" t="str">
            <v>SEGUNDA A SABADO - 05:00 AS 13:20 / INTERVALO DE 01 HORA</v>
          </cell>
          <cell r="Q1098" t="str">
            <v>220 Horas</v>
          </cell>
          <cell r="R1098" t="str">
            <v>75.01.022</v>
          </cell>
          <cell r="S1098" t="str">
            <v>SCK - Limpeza Habitacional - Dificil Acesso</v>
          </cell>
          <cell r="T1098">
            <v>2</v>
          </cell>
          <cell r="U1098" t="str">
            <v>SIND TRAB EMP DE ONIBUS RODOV INTEREST INTERM SET DIF SAO PAULO</v>
          </cell>
          <cell r="V1098" t="str">
            <v>Brasileira</v>
          </cell>
          <cell r="W1098" t="str">
            <v>Taboão da Serra</v>
          </cell>
          <cell r="X1098" t="str">
            <v>TEREZINHA DOS SANTOS SOUZA</v>
          </cell>
          <cell r="Y1098" t="str">
            <v>JOAO BATISTA DE SOUZA</v>
          </cell>
          <cell r="Z1098" t="str">
            <v>Solteiro</v>
          </cell>
          <cell r="AA1098" t="str">
            <v>Ensino Fundamental Incompleto</v>
          </cell>
          <cell r="AB1098" t="str">
            <v>M</v>
          </cell>
          <cell r="AC1098" t="str">
            <v>Rua</v>
          </cell>
          <cell r="AD1098" t="str">
            <v>LUIZ ANTONIO DE ANDRADE VIEIRA</v>
          </cell>
          <cell r="AE1098" t="str">
            <v>22</v>
          </cell>
          <cell r="AG1098" t="str">
            <v>06783-280</v>
          </cell>
          <cell r="AH1098" t="str">
            <v>JARDIM TRIANON</v>
          </cell>
          <cell r="AI1098" t="str">
            <v>Taboão da Serra</v>
          </cell>
          <cell r="AJ1098" t="str">
            <v>São Paulo</v>
          </cell>
          <cell r="AP1098">
            <v>2921</v>
          </cell>
          <cell r="AQ1098" t="str">
            <v>53424</v>
          </cell>
          <cell r="AR1098" t="str">
            <v>0</v>
          </cell>
          <cell r="AS1098" t="str">
            <v>35449238X</v>
          </cell>
          <cell r="AT1098" t="str">
            <v>435783660116</v>
          </cell>
          <cell r="AU1098" t="str">
            <v>291</v>
          </cell>
          <cell r="AV1098" t="str">
            <v>416</v>
          </cell>
          <cell r="AW1098" t="str">
            <v>38059</v>
          </cell>
          <cell r="AX1098" t="str">
            <v>271</v>
          </cell>
          <cell r="AY1098">
            <v>3</v>
          </cell>
          <cell r="AZ1098">
            <v>4</v>
          </cell>
          <cell r="BA1098">
            <v>3</v>
          </cell>
          <cell r="BB1098" t="str">
            <v>03.013.164.202</v>
          </cell>
          <cell r="BC1098">
            <v>45064</v>
          </cell>
          <cell r="BE1098" t="str">
            <v>D</v>
          </cell>
          <cell r="BG1098">
            <v>43608</v>
          </cell>
        </row>
        <row r="1099">
          <cell r="A1099">
            <v>112513</v>
          </cell>
          <cell r="B1099" t="str">
            <v>JEFERSON JOSE ANDRADE DE SOUZA</v>
          </cell>
          <cell r="C1099" t="str">
            <v>FISCAL DE TURMA PLENO</v>
          </cell>
          <cell r="D1099" t="str">
            <v>ECOSAMPA Capela do Socorro</v>
          </cell>
          <cell r="E1099">
            <v>43617</v>
          </cell>
          <cell r="F1099">
            <v>3222.08</v>
          </cell>
          <cell r="G1099" t="str">
            <v>Em Atividade Normal</v>
          </cell>
          <cell r="H1099">
            <v>44993</v>
          </cell>
          <cell r="I1099">
            <v>33961</v>
          </cell>
          <cell r="J1099" t="str">
            <v>406.881.268-39</v>
          </cell>
          <cell r="K1099" t="str">
            <v>204.16235.14.4</v>
          </cell>
          <cell r="L1099" t="str">
            <v>Salário Mensal</v>
          </cell>
          <cell r="M1099" t="str">
            <v>Empregado (CLT)</v>
          </cell>
          <cell r="N1099" t="str">
            <v>9922-05</v>
          </cell>
          <cell r="O1099">
            <v>233</v>
          </cell>
          <cell r="P1099" t="str">
            <v>SEGUNDA A SABADO - 09:00 AS 17:20 / INTERVALO DE 01 HORA</v>
          </cell>
          <cell r="Q1099" t="str">
            <v>220 Horas</v>
          </cell>
          <cell r="R1099" t="str">
            <v>75.02.003</v>
          </cell>
          <cell r="S1099" t="str">
            <v>Apoio Op C.Direto</v>
          </cell>
          <cell r="T1099">
            <v>2</v>
          </cell>
          <cell r="U1099" t="str">
            <v>SIEMACO SAO PAULO LIMP URBANA</v>
          </cell>
          <cell r="V1099" t="str">
            <v>Brasileira</v>
          </cell>
          <cell r="W1099" t="str">
            <v>Nanuque</v>
          </cell>
          <cell r="X1099" t="str">
            <v>BETANIA ANDRADE DE OLIVEIRA</v>
          </cell>
          <cell r="Y1099" t="str">
            <v>GILMAR LINO DE SOUZA</v>
          </cell>
          <cell r="Z1099" t="str">
            <v>Solteiro</v>
          </cell>
          <cell r="AA1099" t="str">
            <v>Ensino Médio Completo</v>
          </cell>
          <cell r="AB1099" t="str">
            <v>M</v>
          </cell>
          <cell r="AC1099" t="str">
            <v>Rua</v>
          </cell>
          <cell r="AD1099" t="str">
            <v>BONIFACIO ASIOLI</v>
          </cell>
          <cell r="AE1099" t="str">
            <v>29</v>
          </cell>
          <cell r="AG1099" t="str">
            <v>04892-040</v>
          </cell>
          <cell r="AH1099" t="str">
            <v>JARDIM SILVEIRA</v>
          </cell>
          <cell r="AI1099" t="str">
            <v>São Paulo</v>
          </cell>
          <cell r="AJ1099" t="str">
            <v>São Paulo</v>
          </cell>
          <cell r="AP1099">
            <v>7486</v>
          </cell>
          <cell r="AQ1099" t="str">
            <v>17661</v>
          </cell>
          <cell r="AR1099" t="str">
            <v>8</v>
          </cell>
          <cell r="AS1099" t="str">
            <v>494492442</v>
          </cell>
          <cell r="AT1099" t="str">
            <v>399585210141</v>
          </cell>
          <cell r="AU1099" t="str">
            <v>436</v>
          </cell>
          <cell r="AV1099" t="str">
            <v>381</v>
          </cell>
          <cell r="AW1099" t="str">
            <v>72499</v>
          </cell>
          <cell r="AX1099" t="str">
            <v>352</v>
          </cell>
          <cell r="AY1099">
            <v>4</v>
          </cell>
          <cell r="AZ1099">
            <v>3</v>
          </cell>
          <cell r="BA1099">
            <v>0</v>
          </cell>
          <cell r="BB1099" t="str">
            <v>05.354.398.459</v>
          </cell>
          <cell r="BC1099">
            <v>45092</v>
          </cell>
          <cell r="BE1099" t="str">
            <v>A</v>
          </cell>
          <cell r="BF1099" t="str">
            <v>B</v>
          </cell>
        </row>
        <row r="1100">
          <cell r="A1100">
            <v>114987</v>
          </cell>
          <cell r="B1100" t="str">
            <v>JEFERSON KERCHES GOMES</v>
          </cell>
          <cell r="C1100" t="str">
            <v>MOTORISTA CAMINHAO</v>
          </cell>
          <cell r="D1100" t="str">
            <v>ECOSAMPA Operação Geral</v>
          </cell>
          <cell r="E1100">
            <v>43918</v>
          </cell>
          <cell r="F1100">
            <v>2436.4499999999998</v>
          </cell>
          <cell r="G1100" t="str">
            <v>Demitido em Meses Anteriores</v>
          </cell>
          <cell r="H1100">
            <v>43977</v>
          </cell>
          <cell r="I1100">
            <v>30922</v>
          </cell>
          <cell r="J1100" t="str">
            <v>318.164.708-05</v>
          </cell>
          <cell r="K1100" t="str">
            <v>201.15493.88.8</v>
          </cell>
          <cell r="L1100" t="str">
            <v>Salário Mensal</v>
          </cell>
          <cell r="M1100" t="str">
            <v>Empregado (CLT)</v>
          </cell>
          <cell r="N1100" t="str">
            <v>7825-10</v>
          </cell>
          <cell r="O1100">
            <v>301</v>
          </cell>
          <cell r="P1100" t="str">
            <v>SEGUNDA A SABADO - 22:00 AS 05:25 / INTERVALO DE 01 HORA</v>
          </cell>
          <cell r="Q1100" t="str">
            <v>220 Horas</v>
          </cell>
          <cell r="R1100" t="str">
            <v>75.01.001</v>
          </cell>
          <cell r="S1100" t="str">
            <v>SCK - Lavagem Especial Equip.</v>
          </cell>
          <cell r="T1100">
            <v>2</v>
          </cell>
          <cell r="U1100" t="str">
            <v>SIND TRAB EMP DE ONIBUS RODOV INTEREST INTERM SET DIF SAO PAULO</v>
          </cell>
          <cell r="V1100" t="str">
            <v>Brasileira</v>
          </cell>
          <cell r="W1100" t="str">
            <v>São Paulo</v>
          </cell>
          <cell r="X1100" t="str">
            <v>ODILA KERCHES GOMES</v>
          </cell>
          <cell r="Y1100" t="str">
            <v>ERIVALDO GOMES</v>
          </cell>
          <cell r="Z1100" t="str">
            <v>Casado</v>
          </cell>
          <cell r="AA1100" t="str">
            <v>Ensino Médio Incompleto</v>
          </cell>
          <cell r="AB1100" t="str">
            <v>M</v>
          </cell>
          <cell r="AC1100" t="str">
            <v>Rua</v>
          </cell>
          <cell r="AD1100" t="str">
            <v>DA PARTICIPACAO</v>
          </cell>
          <cell r="AE1100" t="str">
            <v>21</v>
          </cell>
          <cell r="AG1100" t="str">
            <v>05887-440</v>
          </cell>
          <cell r="AH1100" t="str">
            <v>PARQUE FERNANDA</v>
          </cell>
          <cell r="AI1100" t="str">
            <v>São Paulo</v>
          </cell>
          <cell r="AJ1100" t="str">
            <v>São Paulo</v>
          </cell>
          <cell r="AK1100" t="str">
            <v>11</v>
          </cell>
          <cell r="AL1100" t="str">
            <v>95164.2051</v>
          </cell>
          <cell r="AP1100">
            <v>572</v>
          </cell>
          <cell r="AQ1100" t="str">
            <v>06649</v>
          </cell>
          <cell r="AR1100" t="str">
            <v>6</v>
          </cell>
          <cell r="AS1100" t="str">
            <v>432229899</v>
          </cell>
          <cell r="AW1100" t="str">
            <v>31816470</v>
          </cell>
          <cell r="AX1100" t="str">
            <v>805</v>
          </cell>
          <cell r="AY1100">
            <v>0</v>
          </cell>
          <cell r="AZ1100">
            <v>1</v>
          </cell>
          <cell r="BA1100">
            <v>28</v>
          </cell>
          <cell r="BB1100" t="str">
            <v>03.581.509.184</v>
          </cell>
          <cell r="BC1100">
            <v>45429</v>
          </cell>
          <cell r="BD1100">
            <v>43647</v>
          </cell>
          <cell r="BE1100" t="str">
            <v>A</v>
          </cell>
          <cell r="BF1100" t="str">
            <v>D</v>
          </cell>
          <cell r="BG1100">
            <v>43973</v>
          </cell>
        </row>
        <row r="1101">
          <cell r="A1101">
            <v>116975</v>
          </cell>
          <cell r="B1101" t="str">
            <v>JEFERSON OLIVEIRA GONZAGA</v>
          </cell>
          <cell r="C1101" t="str">
            <v>AJUDANTE EQ SERVICOS DIVERSOS</v>
          </cell>
          <cell r="D1101" t="str">
            <v>ECOSAMPA Campo Limpo</v>
          </cell>
          <cell r="E1101">
            <v>44419</v>
          </cell>
          <cell r="F1101">
            <v>1464.83</v>
          </cell>
          <cell r="G1101" t="str">
            <v>Demitido em Meses Anteriores</v>
          </cell>
          <cell r="H1101">
            <v>44588</v>
          </cell>
          <cell r="I1101">
            <v>33145</v>
          </cell>
          <cell r="J1101" t="str">
            <v>399.152.228-40</v>
          </cell>
          <cell r="K1101" t="str">
            <v>137.44706.81.7</v>
          </cell>
          <cell r="L1101" t="str">
            <v>Salário Mensal</v>
          </cell>
          <cell r="M1101" t="str">
            <v>Empregado (CLT)</v>
          </cell>
          <cell r="N1101" t="str">
            <v>5142-25</v>
          </cell>
          <cell r="O1101">
            <v>167</v>
          </cell>
          <cell r="P1101" t="str">
            <v>SEGUNDA A SABADO - 13:40 AS 22:00 / INTERVALO DE 01 HORA</v>
          </cell>
          <cell r="Q1101" t="str">
            <v>220 Horas</v>
          </cell>
          <cell r="R1101" t="str">
            <v>75.01.013</v>
          </cell>
          <cell r="S1101" t="str">
            <v>SCK - Capinação e Roçada de Vias</v>
          </cell>
          <cell r="T1101">
            <v>2</v>
          </cell>
          <cell r="U1101" t="str">
            <v>SIEMACO SAO PAULO LIMP URBANA</v>
          </cell>
          <cell r="V1101" t="str">
            <v>Brasileira</v>
          </cell>
          <cell r="W1101" t="str">
            <v>São Paulo</v>
          </cell>
          <cell r="X1101" t="str">
            <v>ROSELI FRANCISCA DE OLIVEIRA</v>
          </cell>
          <cell r="Y1101" t="str">
            <v>JULIO QUEIROZ GONZAGA</v>
          </cell>
          <cell r="Z1101" t="str">
            <v>Casado</v>
          </cell>
          <cell r="AA1101" t="str">
            <v>Ensino Médio Completo</v>
          </cell>
          <cell r="AB1101" t="str">
            <v>M</v>
          </cell>
          <cell r="AC1101" t="str">
            <v>Rua</v>
          </cell>
          <cell r="AD1101" t="str">
            <v>RUA GESSY SODRE</v>
          </cell>
          <cell r="AE1101" t="str">
            <v>13</v>
          </cell>
          <cell r="AG1101" t="str">
            <v>05882-450</v>
          </cell>
          <cell r="AH1101" t="str">
            <v>JARDIM CAPAO REDONDO</v>
          </cell>
          <cell r="AI1101" t="str">
            <v>São Paulo</v>
          </cell>
          <cell r="AJ1101" t="str">
            <v>São Paulo</v>
          </cell>
          <cell r="AK1101" t="str">
            <v>11</v>
          </cell>
          <cell r="AL1101" t="str">
            <v>96848.1275</v>
          </cell>
          <cell r="AM1101" t="str">
            <v>11</v>
          </cell>
          <cell r="AN1101" t="str">
            <v>96266.7553</v>
          </cell>
          <cell r="AP1101">
            <v>1608</v>
          </cell>
          <cell r="AQ1101" t="str">
            <v>40392</v>
          </cell>
          <cell r="AR1101" t="str">
            <v>7</v>
          </cell>
          <cell r="AS1101" t="str">
            <v>472160795</v>
          </cell>
          <cell r="AT1101" t="str">
            <v>370858040124</v>
          </cell>
          <cell r="AU1101" t="str">
            <v>0279</v>
          </cell>
          <cell r="AV1101" t="str">
            <v>020</v>
          </cell>
          <cell r="AW1101" t="str">
            <v>39915222</v>
          </cell>
          <cell r="AX1101" t="str">
            <v>840</v>
          </cell>
          <cell r="AY1101">
            <v>0</v>
          </cell>
          <cell r="AZ1101">
            <v>5</v>
          </cell>
          <cell r="BA1101">
            <v>16</v>
          </cell>
        </row>
        <row r="1102">
          <cell r="A1102">
            <v>114097</v>
          </cell>
          <cell r="B1102" t="str">
            <v>JEFERSON SANTOS LEONCIO NOGUEIRA</v>
          </cell>
          <cell r="C1102" t="str">
            <v>AJUDANTE EQ SERVICOS DIVERSOS</v>
          </cell>
          <cell r="D1102" t="str">
            <v>ECOSAMPA Parelheiros</v>
          </cell>
          <cell r="E1102">
            <v>43728</v>
          </cell>
          <cell r="F1102">
            <v>1464.83</v>
          </cell>
          <cell r="G1102" t="str">
            <v>Demitido em Meses Anteriores</v>
          </cell>
          <cell r="H1102">
            <v>44505</v>
          </cell>
          <cell r="I1102">
            <v>34578</v>
          </cell>
          <cell r="J1102" t="str">
            <v>443.355.968-71</v>
          </cell>
          <cell r="K1102" t="str">
            <v>210.71833.95.4</v>
          </cell>
          <cell r="L1102" t="str">
            <v>Salário Mensal</v>
          </cell>
          <cell r="M1102" t="str">
            <v>Empregado (CLT)</v>
          </cell>
          <cell r="N1102" t="str">
            <v>5142-25</v>
          </cell>
          <cell r="O1102">
            <v>66</v>
          </cell>
          <cell r="P1102" t="str">
            <v>SEGUNDA A SABADO - 06:00 AS 14:20 / INTERVALO DE 01 HORA</v>
          </cell>
          <cell r="Q1102" t="str">
            <v>220 Horas</v>
          </cell>
          <cell r="R1102" t="str">
            <v>75.01.011</v>
          </cell>
          <cell r="S1102" t="str">
            <v>SCK - Lavagem - Feiras, Vias e Logradouros</v>
          </cell>
          <cell r="T1102">
            <v>2</v>
          </cell>
          <cell r="U1102" t="str">
            <v>SIEMACO SAO PAULO LIMP URBANA</v>
          </cell>
          <cell r="V1102" t="str">
            <v>Brasileira</v>
          </cell>
          <cell r="W1102" t="str">
            <v>São Paulo</v>
          </cell>
          <cell r="X1102" t="str">
            <v>ANA MARCIA DOS SANTOS</v>
          </cell>
          <cell r="Y1102" t="str">
            <v>CICERO LEONCIO NOGUEIRA</v>
          </cell>
          <cell r="Z1102" t="str">
            <v>Solteiro</v>
          </cell>
          <cell r="AA1102" t="str">
            <v>Ensino Médio Incompleto</v>
          </cell>
          <cell r="AB1102" t="str">
            <v>M</v>
          </cell>
          <cell r="AC1102" t="str">
            <v>Rua</v>
          </cell>
          <cell r="AD1102" t="str">
            <v>CATHARINA GUILGER REIMBERG</v>
          </cell>
          <cell r="AE1102" t="str">
            <v>06</v>
          </cell>
          <cell r="AG1102" t="str">
            <v>04893-060</v>
          </cell>
          <cell r="AH1102" t="str">
            <v>EMBURA</v>
          </cell>
          <cell r="AI1102" t="str">
            <v>São Paulo</v>
          </cell>
          <cell r="AJ1102" t="str">
            <v>São Paulo</v>
          </cell>
          <cell r="AK1102" t="str">
            <v>11</v>
          </cell>
          <cell r="AL1102" t="str">
            <v>5975.2459</v>
          </cell>
          <cell r="AM1102" t="str">
            <v>11</v>
          </cell>
          <cell r="AN1102" t="str">
            <v>94338.0850</v>
          </cell>
          <cell r="AP1102">
            <v>7245</v>
          </cell>
          <cell r="AQ1102" t="str">
            <v>04896</v>
          </cell>
          <cell r="AR1102" t="str">
            <v>7</v>
          </cell>
          <cell r="AS1102" t="str">
            <v>44.660.411-2</v>
          </cell>
          <cell r="AT1102" t="str">
            <v>410917060116</v>
          </cell>
          <cell r="AU1102" t="str">
            <v>497</v>
          </cell>
          <cell r="AV1102" t="str">
            <v>381</v>
          </cell>
          <cell r="AW1102" t="str">
            <v>017342</v>
          </cell>
          <cell r="AX1102" t="str">
            <v>00371</v>
          </cell>
          <cell r="AY1102">
            <v>2</v>
          </cell>
          <cell r="AZ1102">
            <v>1</v>
          </cell>
          <cell r="BA1102">
            <v>15</v>
          </cell>
        </row>
        <row r="1103">
          <cell r="A1103">
            <v>121517</v>
          </cell>
          <cell r="B1103" t="str">
            <v>JEFERSON XAVIER</v>
          </cell>
          <cell r="C1103" t="str">
            <v>AJUDANTE EQ SERVICOS DIVERSOS</v>
          </cell>
          <cell r="D1103" t="str">
            <v>ECOSAMPA Operação Geral</v>
          </cell>
          <cell r="E1103">
            <v>44972</v>
          </cell>
          <cell r="F1103">
            <v>1603.99</v>
          </cell>
          <cell r="G1103" t="str">
            <v>Demitido em Meses Anteriores</v>
          </cell>
          <cell r="H1103">
            <v>44986</v>
          </cell>
          <cell r="I1103">
            <v>33311</v>
          </cell>
          <cell r="J1103" t="str">
            <v>499.305.218-95</v>
          </cell>
          <cell r="K1103" t="str">
            <v>156.98022.54.6</v>
          </cell>
          <cell r="L1103" t="str">
            <v>Salário Mensal</v>
          </cell>
          <cell r="M1103" t="str">
            <v>Empregado (CLT)</v>
          </cell>
          <cell r="N1103" t="str">
            <v>5142-25</v>
          </cell>
          <cell r="O1103">
            <v>339</v>
          </cell>
          <cell r="P1103" t="str">
            <v>SEGUNDA A SABADO - 13:20 AS 21:40 / INTERVALO DE 01 HORA</v>
          </cell>
          <cell r="Q1103" t="str">
            <v>220 Horas</v>
          </cell>
          <cell r="R1103" t="str">
            <v>75.01.011</v>
          </cell>
          <cell r="S1103" t="str">
            <v>SCK - Lavagem - Feiras, Vias e Logradouros</v>
          </cell>
          <cell r="T1103">
            <v>2</v>
          </cell>
          <cell r="U1103" t="str">
            <v>SIEMACO SAO PAULO LIMP URBANA</v>
          </cell>
          <cell r="V1103" t="str">
            <v>Brasileira</v>
          </cell>
          <cell r="W1103" t="str">
            <v>São Paulo</v>
          </cell>
          <cell r="X1103" t="str">
            <v>FRANCISCA MARIA XAVIER</v>
          </cell>
          <cell r="Z1103" t="str">
            <v>Solteiro</v>
          </cell>
          <cell r="AA1103" t="str">
            <v>Ensino Fundamental Completo</v>
          </cell>
          <cell r="AB1103" t="str">
            <v>M</v>
          </cell>
          <cell r="AC1103" t="str">
            <v>Avenida</v>
          </cell>
          <cell r="AD1103" t="str">
            <v>Fim de Semana</v>
          </cell>
          <cell r="AE1103" t="str">
            <v>170</v>
          </cell>
          <cell r="AG1103" t="str">
            <v>05846-270</v>
          </cell>
          <cell r="AH1103" t="str">
            <v>Jardim Casablanca</v>
          </cell>
          <cell r="AI1103" t="str">
            <v>São Paulo</v>
          </cell>
          <cell r="AJ1103" t="str">
            <v>São Paulo</v>
          </cell>
          <cell r="AM1103" t="str">
            <v>11</v>
          </cell>
          <cell r="AN1103" t="str">
            <v>94987-6881</v>
          </cell>
          <cell r="AP1103">
            <v>1546</v>
          </cell>
          <cell r="AQ1103" t="str">
            <v>92563</v>
          </cell>
          <cell r="AR1103" t="str">
            <v>5</v>
          </cell>
          <cell r="AS1103" t="str">
            <v>494677764</v>
          </cell>
          <cell r="AT1103" t="str">
            <v>393819920124</v>
          </cell>
          <cell r="AU1103" t="str">
            <v>0332</v>
          </cell>
          <cell r="AV1103" t="str">
            <v>408</v>
          </cell>
          <cell r="AW1103" t="str">
            <v>49930521</v>
          </cell>
          <cell r="AX1103" t="str">
            <v>895</v>
          </cell>
          <cell r="AY1103">
            <v>0</v>
          </cell>
          <cell r="AZ1103">
            <v>0</v>
          </cell>
          <cell r="BA1103">
            <v>16</v>
          </cell>
        </row>
        <row r="1104">
          <cell r="A1104">
            <v>122439</v>
          </cell>
          <cell r="B1104" t="str">
            <v>JEFERSON XAVIER</v>
          </cell>
          <cell r="C1104" t="str">
            <v>AJUDANTE EQ SERVICOS DIVERSOS</v>
          </cell>
          <cell r="D1104" t="str">
            <v>ECOSAMPA Operação Geral</v>
          </cell>
          <cell r="E1104">
            <v>45117</v>
          </cell>
          <cell r="F1104">
            <v>1603.99</v>
          </cell>
          <cell r="G1104" t="str">
            <v>Em Atividade Normal</v>
          </cell>
          <cell r="H1104">
            <v>45117</v>
          </cell>
          <cell r="I1104">
            <v>33311</v>
          </cell>
          <cell r="J1104" t="str">
            <v>499.305.218-95</v>
          </cell>
          <cell r="K1104" t="str">
            <v>156.98022.54.6</v>
          </cell>
          <cell r="L1104" t="str">
            <v>Salário Mensal</v>
          </cell>
          <cell r="M1104" t="str">
            <v>Empregado (CLT)</v>
          </cell>
          <cell r="N1104" t="str">
            <v>5142-25</v>
          </cell>
          <cell r="O1104">
            <v>339</v>
          </cell>
          <cell r="P1104" t="str">
            <v>SEGUNDA A SABADO - 13:20 AS 21:40 / INTERVALO DE 01 HORA</v>
          </cell>
          <cell r="Q1104" t="str">
            <v>220 Horas</v>
          </cell>
          <cell r="R1104" t="str">
            <v>75.01.014</v>
          </cell>
          <cell r="S1104" t="str">
            <v>SCK - Pintura de Meio-Fio e Remoção Faixas e Propagandas</v>
          </cell>
          <cell r="T1104">
            <v>2</v>
          </cell>
          <cell r="U1104" t="str">
            <v>SIEMACO SAO PAULO LIMP URBANA</v>
          </cell>
          <cell r="V1104" t="str">
            <v>Brasileira</v>
          </cell>
          <cell r="W1104" t="str">
            <v>Nenhum</v>
          </cell>
          <cell r="X1104" t="str">
            <v>FRANCISCA MARIA XAVIER</v>
          </cell>
          <cell r="Z1104" t="str">
            <v>Solteiro</v>
          </cell>
          <cell r="AA1104" t="str">
            <v>Ensino Fundamental Completo</v>
          </cell>
          <cell r="AB1104" t="str">
            <v>M</v>
          </cell>
          <cell r="AC1104" t="str">
            <v>Avenida</v>
          </cell>
          <cell r="AD1104" t="str">
            <v>FIM DE SEMANA</v>
          </cell>
          <cell r="AE1104" t="str">
            <v>170</v>
          </cell>
          <cell r="AG1104" t="str">
            <v>05846-270</v>
          </cell>
          <cell r="AH1104" t="str">
            <v>JARDIM SAO LUIS</v>
          </cell>
          <cell r="AI1104" t="str">
            <v>São Paulo</v>
          </cell>
          <cell r="AJ1104" t="str">
            <v>São Paulo</v>
          </cell>
          <cell r="AM1104" t="str">
            <v>11</v>
          </cell>
          <cell r="AN1104" t="str">
            <v>94987-6881</v>
          </cell>
          <cell r="AP1104">
            <v>1546</v>
          </cell>
          <cell r="AQ1104" t="str">
            <v>92563</v>
          </cell>
          <cell r="AR1104" t="str">
            <v>5</v>
          </cell>
          <cell r="AS1104" t="str">
            <v>494677764</v>
          </cell>
          <cell r="AT1104" t="str">
            <v>393819920124</v>
          </cell>
          <cell r="AU1104" t="str">
            <v>0332</v>
          </cell>
          <cell r="AV1104" t="str">
            <v>408</v>
          </cell>
          <cell r="AW1104" t="str">
            <v>49930521</v>
          </cell>
          <cell r="AX1104" t="str">
            <v>895</v>
          </cell>
          <cell r="AY1104">
            <v>0</v>
          </cell>
          <cell r="AZ1104">
            <v>1</v>
          </cell>
          <cell r="BA1104">
            <v>21</v>
          </cell>
        </row>
        <row r="1105">
          <cell r="A1105">
            <v>112970</v>
          </cell>
          <cell r="B1105" t="str">
            <v>JEFFERSON ARAUJO RIBEIRO</v>
          </cell>
          <cell r="C1105" t="str">
            <v>AJUDANTE EQ SERVICOS DIVERSOS</v>
          </cell>
          <cell r="D1105" t="str">
            <v>ECOSAMPA M'Boi Mirim</v>
          </cell>
          <cell r="E1105">
            <v>43617</v>
          </cell>
          <cell r="F1105">
            <v>1231.95</v>
          </cell>
          <cell r="G1105" t="str">
            <v>Demitido em Meses Anteriores</v>
          </cell>
          <cell r="H1105">
            <v>43704</v>
          </cell>
          <cell r="I1105">
            <v>34134</v>
          </cell>
          <cell r="J1105" t="str">
            <v>377.580.198-70</v>
          </cell>
          <cell r="K1105" t="str">
            <v>162.42855.84.5</v>
          </cell>
          <cell r="L1105" t="str">
            <v>Salário Mensal</v>
          </cell>
          <cell r="M1105" t="str">
            <v>Empregado (CLT)</v>
          </cell>
          <cell r="N1105" t="str">
            <v>5142-25</v>
          </cell>
          <cell r="O1105">
            <v>167</v>
          </cell>
          <cell r="P1105" t="str">
            <v>SEGUNDA A SABADO - 13:40 AS 22:00 / INTERVALO DE 01 HORA</v>
          </cell>
          <cell r="Q1105" t="str">
            <v>220 Horas</v>
          </cell>
          <cell r="R1105" t="str">
            <v>75.01.013</v>
          </cell>
          <cell r="S1105" t="str">
            <v>SCK - Capinação e Roçada de Vias</v>
          </cell>
          <cell r="T1105">
            <v>2</v>
          </cell>
          <cell r="U1105" t="str">
            <v>SIEMACO SAO PAULO LIMP URBANA</v>
          </cell>
          <cell r="V1105" t="str">
            <v>Brasileira</v>
          </cell>
          <cell r="W1105" t="str">
            <v>São Paulo</v>
          </cell>
          <cell r="X1105" t="str">
            <v>HELENA CRISTINA ARAUJO</v>
          </cell>
          <cell r="Y1105" t="str">
            <v>RENATO ANTONIO ROSA RIBEIRO</v>
          </cell>
          <cell r="Z1105" t="str">
            <v>Solteiro</v>
          </cell>
          <cell r="AA1105" t="str">
            <v>Ensino Fundamental Incompleto</v>
          </cell>
          <cell r="AB1105" t="str">
            <v>M</v>
          </cell>
          <cell r="AC1105" t="str">
            <v>Rua</v>
          </cell>
          <cell r="AD1105" t="str">
            <v>VITORIANO DE OLIVEIRA</v>
          </cell>
          <cell r="AE1105" t="str">
            <v>1000</v>
          </cell>
          <cell r="AG1105" t="str">
            <v>05791-280</v>
          </cell>
          <cell r="AH1105" t="str">
            <v>JARDIM MITSUTANI</v>
          </cell>
          <cell r="AI1105" t="str">
            <v>São Paulo</v>
          </cell>
          <cell r="AJ1105" t="str">
            <v>São Paulo</v>
          </cell>
          <cell r="AP1105">
            <v>390</v>
          </cell>
          <cell r="AQ1105" t="str">
            <v>12596</v>
          </cell>
          <cell r="AR1105" t="str">
            <v>1</v>
          </cell>
          <cell r="AS1105" t="str">
            <v>49272877X</v>
          </cell>
          <cell r="AT1105" t="str">
            <v>400110530191</v>
          </cell>
          <cell r="AU1105" t="str">
            <v>12</v>
          </cell>
          <cell r="AV1105" t="str">
            <v>328</v>
          </cell>
          <cell r="AW1105" t="str">
            <v>62541</v>
          </cell>
          <cell r="AX1105" t="str">
            <v>392</v>
          </cell>
          <cell r="AY1105">
            <v>0</v>
          </cell>
          <cell r="AZ1105">
            <v>2</v>
          </cell>
          <cell r="BA1105">
            <v>26</v>
          </cell>
        </row>
        <row r="1106">
          <cell r="A1106">
            <v>118647</v>
          </cell>
          <cell r="B1106" t="str">
            <v>JEFFERSON AUGUSTO DE SOUSA</v>
          </cell>
          <cell r="C1106" t="str">
            <v>AJUDANTE EQ SERVICOS DIVERSOS</v>
          </cell>
          <cell r="D1106" t="str">
            <v>ECOSAMPA Operação Geral</v>
          </cell>
          <cell r="E1106">
            <v>44582</v>
          </cell>
          <cell r="F1106">
            <v>1464.83</v>
          </cell>
          <cell r="G1106" t="str">
            <v>Demitido em Meses Anteriores</v>
          </cell>
          <cell r="H1106">
            <v>44743</v>
          </cell>
          <cell r="I1106">
            <v>32284</v>
          </cell>
          <cell r="J1106" t="str">
            <v>358.226.348-77</v>
          </cell>
          <cell r="K1106" t="str">
            <v>132.34028.56.6</v>
          </cell>
          <cell r="L1106" t="str">
            <v>Salário Mensal</v>
          </cell>
          <cell r="M1106" t="str">
            <v>Empregado (CLT)</v>
          </cell>
          <cell r="N1106" t="str">
            <v>5142-25</v>
          </cell>
          <cell r="O1106">
            <v>301</v>
          </cell>
          <cell r="P1106" t="str">
            <v>SEGUNDA A SABADO - 22:00 AS 05:25 / INTERVALO DE 01 HORA</v>
          </cell>
          <cell r="Q1106" t="str">
            <v>220 Horas</v>
          </cell>
          <cell r="R1106" t="str">
            <v>75.01.017</v>
          </cell>
          <cell r="S1106" t="str">
            <v>SCK - Coleta Manual - Entulho e Materiais Diversos</v>
          </cell>
          <cell r="T1106">
            <v>2</v>
          </cell>
          <cell r="U1106" t="str">
            <v>SIEMACO SAO PAULO LIMP URBANA</v>
          </cell>
          <cell r="V1106" t="str">
            <v>Brasileira</v>
          </cell>
          <cell r="W1106" t="str">
            <v>São Paulo</v>
          </cell>
          <cell r="X1106" t="str">
            <v>LUISA MARIA DE SOUSA</v>
          </cell>
          <cell r="Z1106" t="str">
            <v>Solteiro</v>
          </cell>
          <cell r="AA1106" t="str">
            <v>Ensino Fundamental Incompleto</v>
          </cell>
          <cell r="AB1106" t="str">
            <v>M</v>
          </cell>
          <cell r="AC1106" t="str">
            <v>Rua</v>
          </cell>
          <cell r="AD1106" t="str">
            <v>ROSA DE VENUS</v>
          </cell>
          <cell r="AE1106" t="str">
            <v>27</v>
          </cell>
          <cell r="AF1106" t="str">
            <v>CASA 1</v>
          </cell>
          <cell r="AG1106" t="str">
            <v>04856-370</v>
          </cell>
          <cell r="AH1106" t="str">
            <v>JARDIM ZILDA</v>
          </cell>
          <cell r="AI1106" t="str">
            <v>São Paulo</v>
          </cell>
          <cell r="AJ1106" t="str">
            <v>São Paulo</v>
          </cell>
          <cell r="AK1106" t="str">
            <v>11</v>
          </cell>
          <cell r="AL1106" t="str">
            <v>91200.6545</v>
          </cell>
          <cell r="AM1106" t="str">
            <v>88</v>
          </cell>
          <cell r="AN1106" t="str">
            <v>98184.9473</v>
          </cell>
          <cell r="AP1106">
            <v>8215</v>
          </cell>
          <cell r="AQ1106" t="str">
            <v>01037</v>
          </cell>
          <cell r="AR1106" t="str">
            <v>5</v>
          </cell>
          <cell r="AS1106" t="str">
            <v>20200724694</v>
          </cell>
          <cell r="AT1106" t="str">
            <v>370871540159</v>
          </cell>
          <cell r="AU1106" t="str">
            <v>0478</v>
          </cell>
          <cell r="AV1106" t="str">
            <v>374</v>
          </cell>
          <cell r="AW1106" t="str">
            <v>35822634</v>
          </cell>
          <cell r="AX1106" t="str">
            <v>877</v>
          </cell>
          <cell r="AY1106">
            <v>0</v>
          </cell>
          <cell r="AZ1106">
            <v>5</v>
          </cell>
          <cell r="BA1106">
            <v>10</v>
          </cell>
        </row>
        <row r="1107">
          <cell r="A1107">
            <v>121321</v>
          </cell>
          <cell r="B1107" t="str">
            <v>JEFFERSON DA SILVA</v>
          </cell>
          <cell r="C1107" t="str">
            <v>VARREDOR</v>
          </cell>
          <cell r="D1107" t="str">
            <v>ECOSAMPA M'Boi Mirim</v>
          </cell>
          <cell r="E1107">
            <v>44945</v>
          </cell>
          <cell r="F1107">
            <v>1603.99</v>
          </cell>
          <cell r="G1107" t="str">
            <v>Em Atividade Normal</v>
          </cell>
          <cell r="H1107">
            <v>44945</v>
          </cell>
          <cell r="I1107">
            <v>31750</v>
          </cell>
          <cell r="J1107" t="str">
            <v>339.247.078-39</v>
          </cell>
          <cell r="K1107" t="str">
            <v>135.41239.93.9</v>
          </cell>
          <cell r="L1107" t="str">
            <v>Salário Mensal</v>
          </cell>
          <cell r="M1107" t="str">
            <v>Empregado (CLT)</v>
          </cell>
          <cell r="N1107" t="str">
            <v>5142-15</v>
          </cell>
          <cell r="O1107">
            <v>66</v>
          </cell>
          <cell r="P1107" t="str">
            <v>SEGUNDA A SABADO - 06:00 AS 14:20 / INTERVALO DE 01 HORA</v>
          </cell>
          <cell r="Q1107" t="str">
            <v>220 Horas</v>
          </cell>
          <cell r="R1107" t="str">
            <v>75.01.006</v>
          </cell>
          <cell r="S1107" t="str">
            <v>SCK - Varrição de Vias e Logradouros</v>
          </cell>
          <cell r="T1107">
            <v>2</v>
          </cell>
          <cell r="U1107" t="str">
            <v>SIEMACO SAO PAULO LIMP URBANA</v>
          </cell>
          <cell r="V1107" t="str">
            <v>Brasileira</v>
          </cell>
          <cell r="W1107" t="str">
            <v>São Paulo</v>
          </cell>
          <cell r="X1107" t="str">
            <v>ELISABETH CONCEICAO DA SILVA</v>
          </cell>
          <cell r="Y1107" t="str">
            <v>NAO DECLARADO</v>
          </cell>
          <cell r="Z1107" t="str">
            <v>Casado</v>
          </cell>
          <cell r="AA1107" t="str">
            <v>Ensino Médio Completo</v>
          </cell>
          <cell r="AB1107" t="str">
            <v>M</v>
          </cell>
          <cell r="AC1107" t="str">
            <v>Rua</v>
          </cell>
          <cell r="AD1107" t="str">
            <v>MARIA APARECIDA DE JESUS</v>
          </cell>
          <cell r="AE1107" t="str">
            <v>182</v>
          </cell>
          <cell r="AF1107" t="str">
            <v>APARTAMENTO 103 BLOCO 2</v>
          </cell>
          <cell r="AG1107" t="str">
            <v>04470-194</v>
          </cell>
          <cell r="AH1107" t="str">
            <v>JARDIM APURA</v>
          </cell>
          <cell r="AI1107" t="str">
            <v>São Paulo</v>
          </cell>
          <cell r="AJ1107" t="str">
            <v>São Paulo</v>
          </cell>
          <cell r="AM1107" t="str">
            <v>11</v>
          </cell>
          <cell r="AN1107" t="str">
            <v>94316-8854</v>
          </cell>
          <cell r="AP1107">
            <v>1684</v>
          </cell>
          <cell r="AQ1107" t="str">
            <v>51667</v>
          </cell>
          <cell r="AR1107" t="str">
            <v>5</v>
          </cell>
          <cell r="AS1107" t="str">
            <v>338309287</v>
          </cell>
          <cell r="AT1107" t="str">
            <v>339866290124</v>
          </cell>
          <cell r="AU1107" t="str">
            <v>0298</v>
          </cell>
          <cell r="AV1107" t="str">
            <v>418</v>
          </cell>
          <cell r="AW1107" t="str">
            <v>33924707</v>
          </cell>
          <cell r="AX1107" t="str">
            <v>839</v>
          </cell>
          <cell r="AY1107">
            <v>0</v>
          </cell>
          <cell r="AZ1107">
            <v>7</v>
          </cell>
          <cell r="BA1107">
            <v>12</v>
          </cell>
        </row>
        <row r="1108">
          <cell r="A1108">
            <v>112218</v>
          </cell>
          <cell r="B1108" t="str">
            <v>JEFFERSON DE LIMA SILVA</v>
          </cell>
          <cell r="C1108" t="str">
            <v>AJUDANTE EQ SERVICOS DIVERSOS</v>
          </cell>
          <cell r="D1108" t="str">
            <v>ECOSAMPA Santo Amaro</v>
          </cell>
          <cell r="E1108">
            <v>43617</v>
          </cell>
          <cell r="F1108">
            <v>1603.99</v>
          </cell>
          <cell r="G1108" t="str">
            <v>Em Atividade Normal</v>
          </cell>
          <cell r="H1108">
            <v>45050</v>
          </cell>
          <cell r="I1108">
            <v>32342</v>
          </cell>
          <cell r="J1108" t="str">
            <v>230.672.158-00</v>
          </cell>
          <cell r="K1108" t="str">
            <v>204.30185.08.6</v>
          </cell>
          <cell r="L1108" t="str">
            <v>Salário Mensal</v>
          </cell>
          <cell r="M1108" t="str">
            <v>Empregado (CLT)</v>
          </cell>
          <cell r="N1108" t="str">
            <v>5142-25</v>
          </cell>
          <cell r="O1108">
            <v>300</v>
          </cell>
          <cell r="P1108" t="str">
            <v>SEGUNDA A SABADO - 21:00 AS 04:33 / INTERVALO DE 01 HORA</v>
          </cell>
          <cell r="Q1108" t="str">
            <v>220 Horas</v>
          </cell>
          <cell r="R1108" t="str">
            <v>75.01.019</v>
          </cell>
          <cell r="S1108" t="str">
            <v>SCK - Operação dos Ecopontos</v>
          </cell>
          <cell r="T1108">
            <v>2</v>
          </cell>
          <cell r="U1108" t="str">
            <v>SIEMACO SAO PAULO LIMP URBANA</v>
          </cell>
          <cell r="V1108" t="str">
            <v>Brasileira</v>
          </cell>
          <cell r="W1108" t="str">
            <v>Osasco</v>
          </cell>
          <cell r="X1108" t="str">
            <v>MARIA ALZENIRA DE LIMA BARBOSA SILVA</v>
          </cell>
          <cell r="Y1108" t="str">
            <v>JOSE DOMINGOS ALVES DA SILVA</v>
          </cell>
          <cell r="Z1108" t="str">
            <v>Solteiro</v>
          </cell>
          <cell r="AA1108" t="str">
            <v>Ensino Médio Completo</v>
          </cell>
          <cell r="AB1108" t="str">
            <v>M</v>
          </cell>
          <cell r="AC1108" t="str">
            <v>Rua</v>
          </cell>
          <cell r="AD1108" t="str">
            <v>DOS XAMBORES</v>
          </cell>
          <cell r="AE1108" t="str">
            <v>82</v>
          </cell>
          <cell r="AG1108" t="str">
            <v>04944-050</v>
          </cell>
          <cell r="AH1108" t="str">
            <v>PARQUE DO LAGO</v>
          </cell>
          <cell r="AI1108" t="str">
            <v>São Paulo</v>
          </cell>
          <cell r="AJ1108" t="str">
            <v>São Paulo</v>
          </cell>
          <cell r="AP1108">
            <v>3247</v>
          </cell>
          <cell r="AQ1108" t="str">
            <v>14562</v>
          </cell>
          <cell r="AR1108" t="str">
            <v>0</v>
          </cell>
          <cell r="AS1108" t="str">
            <v>448567751</v>
          </cell>
          <cell r="AT1108" t="str">
            <v>333896750116</v>
          </cell>
          <cell r="AU1108" t="str">
            <v>349</v>
          </cell>
          <cell r="AV1108" t="str">
            <v>372</v>
          </cell>
          <cell r="AW1108" t="str">
            <v>93608</v>
          </cell>
          <cell r="AX1108" t="str">
            <v>309</v>
          </cell>
          <cell r="AY1108">
            <v>4</v>
          </cell>
          <cell r="AZ1108">
            <v>3</v>
          </cell>
          <cell r="BA1108">
            <v>0</v>
          </cell>
        </row>
        <row r="1109">
          <cell r="A1109">
            <v>112972</v>
          </cell>
          <cell r="B1109" t="str">
            <v>JEFFERSON EDUARDO DA SILVA</v>
          </cell>
          <cell r="C1109" t="str">
            <v>AJUDANTE EQ SERVICOS DIVERSOS</v>
          </cell>
          <cell r="D1109" t="str">
            <v>ECOSAMPA M'Boi Mirim</v>
          </cell>
          <cell r="E1109">
            <v>43617</v>
          </cell>
          <cell r="F1109">
            <v>1281.23</v>
          </cell>
          <cell r="G1109" t="str">
            <v>Demitido em Meses Anteriores</v>
          </cell>
          <cell r="H1109">
            <v>43928</v>
          </cell>
          <cell r="I1109">
            <v>32551</v>
          </cell>
          <cell r="J1109" t="str">
            <v>416.070.028-41</v>
          </cell>
          <cell r="K1109" t="str">
            <v>201.15214.74.1</v>
          </cell>
          <cell r="L1109" t="str">
            <v>Salário Mensal</v>
          </cell>
          <cell r="M1109" t="str">
            <v>Empregado (CLT)</v>
          </cell>
          <cell r="N1109" t="str">
            <v>5142-25</v>
          </cell>
          <cell r="O1109">
            <v>167</v>
          </cell>
          <cell r="P1109" t="str">
            <v>SEGUNDA A SABADO - 13:40 AS 22:00 / INTERVALO DE 01 HORA</v>
          </cell>
          <cell r="Q1109" t="str">
            <v>220 Horas</v>
          </cell>
          <cell r="R1109" t="str">
            <v>75.01.017</v>
          </cell>
          <cell r="S1109" t="str">
            <v>SCK - Coleta Manual - Entulho e Materiais Diversos</v>
          </cell>
          <cell r="T1109">
            <v>2</v>
          </cell>
          <cell r="U1109" t="str">
            <v>SIEMACO SAO PAULO LIMP URBANA</v>
          </cell>
          <cell r="V1109" t="str">
            <v>Brasileira</v>
          </cell>
          <cell r="W1109" t="str">
            <v>São Paulo</v>
          </cell>
          <cell r="X1109" t="str">
            <v>MARCIA DA SILVA</v>
          </cell>
          <cell r="Z1109" t="str">
            <v>União Est/Marit</v>
          </cell>
          <cell r="AA1109" t="str">
            <v>Ensino Fundamental Incompleto</v>
          </cell>
          <cell r="AB1109" t="str">
            <v>M</v>
          </cell>
          <cell r="AC1109" t="str">
            <v>Rua</v>
          </cell>
          <cell r="AD1109" t="str">
            <v>ANDORINHA COLEIRA</v>
          </cell>
          <cell r="AE1109" t="str">
            <v>156</v>
          </cell>
          <cell r="AG1109" t="str">
            <v>05887-270</v>
          </cell>
          <cell r="AH1109" t="str">
            <v>JARDIM DOM JOSE</v>
          </cell>
          <cell r="AI1109" t="str">
            <v>São Paulo</v>
          </cell>
          <cell r="AJ1109" t="str">
            <v>São Paulo</v>
          </cell>
          <cell r="AP1109">
            <v>641</v>
          </cell>
          <cell r="AQ1109" t="str">
            <v>17971</v>
          </cell>
          <cell r="AR1109" t="str">
            <v>8</v>
          </cell>
          <cell r="AS1109" t="str">
            <v>44.487.486-0</v>
          </cell>
          <cell r="AT1109" t="str">
            <v>362959490183</v>
          </cell>
          <cell r="AU1109" t="str">
            <v>248</v>
          </cell>
          <cell r="AV1109" t="str">
            <v>20</v>
          </cell>
          <cell r="AW1109" t="str">
            <v>87162</v>
          </cell>
          <cell r="AX1109" t="str">
            <v>306</v>
          </cell>
          <cell r="AY1109">
            <v>0</v>
          </cell>
          <cell r="AZ1109">
            <v>10</v>
          </cell>
          <cell r="BA1109">
            <v>6</v>
          </cell>
        </row>
        <row r="1110">
          <cell r="A1110">
            <v>112806</v>
          </cell>
          <cell r="B1110" t="str">
            <v>JEFFERSON JOSE DO NASCIMENTO</v>
          </cell>
          <cell r="C1110" t="str">
            <v>VARREDOR</v>
          </cell>
          <cell r="D1110" t="str">
            <v>ECOSAMPA M'Boi Mirim</v>
          </cell>
          <cell r="E1110">
            <v>43617</v>
          </cell>
          <cell r="F1110">
            <v>1464.83</v>
          </cell>
          <cell r="G1110" t="str">
            <v>Demitido em Meses Anteriores</v>
          </cell>
          <cell r="H1110">
            <v>44482</v>
          </cell>
          <cell r="I1110">
            <v>32536</v>
          </cell>
          <cell r="J1110" t="str">
            <v>378.317.958-04</v>
          </cell>
          <cell r="K1110" t="str">
            <v>207.24682.19.2</v>
          </cell>
          <cell r="L1110" t="str">
            <v>Salário Mensal</v>
          </cell>
          <cell r="M1110" t="str">
            <v>Empregado (CLT)</v>
          </cell>
          <cell r="N1110" t="str">
            <v>5142-15</v>
          </cell>
          <cell r="O1110">
            <v>66</v>
          </cell>
          <cell r="P1110" t="str">
            <v>SEGUNDA A SABADO - 06:00 AS 14:20 / INTERVALO DE 01 HORA</v>
          </cell>
          <cell r="Q1110" t="str">
            <v>220 Horas</v>
          </cell>
          <cell r="R1110" t="str">
            <v>75.01.007</v>
          </cell>
          <cell r="S1110" t="str">
            <v>SCK - Varrição de Sarjetas e Calçadas</v>
          </cell>
          <cell r="T1110">
            <v>2</v>
          </cell>
          <cell r="U1110" t="str">
            <v>SIEMACO SAO PAULO LIMP URBANA</v>
          </cell>
          <cell r="V1110" t="str">
            <v>Brasileira</v>
          </cell>
          <cell r="W1110" t="str">
            <v>São Paulo</v>
          </cell>
          <cell r="X1110" t="str">
            <v>CICERA MARIA DO NASCIMENTO</v>
          </cell>
          <cell r="Y1110" t="str">
            <v>GILBERTO JOSE DO NASCIMENTO</v>
          </cell>
          <cell r="Z1110" t="str">
            <v>Solteiro</v>
          </cell>
          <cell r="AA1110" t="str">
            <v>Ensino Médio Incompleto</v>
          </cell>
          <cell r="AB1110" t="str">
            <v>M</v>
          </cell>
          <cell r="AC1110" t="str">
            <v>Rua</v>
          </cell>
          <cell r="AD1110" t="str">
            <v>BONFINOPOLIS DE MINAS</v>
          </cell>
          <cell r="AE1110" t="str">
            <v>76</v>
          </cell>
          <cell r="AG1110" t="str">
            <v>04939-230</v>
          </cell>
          <cell r="AH1110" t="str">
            <v>JARDIM TUPI</v>
          </cell>
          <cell r="AI1110" t="str">
            <v>São Paulo</v>
          </cell>
          <cell r="AJ1110" t="str">
            <v>São Paulo</v>
          </cell>
          <cell r="AP1110">
            <v>8341</v>
          </cell>
          <cell r="AQ1110" t="str">
            <v>25905</v>
          </cell>
          <cell r="AR1110" t="str">
            <v>2</v>
          </cell>
          <cell r="AS1110" t="str">
            <v>445977322</v>
          </cell>
          <cell r="AT1110" t="str">
            <v>408820910183</v>
          </cell>
          <cell r="AU1110" t="str">
            <v>278</v>
          </cell>
          <cell r="AV1110" t="str">
            <v>20</v>
          </cell>
          <cell r="AW1110" t="str">
            <v>14912</v>
          </cell>
          <cell r="AX1110" t="str">
            <v>312</v>
          </cell>
          <cell r="AY1110">
            <v>2</v>
          </cell>
          <cell r="AZ1110">
            <v>4</v>
          </cell>
          <cell r="BA1110">
            <v>12</v>
          </cell>
        </row>
        <row r="1111">
          <cell r="A1111">
            <v>121419</v>
          </cell>
          <cell r="B1111" t="str">
            <v>JEFFERSON LOPES DA SILVA</v>
          </cell>
          <cell r="C1111" t="str">
            <v>AJUDANTE EQ SERVICOS DIVERSOS</v>
          </cell>
          <cell r="D1111" t="str">
            <v>ECOSAMPA Operação Geral</v>
          </cell>
          <cell r="E1111">
            <v>44967</v>
          </cell>
          <cell r="F1111">
            <v>1603.99</v>
          </cell>
          <cell r="G1111" t="str">
            <v>Demitido em Meses Anteriores</v>
          </cell>
          <cell r="H1111">
            <v>44981</v>
          </cell>
          <cell r="I1111">
            <v>35181</v>
          </cell>
          <cell r="J1111" t="str">
            <v>501.260.078-96</v>
          </cell>
          <cell r="K1111" t="str">
            <v>206.86379.44.0</v>
          </cell>
          <cell r="L1111" t="str">
            <v>Salário Mensal</v>
          </cell>
          <cell r="M1111" t="str">
            <v>Empregado (CLT)</v>
          </cell>
          <cell r="N1111" t="str">
            <v>5142-25</v>
          </cell>
          <cell r="O1111">
            <v>339</v>
          </cell>
          <cell r="P1111" t="str">
            <v>SEGUNDA A SABADO - 13:20 AS 21:40 / INTERVALO DE 01 HORA</v>
          </cell>
          <cell r="Q1111" t="str">
            <v>220 Horas</v>
          </cell>
          <cell r="R1111" t="str">
            <v>75.01.011</v>
          </cell>
          <cell r="S1111" t="str">
            <v>SCK - Lavagem - Feiras, Vias e Logradouros</v>
          </cell>
          <cell r="T1111">
            <v>2</v>
          </cell>
          <cell r="U1111" t="str">
            <v>SIEMACO SAO PAULO LIMP URBANA</v>
          </cell>
          <cell r="V1111" t="str">
            <v>Brasileira</v>
          </cell>
          <cell r="W1111" t="str">
            <v>São Paulo</v>
          </cell>
          <cell r="X1111" t="str">
            <v>ANALIA LOPES PINTO</v>
          </cell>
          <cell r="Y1111" t="str">
            <v>DAMIAO AVELINO DA SILVA</v>
          </cell>
          <cell r="Z1111" t="str">
            <v>Solteiro</v>
          </cell>
          <cell r="AA1111" t="str">
            <v>Ensino Fundamental Completo</v>
          </cell>
          <cell r="AB1111" t="str">
            <v>M</v>
          </cell>
          <cell r="AC1111" t="str">
            <v>Rua</v>
          </cell>
          <cell r="AD1111" t="str">
            <v>CALIFORNIA</v>
          </cell>
          <cell r="AE1111" t="str">
            <v>1</v>
          </cell>
          <cell r="AF1111" t="str">
            <v>CASA 1</v>
          </cell>
          <cell r="AG1111" t="str">
            <v>04851-715</v>
          </cell>
          <cell r="AH1111" t="str">
            <v>JARDIM PRAINHA</v>
          </cell>
          <cell r="AI1111" t="str">
            <v>São Paulo</v>
          </cell>
          <cell r="AJ1111" t="str">
            <v>São Paulo</v>
          </cell>
          <cell r="AM1111" t="str">
            <v>11</v>
          </cell>
          <cell r="AN1111" t="str">
            <v>98566-7258</v>
          </cell>
          <cell r="AP1111">
            <v>7245</v>
          </cell>
          <cell r="AQ1111" t="str">
            <v>12636</v>
          </cell>
          <cell r="AR1111" t="str">
            <v>7</v>
          </cell>
          <cell r="AS1111" t="str">
            <v>566995839</v>
          </cell>
          <cell r="AT1111" t="str">
            <v>429111020191</v>
          </cell>
          <cell r="AU1111" t="str">
            <v>0470</v>
          </cell>
          <cell r="AV1111" t="str">
            <v>371</v>
          </cell>
          <cell r="AW1111" t="str">
            <v>50126007</v>
          </cell>
          <cell r="AX1111" t="str">
            <v>896</v>
          </cell>
          <cell r="AY1111">
            <v>0</v>
          </cell>
          <cell r="AZ1111">
            <v>0</v>
          </cell>
          <cell r="BA1111">
            <v>14</v>
          </cell>
        </row>
        <row r="1112">
          <cell r="A1112">
            <v>112447</v>
          </cell>
          <cell r="B1112" t="str">
            <v>JEFFERSON PEREIRA DA SILVA</v>
          </cell>
          <cell r="C1112" t="str">
            <v>AJUDANTE EQ SERVICOS DIVERSOS</v>
          </cell>
          <cell r="D1112" t="str">
            <v>ECOSAMPA Parelheiros</v>
          </cell>
          <cell r="E1112">
            <v>43617</v>
          </cell>
          <cell r="F1112">
            <v>1231.95</v>
          </cell>
          <cell r="G1112" t="str">
            <v>Demitido em Meses Anteriores</v>
          </cell>
          <cell r="H1112">
            <v>43703</v>
          </cell>
          <cell r="I1112">
            <v>31949</v>
          </cell>
          <cell r="J1112" t="str">
            <v>348.971.698-10</v>
          </cell>
          <cell r="K1112" t="str">
            <v>135.05000.89.1</v>
          </cell>
          <cell r="L1112" t="str">
            <v>Salário Mensal</v>
          </cell>
          <cell r="M1112" t="str">
            <v>Empregado (CLT)</v>
          </cell>
          <cell r="N1112" t="str">
            <v>5142-25</v>
          </cell>
          <cell r="O1112">
            <v>167</v>
          </cell>
          <cell r="P1112" t="str">
            <v>SEGUNDA A SABADO - 13:40 AS 22:00 / INTERVALO DE 01 HORA</v>
          </cell>
          <cell r="Q1112" t="str">
            <v>220 Horas</v>
          </cell>
          <cell r="R1112" t="str">
            <v>75.01.022</v>
          </cell>
          <cell r="S1112" t="str">
            <v>SCK - Limpeza Habitacional - Dificil Acesso</v>
          </cell>
          <cell r="T1112">
            <v>2</v>
          </cell>
          <cell r="U1112" t="str">
            <v>SIEMACO SAO PAULO LIMP URBANA</v>
          </cell>
          <cell r="V1112" t="str">
            <v>Brasileira</v>
          </cell>
          <cell r="W1112" t="str">
            <v>São Paulo</v>
          </cell>
          <cell r="X1112" t="str">
            <v>SOFIA SENA DA CRUZ</v>
          </cell>
          <cell r="Y1112" t="str">
            <v>JUAREZ PEREIRA DA SILVA</v>
          </cell>
          <cell r="Z1112" t="str">
            <v>Solteiro</v>
          </cell>
          <cell r="AA1112" t="str">
            <v>Ensino Fundamental Incompleto</v>
          </cell>
          <cell r="AB1112" t="str">
            <v>M</v>
          </cell>
          <cell r="AC1112" t="str">
            <v>Estrada</v>
          </cell>
          <cell r="AD1112" t="str">
            <v>ENGENHEIRO MARCILAC</v>
          </cell>
          <cell r="AE1112" t="str">
            <v>10017</v>
          </cell>
          <cell r="AG1112" t="str">
            <v>04893-000</v>
          </cell>
          <cell r="AH1112" t="str">
            <v>EMBURA</v>
          </cell>
          <cell r="AI1112" t="str">
            <v>São Paulo</v>
          </cell>
          <cell r="AJ1112" t="str">
            <v>São Paulo</v>
          </cell>
          <cell r="AP1112">
            <v>5917</v>
          </cell>
          <cell r="AQ1112" t="str">
            <v>04050</v>
          </cell>
          <cell r="AR1112" t="str">
            <v>2</v>
          </cell>
          <cell r="AS1112" t="str">
            <v>419828898</v>
          </cell>
          <cell r="AT1112" t="str">
            <v>339302350167</v>
          </cell>
          <cell r="AU1112" t="str">
            <v>477</v>
          </cell>
          <cell r="AV1112" t="str">
            <v>371</v>
          </cell>
          <cell r="AW1112" t="str">
            <v>18944</v>
          </cell>
          <cell r="AX1112" t="str">
            <v>309</v>
          </cell>
          <cell r="AY1112">
            <v>0</v>
          </cell>
          <cell r="AZ1112">
            <v>2</v>
          </cell>
          <cell r="BA1112">
            <v>25</v>
          </cell>
        </row>
        <row r="1113">
          <cell r="A1113">
            <v>112451</v>
          </cell>
          <cell r="B1113" t="str">
            <v>JEFFERSON SANTOS FERRAZ</v>
          </cell>
          <cell r="C1113" t="str">
            <v>AJUDANTE EQ SERVICOS DIVERSOS</v>
          </cell>
          <cell r="D1113" t="str">
            <v>ECOSAMPA Capela do Socorro</v>
          </cell>
          <cell r="E1113">
            <v>43617</v>
          </cell>
          <cell r="F1113">
            <v>1603.99</v>
          </cell>
          <cell r="G1113" t="str">
            <v>Em Atividade Normal</v>
          </cell>
          <cell r="H1113">
            <v>45056</v>
          </cell>
          <cell r="I1113">
            <v>32225</v>
          </cell>
          <cell r="J1113" t="str">
            <v>380.884.298-97</v>
          </cell>
          <cell r="K1113" t="str">
            <v>206.86921.08.3</v>
          </cell>
          <cell r="L1113" t="str">
            <v>Salário Mensal</v>
          </cell>
          <cell r="M1113" t="str">
            <v>Empregado (CLT)</v>
          </cell>
          <cell r="N1113" t="str">
            <v>5142-25</v>
          </cell>
          <cell r="O1113">
            <v>167</v>
          </cell>
          <cell r="P1113" t="str">
            <v>SEGUNDA A SABADO - 13:40 AS 22:00 / INTERVALO DE 01 HORA</v>
          </cell>
          <cell r="Q1113" t="str">
            <v>220 Horas</v>
          </cell>
          <cell r="R1113" t="str">
            <v>75.01.022</v>
          </cell>
          <cell r="S1113" t="str">
            <v>SCK - Limpeza Habitacional - Dificil Acesso</v>
          </cell>
          <cell r="T1113">
            <v>2</v>
          </cell>
          <cell r="U1113" t="str">
            <v>SIEMACO SAO PAULO LIMP URBANA</v>
          </cell>
          <cell r="V1113" t="str">
            <v>Brasileira</v>
          </cell>
          <cell r="W1113" t="str">
            <v>Camacan</v>
          </cell>
          <cell r="X1113" t="str">
            <v>LUZINETE NOGUEIRA DOS SANTOS</v>
          </cell>
          <cell r="Y1113" t="str">
            <v>JAILTON MENEZES FERRAZ</v>
          </cell>
          <cell r="Z1113" t="str">
            <v>Solteiro</v>
          </cell>
          <cell r="AA1113" t="str">
            <v>Ensino Médio Incompleto</v>
          </cell>
          <cell r="AB1113" t="str">
            <v>M</v>
          </cell>
          <cell r="AC1113" t="str">
            <v>Rua</v>
          </cell>
          <cell r="AD1113" t="str">
            <v>GRISSOM</v>
          </cell>
          <cell r="AE1113" t="str">
            <v>81</v>
          </cell>
          <cell r="AG1113" t="str">
            <v>05798-130</v>
          </cell>
          <cell r="AH1113" t="str">
            <v>JARDIM AVENIDA</v>
          </cell>
          <cell r="AI1113" t="str">
            <v>São Paulo</v>
          </cell>
          <cell r="AJ1113" t="str">
            <v>São Paulo</v>
          </cell>
          <cell r="AP1113">
            <v>9335</v>
          </cell>
          <cell r="AQ1113" t="str">
            <v>15825</v>
          </cell>
          <cell r="AR1113" t="str">
            <v>0</v>
          </cell>
          <cell r="AS1113" t="str">
            <v>446395651</v>
          </cell>
          <cell r="AT1113" t="str">
            <v>360574360108</v>
          </cell>
          <cell r="AU1113" t="str">
            <v>248</v>
          </cell>
          <cell r="AV1113" t="str">
            <v>20</v>
          </cell>
          <cell r="AW1113" t="str">
            <v>35043</v>
          </cell>
          <cell r="AX1113" t="str">
            <v>334</v>
          </cell>
          <cell r="AY1113">
            <v>4</v>
          </cell>
          <cell r="AZ1113">
            <v>3</v>
          </cell>
          <cell r="BA1113">
            <v>0</v>
          </cell>
        </row>
        <row r="1114">
          <cell r="A1114">
            <v>113303</v>
          </cell>
          <cell r="B1114" t="str">
            <v>JEFFERSON SILVA ROSA</v>
          </cell>
          <cell r="C1114" t="str">
            <v>COLETOR</v>
          </cell>
          <cell r="D1114" t="str">
            <v>ECOSAMPA Operação Geral</v>
          </cell>
          <cell r="E1114">
            <v>43617</v>
          </cell>
          <cell r="F1114">
            <v>1907.79</v>
          </cell>
          <cell r="G1114" t="str">
            <v>Em Atividade Normal</v>
          </cell>
          <cell r="H1114">
            <v>44993</v>
          </cell>
          <cell r="I1114">
            <v>32037</v>
          </cell>
          <cell r="J1114" t="str">
            <v>361.187.698-42</v>
          </cell>
          <cell r="K1114" t="str">
            <v>209.78788.10.3</v>
          </cell>
          <cell r="L1114" t="str">
            <v>Salário Mensal</v>
          </cell>
          <cell r="M1114" t="str">
            <v>Empregado (CLT)</v>
          </cell>
          <cell r="N1114" t="str">
            <v>5142-05</v>
          </cell>
          <cell r="O1114">
            <v>301</v>
          </cell>
          <cell r="P1114" t="str">
            <v>SEGUNDA A SABADO - 22:00 AS 05:25 / INTERVALO DE 01 HORA</v>
          </cell>
          <cell r="Q1114" t="str">
            <v>220 Horas</v>
          </cell>
          <cell r="R1114" t="str">
            <v>75.01.017</v>
          </cell>
          <cell r="S1114" t="str">
            <v>SCK - Coleta Manual - Entulho e Materiais Diversos</v>
          </cell>
          <cell r="T1114">
            <v>2</v>
          </cell>
          <cell r="U1114" t="str">
            <v>SIEMACO SAO PAULO LIMP URBANA</v>
          </cell>
          <cell r="V1114" t="str">
            <v>Brasileira</v>
          </cell>
          <cell r="W1114" t="str">
            <v>São Paulo</v>
          </cell>
          <cell r="X1114" t="str">
            <v>HOSANA JOSEFA DA SILVA</v>
          </cell>
          <cell r="Y1114" t="str">
            <v>WILLIAM ANTONIO ROSA</v>
          </cell>
          <cell r="Z1114" t="str">
            <v>Solteiro</v>
          </cell>
          <cell r="AA1114" t="str">
            <v>Ensino Médio Completo</v>
          </cell>
          <cell r="AB1114" t="str">
            <v>M</v>
          </cell>
          <cell r="AC1114" t="str">
            <v>Rua</v>
          </cell>
          <cell r="AD1114" t="str">
            <v>MANOEL ALVES DOS SANTOS</v>
          </cell>
          <cell r="AE1114" t="str">
            <v>150</v>
          </cell>
          <cell r="AG1114" t="str">
            <v>05862-230</v>
          </cell>
          <cell r="AH1114" t="str">
            <v>JARDIM LIDIA</v>
          </cell>
          <cell r="AI1114" t="str">
            <v>São Paulo</v>
          </cell>
          <cell r="AJ1114" t="str">
            <v>São Paulo</v>
          </cell>
          <cell r="AP1114">
            <v>1003</v>
          </cell>
          <cell r="AQ1114" t="str">
            <v>42935</v>
          </cell>
          <cell r="AR1114" t="str">
            <v>2</v>
          </cell>
          <cell r="AS1114" t="str">
            <v>408704871</v>
          </cell>
          <cell r="AT1114" t="str">
            <v>339509380141</v>
          </cell>
          <cell r="AU1114" t="str">
            <v>413</v>
          </cell>
          <cell r="AV1114" t="str">
            <v>373</v>
          </cell>
          <cell r="AW1114" t="str">
            <v>54528</v>
          </cell>
          <cell r="AX1114" t="str">
            <v>328</v>
          </cell>
          <cell r="AY1114">
            <v>4</v>
          </cell>
          <cell r="AZ1114">
            <v>3</v>
          </cell>
          <cell r="BA1114">
            <v>0</v>
          </cell>
        </row>
        <row r="1115">
          <cell r="A1115">
            <v>113080</v>
          </cell>
          <cell r="B1115" t="str">
            <v>JEFISON COSTA DE OLIVEIRA</v>
          </cell>
          <cell r="C1115" t="str">
            <v>COLETOR</v>
          </cell>
          <cell r="D1115" t="str">
            <v>ECOSAMPA Operação Geral</v>
          </cell>
          <cell r="E1115">
            <v>43617</v>
          </cell>
          <cell r="F1115">
            <v>1907.79</v>
          </cell>
          <cell r="G1115" t="str">
            <v>Em Atividade Normal</v>
          </cell>
          <cell r="H1115">
            <v>44930</v>
          </cell>
          <cell r="I1115">
            <v>33475</v>
          </cell>
          <cell r="J1115" t="str">
            <v>413.754.268-69</v>
          </cell>
          <cell r="K1115" t="str">
            <v>161.76102.13.9</v>
          </cell>
          <cell r="L1115" t="str">
            <v>Salário Mensal</v>
          </cell>
          <cell r="M1115" t="str">
            <v>Empregado (CLT)</v>
          </cell>
          <cell r="N1115" t="str">
            <v>5142-05</v>
          </cell>
          <cell r="O1115">
            <v>339</v>
          </cell>
          <cell r="P1115" t="str">
            <v>SEGUNDA A SABADO - 13:20 AS 21:40 / INTERVALO DE 01 HORA</v>
          </cell>
          <cell r="Q1115" t="str">
            <v>220 Horas</v>
          </cell>
          <cell r="R1115" t="str">
            <v>75.01.017</v>
          </cell>
          <cell r="S1115" t="str">
            <v>SCK - Coleta Manual - Entulho e Materiais Diversos</v>
          </cell>
          <cell r="T1115">
            <v>2</v>
          </cell>
          <cell r="U1115" t="str">
            <v>SIEMACO SAO PAULO LIMP URBANA</v>
          </cell>
          <cell r="V1115" t="str">
            <v>Brasileira</v>
          </cell>
          <cell r="W1115" t="str">
            <v>Cruz das Almas</v>
          </cell>
          <cell r="X1115" t="str">
            <v>ROMANA SALES COSTA</v>
          </cell>
          <cell r="Y1115" t="str">
            <v>JOEL BORGES DE OLIVEIRA</v>
          </cell>
          <cell r="Z1115" t="str">
            <v>Solteiro</v>
          </cell>
          <cell r="AA1115" t="str">
            <v>Ensino Médio Completo</v>
          </cell>
          <cell r="AB1115" t="str">
            <v>M</v>
          </cell>
          <cell r="AC1115" t="str">
            <v>Rua</v>
          </cell>
          <cell r="AD1115" t="str">
            <v>MARIA TERESA</v>
          </cell>
          <cell r="AE1115" t="str">
            <v>155</v>
          </cell>
          <cell r="AG1115" t="str">
            <v>04421-220</v>
          </cell>
          <cell r="AH1115" t="str">
            <v>CIDADE JULIA</v>
          </cell>
          <cell r="AI1115" t="str">
            <v>São Paulo</v>
          </cell>
          <cell r="AJ1115" t="str">
            <v>São Paulo</v>
          </cell>
          <cell r="AP1115">
            <v>9104</v>
          </cell>
          <cell r="AQ1115" t="str">
            <v>20356</v>
          </cell>
          <cell r="AR1115" t="str">
            <v>8</v>
          </cell>
          <cell r="AS1115" t="str">
            <v>532553202</v>
          </cell>
          <cell r="AT1115" t="str">
            <v>375249360124</v>
          </cell>
          <cell r="AU1115" t="str">
            <v>682</v>
          </cell>
          <cell r="AV1115" t="str">
            <v>351</v>
          </cell>
          <cell r="AW1115" t="str">
            <v>07818</v>
          </cell>
          <cell r="AX1115" t="str">
            <v>364</v>
          </cell>
          <cell r="AY1115">
            <v>4</v>
          </cell>
          <cell r="AZ1115">
            <v>3</v>
          </cell>
          <cell r="BA1115">
            <v>0</v>
          </cell>
        </row>
        <row r="1116">
          <cell r="A1116">
            <v>122575</v>
          </cell>
          <cell r="B1116" t="str">
            <v>JEMIMA JOSEPH LOUIS</v>
          </cell>
          <cell r="C1116" t="str">
            <v>AJUDANTE EQ SERVICOS DIVERSOS</v>
          </cell>
          <cell r="D1116" t="str">
            <v>ECOSAMPA Capela do Socorro</v>
          </cell>
          <cell r="E1116">
            <v>45131</v>
          </cell>
          <cell r="F1116">
            <v>1603.99</v>
          </cell>
          <cell r="G1116" t="str">
            <v>Em Atividade Normal</v>
          </cell>
          <cell r="H1116">
            <v>45131</v>
          </cell>
          <cell r="I1116">
            <v>33947</v>
          </cell>
          <cell r="J1116" t="str">
            <v>238.519.648-45</v>
          </cell>
          <cell r="K1116" t="str">
            <v>237.52974.24.5</v>
          </cell>
          <cell r="L1116" t="str">
            <v>Salário Mensal</v>
          </cell>
          <cell r="M1116" t="str">
            <v>Empregado (CLT)</v>
          </cell>
          <cell r="N1116" t="str">
            <v>5142-25</v>
          </cell>
          <cell r="O1116">
            <v>167</v>
          </cell>
          <cell r="P1116" t="str">
            <v>SEGUNDA A SABADO - 13:40 AS 22:00 / INTERVALO DE 01 HORA</v>
          </cell>
          <cell r="Q1116" t="str">
            <v>220 Horas</v>
          </cell>
          <cell r="R1116" t="str">
            <v>75.01.014</v>
          </cell>
          <cell r="S1116" t="str">
            <v>SCK - Pintura de Meio-Fio e Remoção Faixas e Propagandas</v>
          </cell>
          <cell r="T1116">
            <v>2</v>
          </cell>
          <cell r="U1116" t="str">
            <v>SIEMACO SAO PAULO LIMP URBANA</v>
          </cell>
          <cell r="V1116" t="str">
            <v>Outr Latino-Amer</v>
          </cell>
          <cell r="W1116" t="str">
            <v>República do Haiti</v>
          </cell>
          <cell r="X1116" t="str">
            <v>AUGUSTA LOUIS</v>
          </cell>
          <cell r="Y1116" t="str">
            <v>JOSEPH PHILIPPE</v>
          </cell>
          <cell r="Z1116" t="str">
            <v>Casado</v>
          </cell>
          <cell r="AA1116" t="str">
            <v>Ensino Médio Completo</v>
          </cell>
          <cell r="AB1116" t="str">
            <v>F</v>
          </cell>
          <cell r="AC1116" t="str">
            <v>Rua</v>
          </cell>
          <cell r="AD1116" t="str">
            <v>ANGELO TARCHI</v>
          </cell>
          <cell r="AE1116" t="str">
            <v>215</v>
          </cell>
          <cell r="AF1116" t="str">
            <v>CASA 1</v>
          </cell>
          <cell r="AG1116" t="str">
            <v>04965-000</v>
          </cell>
          <cell r="AH1116" t="str">
            <v>JD. VERA CRUZ</v>
          </cell>
          <cell r="AI1116" t="str">
            <v>São Paulo</v>
          </cell>
          <cell r="AJ1116" t="str">
            <v>São Paulo</v>
          </cell>
          <cell r="AM1116" t="str">
            <v>11</v>
          </cell>
          <cell r="AN1116" t="str">
            <v>95335-3535</v>
          </cell>
          <cell r="AP1116">
            <v>6734</v>
          </cell>
          <cell r="AQ1116" t="str">
            <v>00874</v>
          </cell>
          <cell r="AR1116" t="str">
            <v>8</v>
          </cell>
          <cell r="AS1116" t="str">
            <v>G237812P</v>
          </cell>
          <cell r="AW1116" t="str">
            <v>23851964</v>
          </cell>
          <cell r="AX1116" t="str">
            <v>845</v>
          </cell>
          <cell r="AY1116">
            <v>0</v>
          </cell>
          <cell r="AZ1116">
            <v>1</v>
          </cell>
          <cell r="BA1116">
            <v>7</v>
          </cell>
        </row>
        <row r="1117">
          <cell r="A1117">
            <v>116129</v>
          </cell>
          <cell r="B1117" t="str">
            <v>JENNIFER VIVIANE FERREIRA DE OLIVEIRA</v>
          </cell>
          <cell r="C1117" t="str">
            <v>AUXILIAR DE SAC</v>
          </cell>
          <cell r="D1117" t="str">
            <v>ECOSAMPA Operação Geral</v>
          </cell>
          <cell r="E1117">
            <v>44249</v>
          </cell>
          <cell r="F1117">
            <v>1783.55</v>
          </cell>
          <cell r="G1117" t="str">
            <v>Demitido em Meses Anteriores</v>
          </cell>
          <cell r="H1117">
            <v>44683</v>
          </cell>
          <cell r="I1117">
            <v>32260</v>
          </cell>
          <cell r="J1117" t="str">
            <v>386.389.418-97</v>
          </cell>
          <cell r="K1117" t="str">
            <v>137.12971.93.0</v>
          </cell>
          <cell r="L1117" t="str">
            <v>Salário Mensal</v>
          </cell>
          <cell r="M1117" t="str">
            <v>Empregado (CLT)</v>
          </cell>
          <cell r="N1117" t="str">
            <v>4223-15</v>
          </cell>
          <cell r="O1117">
            <v>233</v>
          </cell>
          <cell r="P1117" t="str">
            <v>SEGUNDA A SABADO - 09:00 AS 17:20 / INTERVALO DE 01 HORA</v>
          </cell>
          <cell r="Q1117" t="str">
            <v>220 Horas</v>
          </cell>
          <cell r="R1117" t="str">
            <v>75.02.001</v>
          </cell>
          <cell r="S1117" t="str">
            <v>Apoio Op C.Indireto</v>
          </cell>
          <cell r="T1117">
            <v>3</v>
          </cell>
          <cell r="U1117" t="str">
            <v>SIEMACO SAO PAULO LIMP URBANA</v>
          </cell>
          <cell r="V1117" t="str">
            <v>Brasileira</v>
          </cell>
          <cell r="W1117" t="str">
            <v>São Paulo</v>
          </cell>
          <cell r="X1117" t="str">
            <v>EDNA ROSA DE ARAUJO FERREIRA</v>
          </cell>
          <cell r="Y1117" t="str">
            <v>EDENILDO ALVES FERREIRA</v>
          </cell>
          <cell r="Z1117" t="str">
            <v>Casado</v>
          </cell>
          <cell r="AA1117" t="str">
            <v>Ensino Superior Incompleto</v>
          </cell>
          <cell r="AB1117" t="str">
            <v>F</v>
          </cell>
          <cell r="AC1117" t="str">
            <v>Rua</v>
          </cell>
          <cell r="AD1117" t="str">
            <v>ODILIA BONFIM MELO</v>
          </cell>
          <cell r="AE1117" t="str">
            <v>513</v>
          </cell>
          <cell r="AF1117" t="str">
            <v>CASA 4</v>
          </cell>
          <cell r="AG1117" t="str">
            <v>03570-210</v>
          </cell>
          <cell r="AH1117" t="str">
            <v>PARQUE SAVOY CITY</v>
          </cell>
          <cell r="AI1117" t="str">
            <v>São Paulo</v>
          </cell>
          <cell r="AJ1117" t="str">
            <v>São Paulo</v>
          </cell>
          <cell r="AK1117" t="str">
            <v>11</v>
          </cell>
          <cell r="AL1117" t="str">
            <v>98567.1990</v>
          </cell>
          <cell r="AP1117">
            <v>764</v>
          </cell>
          <cell r="AQ1117" t="str">
            <v>52076</v>
          </cell>
          <cell r="AR1117" t="str">
            <v>3</v>
          </cell>
          <cell r="AS1117" t="str">
            <v>415997872</v>
          </cell>
          <cell r="AT1117" t="str">
            <v>360794360108</v>
          </cell>
          <cell r="AU1117" t="str">
            <v>345</v>
          </cell>
          <cell r="AV1117" t="str">
            <v>347</v>
          </cell>
          <cell r="AW1117" t="str">
            <v>3868941</v>
          </cell>
          <cell r="AX1117" t="str">
            <v>897</v>
          </cell>
          <cell r="AY1117">
            <v>1</v>
          </cell>
          <cell r="AZ1117">
            <v>2</v>
          </cell>
          <cell r="BA1117">
            <v>10</v>
          </cell>
        </row>
        <row r="1118">
          <cell r="A1118">
            <v>113602</v>
          </cell>
          <cell r="B1118" t="str">
            <v>JEOVA SULPINO COSTA</v>
          </cell>
          <cell r="C1118" t="str">
            <v>MOTORISTA CAMINHAO</v>
          </cell>
          <cell r="D1118" t="str">
            <v>ECOSAMPA Operação Geral</v>
          </cell>
          <cell r="E1118">
            <v>43617</v>
          </cell>
          <cell r="F1118">
            <v>3050.22</v>
          </cell>
          <cell r="G1118" t="str">
            <v>Em Atividade Normal</v>
          </cell>
          <cell r="H1118">
            <v>45119</v>
          </cell>
          <cell r="I1118">
            <v>22647</v>
          </cell>
          <cell r="J1118" t="str">
            <v>043.605.268-73</v>
          </cell>
          <cell r="K1118" t="str">
            <v>108.82787.66.4</v>
          </cell>
          <cell r="L1118" t="str">
            <v>Salário Mensal</v>
          </cell>
          <cell r="M1118" t="str">
            <v>Empregado (CLT)</v>
          </cell>
          <cell r="N1118" t="str">
            <v>7825-10</v>
          </cell>
          <cell r="O1118">
            <v>339</v>
          </cell>
          <cell r="P1118" t="str">
            <v>SEGUNDA A SABADO - 13:20 AS 21:40 / INTERVALO DE 01 HORA</v>
          </cell>
          <cell r="Q1118" t="str">
            <v>220 Horas</v>
          </cell>
          <cell r="R1118" t="str">
            <v>75.01.011</v>
          </cell>
          <cell r="S1118" t="str">
            <v>SCK - Lavagem - Feiras, Vias e Logradouros</v>
          </cell>
          <cell r="T1118">
            <v>2</v>
          </cell>
          <cell r="U1118" t="str">
            <v>SIND TRAB EMP DE ONIBUS RODOV INTEREST INTERM SET DIF SAO PAULO</v>
          </cell>
          <cell r="V1118" t="str">
            <v>Brasileira</v>
          </cell>
          <cell r="W1118" t="str">
            <v>Campina Grande</v>
          </cell>
          <cell r="X1118" t="str">
            <v>CRISTINA BARBOSA COSTA</v>
          </cell>
          <cell r="Y1118" t="str">
            <v>ODILON SULPINO COSTA</v>
          </cell>
          <cell r="Z1118" t="str">
            <v>Solteiro</v>
          </cell>
          <cell r="AA1118" t="str">
            <v>Ensino Fundamental Completo</v>
          </cell>
          <cell r="AB1118" t="str">
            <v>M</v>
          </cell>
          <cell r="AC1118" t="str">
            <v>Rua</v>
          </cell>
          <cell r="AD1118" t="str">
            <v>SERESTA DO AMOR</v>
          </cell>
          <cell r="AE1118" t="str">
            <v>06</v>
          </cell>
          <cell r="AG1118" t="str">
            <v>04856-415</v>
          </cell>
          <cell r="AH1118" t="str">
            <v>JARDIM VARGINHA</v>
          </cell>
          <cell r="AI1118" t="str">
            <v>São Paulo</v>
          </cell>
          <cell r="AJ1118" t="str">
            <v>São Paulo</v>
          </cell>
          <cell r="AP1118">
            <v>1684</v>
          </cell>
          <cell r="AQ1118" t="str">
            <v>45069</v>
          </cell>
          <cell r="AR1118" t="str">
            <v>3</v>
          </cell>
          <cell r="AS1118" t="str">
            <v>139876844</v>
          </cell>
          <cell r="AT1118" t="str">
            <v>156582260116</v>
          </cell>
          <cell r="AU1118" t="str">
            <v>512</v>
          </cell>
          <cell r="AV1118" t="str">
            <v>381</v>
          </cell>
          <cell r="AW1118" t="str">
            <v>71996</v>
          </cell>
          <cell r="AX1118" t="str">
            <v>576</v>
          </cell>
          <cell r="AY1118">
            <v>4</v>
          </cell>
          <cell r="AZ1118">
            <v>3</v>
          </cell>
          <cell r="BA1118">
            <v>0</v>
          </cell>
          <cell r="BB1118" t="str">
            <v>02.132.843.579</v>
          </cell>
          <cell r="BC1118">
            <v>45009</v>
          </cell>
          <cell r="BE1118" t="str">
            <v>A</v>
          </cell>
          <cell r="BF1118" t="str">
            <v>D</v>
          </cell>
          <cell r="BG1118">
            <v>43608</v>
          </cell>
        </row>
        <row r="1119">
          <cell r="A1119">
            <v>113432</v>
          </cell>
          <cell r="B1119" t="str">
            <v>JERONIMO LEITE DOS SANTOS</v>
          </cell>
          <cell r="C1119" t="str">
            <v>VARREDOR</v>
          </cell>
          <cell r="D1119" t="str">
            <v>ECOSAMPA Santo Amaro</v>
          </cell>
          <cell r="E1119">
            <v>43617</v>
          </cell>
          <cell r="F1119">
            <v>1603.99</v>
          </cell>
          <cell r="G1119" t="str">
            <v>Em Atividade Normal</v>
          </cell>
          <cell r="H1119">
            <v>45177</v>
          </cell>
          <cell r="I1119">
            <v>21938</v>
          </cell>
          <cell r="J1119" t="str">
            <v>022.622.328-06</v>
          </cell>
          <cell r="K1119" t="str">
            <v>108.43654.70.5</v>
          </cell>
          <cell r="L1119" t="str">
            <v>Salário Mensal</v>
          </cell>
          <cell r="M1119" t="str">
            <v>Empregado (CLT)</v>
          </cell>
          <cell r="N1119" t="str">
            <v>5142-15</v>
          </cell>
          <cell r="O1119">
            <v>299</v>
          </cell>
          <cell r="P1119" t="str">
            <v>SEGUNDA A SABADO - 20:00 AS 03:40 / INTERVALO DE 01 HORA</v>
          </cell>
          <cell r="Q1119" t="str">
            <v>220 Horas</v>
          </cell>
          <cell r="R1119" t="str">
            <v>75.01.010</v>
          </cell>
          <cell r="S1119" t="str">
            <v>SCK - Varrição de Feiras Livres</v>
          </cell>
          <cell r="T1119">
            <v>2</v>
          </cell>
          <cell r="U1119" t="str">
            <v>SIEMACO SAO PAULO LIMP URBANA</v>
          </cell>
          <cell r="V1119" t="str">
            <v>Brasileira</v>
          </cell>
          <cell r="W1119" t="str">
            <v>São Paulo</v>
          </cell>
          <cell r="X1119" t="str">
            <v>MARIA APARECIDA M DOS SANTOS</v>
          </cell>
          <cell r="Y1119" t="str">
            <v>JANDIRO LEITE DOS SANTOS</v>
          </cell>
          <cell r="Z1119" t="str">
            <v>Solteiro</v>
          </cell>
          <cell r="AA1119" t="str">
            <v>Ensino Fundamental Incompleto</v>
          </cell>
          <cell r="AB1119" t="str">
            <v>M</v>
          </cell>
          <cell r="AC1119" t="str">
            <v>Rua</v>
          </cell>
          <cell r="AD1119" t="str">
            <v>YOSHIMARA MINAMOTO</v>
          </cell>
          <cell r="AE1119" t="str">
            <v>11</v>
          </cell>
          <cell r="AG1119" t="str">
            <v>05847-620</v>
          </cell>
          <cell r="AH1119" t="str">
            <v>JARDIM BRASILIA</v>
          </cell>
          <cell r="AI1119" t="str">
            <v>São Paulo</v>
          </cell>
          <cell r="AJ1119" t="str">
            <v>São Paulo</v>
          </cell>
          <cell r="AP1119">
            <v>9104</v>
          </cell>
          <cell r="AQ1119" t="str">
            <v>20448</v>
          </cell>
          <cell r="AR1119" t="str">
            <v>3</v>
          </cell>
          <cell r="AS1119" t="str">
            <v>129904405</v>
          </cell>
          <cell r="AT1119" t="str">
            <v>154986020108</v>
          </cell>
          <cell r="AU1119" t="str">
            <v>325</v>
          </cell>
          <cell r="AV1119" t="str">
            <v>408</v>
          </cell>
          <cell r="AW1119" t="str">
            <v>13441</v>
          </cell>
          <cell r="AX1119" t="str">
            <v>108</v>
          </cell>
          <cell r="AY1119">
            <v>4</v>
          </cell>
          <cell r="AZ1119">
            <v>3</v>
          </cell>
          <cell r="BA1119">
            <v>0</v>
          </cell>
        </row>
        <row r="1120">
          <cell r="A1120">
            <v>118047</v>
          </cell>
          <cell r="B1120" t="str">
            <v>JESSICA CRISTINA DIAS</v>
          </cell>
          <cell r="C1120" t="str">
            <v>AJUDANTE EQ SERVICOS DIVERSOS</v>
          </cell>
          <cell r="D1120" t="str">
            <v>ECOSAMPA M'Boi Mirim</v>
          </cell>
          <cell r="E1120">
            <v>44567</v>
          </cell>
          <cell r="F1120">
            <v>1464.83</v>
          </cell>
          <cell r="G1120" t="str">
            <v>Demitido em Meses Anteriores</v>
          </cell>
          <cell r="H1120">
            <v>44631</v>
          </cell>
          <cell r="I1120">
            <v>32899</v>
          </cell>
          <cell r="J1120" t="str">
            <v>387.064.728-00</v>
          </cell>
          <cell r="K1120" t="str">
            <v>210.71985.61.4</v>
          </cell>
          <cell r="L1120" t="str">
            <v>Salário Mensal</v>
          </cell>
          <cell r="M1120" t="str">
            <v>Empregado (CLT)</v>
          </cell>
          <cell r="N1120" t="str">
            <v>5142-25</v>
          </cell>
          <cell r="O1120">
            <v>66</v>
          </cell>
          <cell r="P1120" t="str">
            <v>SEGUNDA A SABADO - 06:00 AS 14:20 / INTERVALO DE 01 HORA</v>
          </cell>
          <cell r="Q1120" t="str">
            <v>220 Horas</v>
          </cell>
          <cell r="R1120" t="str">
            <v>75.01.013</v>
          </cell>
          <cell r="S1120" t="str">
            <v>SCK - Capinação e Roçada de Vias</v>
          </cell>
          <cell r="T1120">
            <v>2</v>
          </cell>
          <cell r="U1120" t="str">
            <v>SIEMACO SAO PAULO LIMP URBANA</v>
          </cell>
          <cell r="V1120" t="str">
            <v>Brasileira</v>
          </cell>
          <cell r="W1120" t="str">
            <v>São Paulo</v>
          </cell>
          <cell r="X1120" t="str">
            <v>ROSILENE MARCIA DIAS</v>
          </cell>
          <cell r="Y1120" t="str">
            <v>DIVALMIR CRISTOVAN DIAS</v>
          </cell>
          <cell r="Z1120" t="str">
            <v>Solteiro</v>
          </cell>
          <cell r="AA1120" t="str">
            <v>Ensino Médio Completo</v>
          </cell>
          <cell r="AB1120" t="str">
            <v>F</v>
          </cell>
          <cell r="AC1120" t="str">
            <v>Rua</v>
          </cell>
          <cell r="AD1120" t="str">
            <v>RUA FORTE DE SEPTUBA</v>
          </cell>
          <cell r="AE1120" t="str">
            <v>136</v>
          </cell>
          <cell r="AG1120" t="str">
            <v>04865-150</v>
          </cell>
          <cell r="AH1120" t="str">
            <v>JARDIM IPORA</v>
          </cell>
          <cell r="AI1120" t="str">
            <v>São Paulo</v>
          </cell>
          <cell r="AJ1120" t="str">
            <v>São Paulo</v>
          </cell>
          <cell r="AK1120" t="str">
            <v>11</v>
          </cell>
          <cell r="AL1120" t="str">
            <v>97027.1327</v>
          </cell>
          <cell r="AP1120">
            <v>9106</v>
          </cell>
          <cell r="AQ1120" t="str">
            <v>42770</v>
          </cell>
          <cell r="AR1120" t="str">
            <v>2</v>
          </cell>
          <cell r="AS1120" t="str">
            <v>467109394</v>
          </cell>
          <cell r="AT1120" t="str">
            <v>363762790159</v>
          </cell>
          <cell r="AU1120" t="str">
            <v>0325</v>
          </cell>
          <cell r="AV1120" t="str">
            <v>381</v>
          </cell>
          <cell r="AW1120" t="str">
            <v>38706472</v>
          </cell>
          <cell r="AX1120" t="str">
            <v>800</v>
          </cell>
          <cell r="AY1120">
            <v>0</v>
          </cell>
          <cell r="AZ1120">
            <v>2</v>
          </cell>
          <cell r="BA1120">
            <v>5</v>
          </cell>
        </row>
        <row r="1121">
          <cell r="A1121">
            <v>113751</v>
          </cell>
          <cell r="B1121" t="str">
            <v>JESSICA MOREIRA BISPO</v>
          </cell>
          <cell r="C1121" t="str">
            <v>AUXILIAR DE SAC</v>
          </cell>
          <cell r="D1121" t="str">
            <v>ECOSAMPA Operação Geral</v>
          </cell>
          <cell r="E1121">
            <v>43621</v>
          </cell>
          <cell r="F1121">
            <v>1500</v>
          </cell>
          <cell r="G1121" t="str">
            <v>Demitido em Meses Anteriores</v>
          </cell>
          <cell r="H1121">
            <v>43703</v>
          </cell>
          <cell r="I1121">
            <v>33500</v>
          </cell>
          <cell r="J1121" t="str">
            <v>400.871.738-24</v>
          </cell>
          <cell r="K1121" t="str">
            <v>207.40801.02.8</v>
          </cell>
          <cell r="L1121" t="str">
            <v>Salário Mensal</v>
          </cell>
          <cell r="M1121" t="str">
            <v>Empregado (CLT)</v>
          </cell>
          <cell r="N1121" t="str">
            <v>4223-15</v>
          </cell>
          <cell r="O1121">
            <v>66</v>
          </cell>
          <cell r="P1121" t="str">
            <v>SEGUNDA A SABADO - 06:00 AS 14:20 / INTERVALO DE 01 HORA</v>
          </cell>
          <cell r="Q1121" t="str">
            <v>220 Horas</v>
          </cell>
          <cell r="R1121" t="str">
            <v>75.02.001</v>
          </cell>
          <cell r="S1121" t="str">
            <v>Apoio Op C.Indireto</v>
          </cell>
          <cell r="T1121">
            <v>3</v>
          </cell>
          <cell r="U1121" t="str">
            <v>SIEMACO SAO PAULO LIMP URBANA</v>
          </cell>
          <cell r="V1121" t="str">
            <v>Brasileira</v>
          </cell>
          <cell r="W1121" t="str">
            <v>São Paulo</v>
          </cell>
          <cell r="X1121" t="str">
            <v>MARIA DE FATIMA MOREIRA COSTA</v>
          </cell>
          <cell r="Y1121" t="str">
            <v>ANTONIO CARLOS BISPO</v>
          </cell>
          <cell r="Z1121" t="str">
            <v>Solteiro</v>
          </cell>
          <cell r="AA1121" t="str">
            <v>Ensino Médio Completo</v>
          </cell>
          <cell r="AB1121" t="str">
            <v>F</v>
          </cell>
          <cell r="AC1121" t="str">
            <v>Avenida</v>
          </cell>
          <cell r="AD1121" t="str">
            <v>RIO BONITO</v>
          </cell>
          <cell r="AE1121" t="str">
            <v>1235</v>
          </cell>
          <cell r="AF1121" t="str">
            <v>BL 103 A</v>
          </cell>
          <cell r="AG1121" t="str">
            <v>04776-001</v>
          </cell>
          <cell r="AH1121" t="str">
            <v>SOCORRO</v>
          </cell>
          <cell r="AI1121" t="str">
            <v>São Paulo</v>
          </cell>
          <cell r="AJ1121" t="str">
            <v>São Paulo</v>
          </cell>
          <cell r="AP1121">
            <v>6429</v>
          </cell>
          <cell r="AQ1121" t="str">
            <v>21315</v>
          </cell>
          <cell r="AR1121" t="str">
            <v>7</v>
          </cell>
          <cell r="AS1121" t="str">
            <v>482304327</v>
          </cell>
          <cell r="AT1121" t="str">
            <v>380008620191</v>
          </cell>
          <cell r="AU1121" t="str">
            <v>0409</v>
          </cell>
          <cell r="AV1121" t="str">
            <v>381</v>
          </cell>
          <cell r="AW1121" t="str">
            <v>053377</v>
          </cell>
          <cell r="AX1121" t="str">
            <v>00334</v>
          </cell>
          <cell r="AY1121">
            <v>0</v>
          </cell>
          <cell r="AZ1121">
            <v>2</v>
          </cell>
          <cell r="BA1121">
            <v>21</v>
          </cell>
        </row>
        <row r="1122">
          <cell r="A1122">
            <v>112303</v>
          </cell>
          <cell r="B1122" t="str">
            <v>JESUS FERREIRA DE CARVALHO</v>
          </cell>
          <cell r="C1122" t="str">
            <v>VARREDOR</v>
          </cell>
          <cell r="D1122" t="str">
            <v>ECOSAMPA Campo Limpo</v>
          </cell>
          <cell r="E1122">
            <v>43617</v>
          </cell>
          <cell r="F1122">
            <v>1603.99</v>
          </cell>
          <cell r="G1122" t="str">
            <v>Em Atividade Normal</v>
          </cell>
          <cell r="H1122">
            <v>44806</v>
          </cell>
          <cell r="I1122">
            <v>29231</v>
          </cell>
          <cell r="J1122" t="str">
            <v>299.278.988-78</v>
          </cell>
          <cell r="K1122" t="str">
            <v>129.39604.85.3</v>
          </cell>
          <cell r="L1122" t="str">
            <v>Salário Mensal</v>
          </cell>
          <cell r="M1122" t="str">
            <v>Empregado (CLT)</v>
          </cell>
          <cell r="N1122" t="str">
            <v>5142-15</v>
          </cell>
          <cell r="O1122">
            <v>223</v>
          </cell>
          <cell r="P1122" t="str">
            <v>SEGUNDA A SABADO - 10:00 AS 18:20 / INTERVALO DE 01 HORA</v>
          </cell>
          <cell r="Q1122" t="str">
            <v>220 Horas</v>
          </cell>
          <cell r="R1122" t="str">
            <v>75.01.006</v>
          </cell>
          <cell r="S1122" t="str">
            <v>SCK - Varrição de Vias e Logradouros</v>
          </cell>
          <cell r="T1122">
            <v>2</v>
          </cell>
          <cell r="U1122" t="str">
            <v>SIEMACO SAO PAULO LIMP URBANA</v>
          </cell>
          <cell r="V1122" t="str">
            <v>Brasileira</v>
          </cell>
          <cell r="W1122" t="str">
            <v>Caxias</v>
          </cell>
          <cell r="X1122" t="str">
            <v>AURY BATISTA FERREIRA DE CARVALHO</v>
          </cell>
          <cell r="Y1122" t="str">
            <v>VALMIR MENDES DE CARVALHO</v>
          </cell>
          <cell r="Z1122" t="str">
            <v>Solteiro</v>
          </cell>
          <cell r="AA1122" t="str">
            <v>Ensino Fundamental Completo</v>
          </cell>
          <cell r="AB1122" t="str">
            <v>M</v>
          </cell>
          <cell r="AC1122" t="str">
            <v>Rua</v>
          </cell>
          <cell r="AD1122" t="str">
            <v>CELORICO DE BASTO</v>
          </cell>
          <cell r="AE1122" t="str">
            <v>50</v>
          </cell>
          <cell r="AG1122" t="str">
            <v>05857-250</v>
          </cell>
          <cell r="AH1122" t="str">
            <v>JARDIM AURELIO</v>
          </cell>
          <cell r="AI1122" t="str">
            <v>São Paulo</v>
          </cell>
          <cell r="AJ1122" t="str">
            <v>São Paulo</v>
          </cell>
          <cell r="AP1122">
            <v>2978</v>
          </cell>
          <cell r="AQ1122" t="str">
            <v>36792</v>
          </cell>
          <cell r="AR1122" t="str">
            <v>4</v>
          </cell>
          <cell r="AS1122" t="str">
            <v>334552758</v>
          </cell>
          <cell r="AT1122" t="str">
            <v>291150260183</v>
          </cell>
          <cell r="AU1122" t="str">
            <v>302</v>
          </cell>
          <cell r="AV1122" t="str">
            <v>373</v>
          </cell>
          <cell r="AW1122" t="str">
            <v>73103</v>
          </cell>
          <cell r="AX1122" t="str">
            <v>223</v>
          </cell>
          <cell r="AY1122">
            <v>4</v>
          </cell>
          <cell r="AZ1122">
            <v>3</v>
          </cell>
          <cell r="BA1122">
            <v>0</v>
          </cell>
        </row>
        <row r="1123">
          <cell r="A1123">
            <v>112180</v>
          </cell>
          <cell r="B1123" t="str">
            <v>JHONATAN CALDEIRA DE OLIVEIRA</v>
          </cell>
          <cell r="C1123" t="str">
            <v>AJUDANTE EQ SERVICOS DIVERSOS</v>
          </cell>
          <cell r="D1123" t="str">
            <v>ECOSAMPA Santo Amaro</v>
          </cell>
          <cell r="E1123">
            <v>43617</v>
          </cell>
          <cell r="F1123">
            <v>1603.99</v>
          </cell>
          <cell r="G1123" t="str">
            <v>Cumprimento de Pena de Reclusão</v>
          </cell>
          <cell r="H1123">
            <v>44575</v>
          </cell>
          <cell r="I1123">
            <v>35205</v>
          </cell>
          <cell r="J1123" t="str">
            <v>434.020.088-31</v>
          </cell>
          <cell r="K1123" t="str">
            <v>134.40182.91.5</v>
          </cell>
          <cell r="L1123" t="str">
            <v>Salário Mensal</v>
          </cell>
          <cell r="M1123" t="str">
            <v>Empregado (CLT)</v>
          </cell>
          <cell r="N1123" t="str">
            <v>5142-25</v>
          </cell>
          <cell r="O1123">
            <v>300</v>
          </cell>
          <cell r="P1123" t="str">
            <v>SEGUNDA A SABADO - 21:00 AS 04:33 / INTERVALO DE 01 HORA</v>
          </cell>
          <cell r="Q1123" t="str">
            <v>220 Horas</v>
          </cell>
          <cell r="R1123" t="str">
            <v>75.01.013</v>
          </cell>
          <cell r="S1123" t="str">
            <v>SCK - Capinação e Roçada de Vias</v>
          </cell>
          <cell r="T1123">
            <v>2</v>
          </cell>
          <cell r="U1123" t="str">
            <v>SIEMACO SAO PAULO LIMP URBANA</v>
          </cell>
          <cell r="V1123" t="str">
            <v>Brasileira</v>
          </cell>
          <cell r="W1123" t="str">
            <v>São Paulo</v>
          </cell>
          <cell r="X1123" t="str">
            <v>MARCIA GONCALVES CALDEIRA DE OLIVEIRA</v>
          </cell>
          <cell r="Y1123" t="str">
            <v>AFRANIO ALVES DE OLIVEIRA</v>
          </cell>
          <cell r="Z1123" t="str">
            <v>Solteiro</v>
          </cell>
          <cell r="AA1123" t="str">
            <v>Ensino Médio Completo</v>
          </cell>
          <cell r="AB1123" t="str">
            <v>M</v>
          </cell>
          <cell r="AC1123" t="str">
            <v>Avenida</v>
          </cell>
          <cell r="AD1123" t="str">
            <v>DOM RODRIGO SANCHES</v>
          </cell>
          <cell r="AE1123" t="str">
            <v>525</v>
          </cell>
          <cell r="AG1123" t="str">
            <v>05892-360</v>
          </cell>
          <cell r="AH1123" t="str">
            <v>JARDIM AMALIA</v>
          </cell>
          <cell r="AI1123" t="str">
            <v>São Paulo</v>
          </cell>
          <cell r="AJ1123" t="str">
            <v>São Paulo</v>
          </cell>
          <cell r="AP1123">
            <v>641</v>
          </cell>
          <cell r="AQ1123" t="str">
            <v>15226</v>
          </cell>
          <cell r="AR1123" t="str">
            <v>9</v>
          </cell>
          <cell r="AS1123" t="str">
            <v>37232017X</v>
          </cell>
          <cell r="AT1123" t="str">
            <v>409472400191</v>
          </cell>
          <cell r="AU1123" t="str">
            <v>646</v>
          </cell>
          <cell r="AV1123" t="str">
            <v>373</v>
          </cell>
          <cell r="AW1123" t="str">
            <v>9673</v>
          </cell>
          <cell r="AX1123" t="str">
            <v>382</v>
          </cell>
          <cell r="AY1123">
            <v>4</v>
          </cell>
          <cell r="AZ1123">
            <v>3</v>
          </cell>
          <cell r="BA1123">
            <v>0</v>
          </cell>
        </row>
        <row r="1124">
          <cell r="A1124">
            <v>113081</v>
          </cell>
          <cell r="B1124" t="str">
            <v>JHONATAN DE LIMA GOMES</v>
          </cell>
          <cell r="C1124" t="str">
            <v>AJUDANTE EQ SERVICOS DIVERSOS</v>
          </cell>
          <cell r="D1124" t="str">
            <v>ECOSAMPA Santo Amaro</v>
          </cell>
          <cell r="E1124">
            <v>43617</v>
          </cell>
          <cell r="F1124">
            <v>1603.99</v>
          </cell>
          <cell r="G1124" t="str">
            <v>Em Atividade Normal</v>
          </cell>
          <cell r="H1124">
            <v>44898</v>
          </cell>
          <cell r="I1124">
            <v>33671</v>
          </cell>
          <cell r="J1124" t="str">
            <v>409.325.258-06</v>
          </cell>
          <cell r="K1124" t="str">
            <v>162.14105.85.3</v>
          </cell>
          <cell r="L1124" t="str">
            <v>Salário Mensal</v>
          </cell>
          <cell r="M1124" t="str">
            <v>Empregado (CLT)</v>
          </cell>
          <cell r="N1124" t="str">
            <v>5142-25</v>
          </cell>
          <cell r="O1124">
            <v>66</v>
          </cell>
          <cell r="P1124" t="str">
            <v>SEGUNDA A SABADO - 06:00 AS 14:20 / INTERVALO DE 01 HORA</v>
          </cell>
          <cell r="Q1124" t="str">
            <v>220 Horas</v>
          </cell>
          <cell r="R1124" t="str">
            <v>75.01.013</v>
          </cell>
          <cell r="S1124" t="str">
            <v>SCK - Capinação e Roçada de Vias</v>
          </cell>
          <cell r="T1124">
            <v>2</v>
          </cell>
          <cell r="U1124" t="str">
            <v>SIEMACO SAO PAULO LIMP URBANA</v>
          </cell>
          <cell r="V1124" t="str">
            <v>Brasileira</v>
          </cell>
          <cell r="W1124" t="str">
            <v>São Paulo</v>
          </cell>
          <cell r="X1124" t="str">
            <v>IRACEMA DAS GRACAS PADILHA DE LIMA GOMES</v>
          </cell>
          <cell r="Y1124" t="str">
            <v>JOSE SOARES GOMES FILHO</v>
          </cell>
          <cell r="Z1124" t="str">
            <v>Solteiro</v>
          </cell>
          <cell r="AA1124" t="str">
            <v>Ensino Fundamental Incompleto</v>
          </cell>
          <cell r="AB1124" t="str">
            <v>M</v>
          </cell>
          <cell r="AC1124" t="str">
            <v>Rua</v>
          </cell>
          <cell r="AD1124" t="str">
            <v>CRUZEIRO DO SUL</v>
          </cell>
          <cell r="AE1124" t="str">
            <v>65</v>
          </cell>
          <cell r="AG1124" t="str">
            <v>06855-730</v>
          </cell>
          <cell r="AH1124" t="str">
            <v>JARDIM BRANCA FLOR</v>
          </cell>
          <cell r="AI1124" t="str">
            <v>Itapecerica da Serra</v>
          </cell>
          <cell r="AJ1124" t="str">
            <v>São Paulo</v>
          </cell>
          <cell r="AP1124">
            <v>9106</v>
          </cell>
          <cell r="AQ1124" t="str">
            <v>34003</v>
          </cell>
          <cell r="AR1124" t="str">
            <v>8</v>
          </cell>
          <cell r="AS1124" t="str">
            <v>48.153.954-2</v>
          </cell>
          <cell r="AT1124" t="str">
            <v>390370750141</v>
          </cell>
          <cell r="AU1124" t="str">
            <v>385</v>
          </cell>
          <cell r="AV1124" t="str">
            <v>201</v>
          </cell>
          <cell r="AW1124" t="str">
            <v>21418</v>
          </cell>
          <cell r="AX1124" t="str">
            <v>355</v>
          </cell>
          <cell r="AY1124">
            <v>4</v>
          </cell>
          <cell r="AZ1124">
            <v>3</v>
          </cell>
          <cell r="BA1124">
            <v>0</v>
          </cell>
        </row>
        <row r="1125">
          <cell r="A1125">
            <v>114925</v>
          </cell>
          <cell r="B1125" t="str">
            <v>JHONATAN SILVIO RODRIGUES</v>
          </cell>
          <cell r="C1125" t="str">
            <v>AUXILIAR DE CHECK LIST</v>
          </cell>
          <cell r="D1125" t="str">
            <v>ECOSAMPA Operação Geral</v>
          </cell>
          <cell r="E1125">
            <v>43916</v>
          </cell>
          <cell r="F1125">
            <v>1952.99</v>
          </cell>
          <cell r="G1125" t="str">
            <v>Em Atividade Normal</v>
          </cell>
          <cell r="H1125">
            <v>45119</v>
          </cell>
          <cell r="I1125">
            <v>33295</v>
          </cell>
          <cell r="J1125" t="str">
            <v>398.939.598-02</v>
          </cell>
          <cell r="K1125" t="str">
            <v>163.06728.59.8</v>
          </cell>
          <cell r="L1125" t="str">
            <v>Salário Mensal</v>
          </cell>
          <cell r="M1125" t="str">
            <v>Empregado (CLT)</v>
          </cell>
          <cell r="N1125" t="str">
            <v>4142-10</v>
          </cell>
          <cell r="O1125">
            <v>301</v>
          </cell>
          <cell r="P1125" t="str">
            <v>SEGUNDA A SABADO - 22:00 AS 05:25 / INTERVALO DE 01 HORA</v>
          </cell>
          <cell r="Q1125" t="str">
            <v>220 Horas</v>
          </cell>
          <cell r="R1125" t="str">
            <v>75.02.003</v>
          </cell>
          <cell r="S1125" t="str">
            <v>Apoio Op C.Direto</v>
          </cell>
          <cell r="T1125">
            <v>2</v>
          </cell>
          <cell r="U1125" t="str">
            <v>SIEMACO SAO PAULO LIMP URBANA</v>
          </cell>
          <cell r="V1125" t="str">
            <v>Brasileira</v>
          </cell>
          <cell r="W1125" t="str">
            <v>Angatuba</v>
          </cell>
          <cell r="X1125" t="str">
            <v>LEILA FERREIRA RODRIGUES</v>
          </cell>
          <cell r="Y1125" t="str">
            <v>MESAC VIEIRA RODRIGUES</v>
          </cell>
          <cell r="Z1125" t="str">
            <v>Solteiro</v>
          </cell>
          <cell r="AA1125" t="str">
            <v>Ensino Médio Completo</v>
          </cell>
          <cell r="AB1125" t="str">
            <v>M</v>
          </cell>
          <cell r="AC1125" t="str">
            <v>Rua</v>
          </cell>
          <cell r="AD1125" t="str">
            <v>BALTAZAR LOPES FRAGOSO</v>
          </cell>
          <cell r="AE1125" t="str">
            <v>603</v>
          </cell>
          <cell r="AG1125" t="str">
            <v>04949-130</v>
          </cell>
          <cell r="AH1125" t="str">
            <v>JARDIM ARACATI</v>
          </cell>
          <cell r="AI1125" t="str">
            <v>São Paulo</v>
          </cell>
          <cell r="AJ1125" t="str">
            <v>São Paulo</v>
          </cell>
          <cell r="AK1125" t="str">
            <v>11</v>
          </cell>
          <cell r="AL1125" t="str">
            <v>95971.4553</v>
          </cell>
          <cell r="AM1125" t="str">
            <v>11</v>
          </cell>
          <cell r="AN1125" t="str">
            <v>96467.9329</v>
          </cell>
          <cell r="AP1125">
            <v>7245</v>
          </cell>
          <cell r="AQ1125" t="str">
            <v>04440</v>
          </cell>
          <cell r="AR1125" t="str">
            <v>4</v>
          </cell>
          <cell r="AS1125" t="str">
            <v>473105457</v>
          </cell>
          <cell r="AT1125" t="str">
            <v>374112730183</v>
          </cell>
          <cell r="AU1125" t="str">
            <v>493</v>
          </cell>
          <cell r="AV1125" t="str">
            <v>372</v>
          </cell>
          <cell r="AW1125" t="str">
            <v>39893959</v>
          </cell>
          <cell r="AX1125" t="str">
            <v>802</v>
          </cell>
          <cell r="AY1125">
            <v>3</v>
          </cell>
          <cell r="AZ1125">
            <v>5</v>
          </cell>
          <cell r="BA1125">
            <v>5</v>
          </cell>
        </row>
        <row r="1126">
          <cell r="A1126">
            <v>119653</v>
          </cell>
          <cell r="B1126" t="str">
            <v>JHONN CHAGAS MACIEL</v>
          </cell>
          <cell r="C1126" t="str">
            <v>AJUDANTE EQ SERVICOS DIVERSOS</v>
          </cell>
          <cell r="D1126" t="str">
            <v>ECOSAMPA M'Boi Mirim</v>
          </cell>
          <cell r="E1126">
            <v>44725</v>
          </cell>
          <cell r="F1126">
            <v>1464.83</v>
          </cell>
          <cell r="G1126" t="str">
            <v>Demitido em Meses Anteriores</v>
          </cell>
          <cell r="H1126">
            <v>44804</v>
          </cell>
          <cell r="I1126">
            <v>34061</v>
          </cell>
          <cell r="J1126" t="str">
            <v>406.707.868-45</v>
          </cell>
          <cell r="K1126" t="str">
            <v>209.89935.12.9</v>
          </cell>
          <cell r="L1126" t="str">
            <v>Salário Mensal</v>
          </cell>
          <cell r="M1126" t="str">
            <v>Empregado (CLT)</v>
          </cell>
          <cell r="N1126" t="str">
            <v>5142-25</v>
          </cell>
          <cell r="O1126">
            <v>167</v>
          </cell>
          <cell r="P1126" t="str">
            <v>SEGUNDA A SABADO - 13:40 AS 22:00 / INTERVALO DE 01 HORA</v>
          </cell>
          <cell r="Q1126" t="str">
            <v>220 Horas</v>
          </cell>
          <cell r="R1126" t="str">
            <v>75.01.013</v>
          </cell>
          <cell r="S1126" t="str">
            <v>SCK - Capinação e Roçada de Vias</v>
          </cell>
          <cell r="T1126">
            <v>2</v>
          </cell>
          <cell r="U1126" t="str">
            <v>SIEMACO SAO PAULO LIMP URBANA</v>
          </cell>
          <cell r="V1126" t="str">
            <v>Brasileira</v>
          </cell>
          <cell r="W1126" t="str">
            <v>Embu-Guaçu</v>
          </cell>
          <cell r="X1126" t="str">
            <v>VERA LUCIA RIBEIRO CHAGAS</v>
          </cell>
          <cell r="Y1126" t="str">
            <v>BENEDITO MACIEL FILHO</v>
          </cell>
          <cell r="Z1126" t="str">
            <v>Solteiro</v>
          </cell>
          <cell r="AA1126" t="str">
            <v>Ensino Médio Incompleto</v>
          </cell>
          <cell r="AB1126" t="str">
            <v>M</v>
          </cell>
          <cell r="AC1126" t="str">
            <v>Rua</v>
          </cell>
          <cell r="AD1126" t="str">
            <v>SAO CARLOS</v>
          </cell>
          <cell r="AE1126" t="str">
            <v>30</v>
          </cell>
          <cell r="AG1126" t="str">
            <v>06911-045</v>
          </cell>
          <cell r="AH1126" t="str">
            <v>COLIBRIS</v>
          </cell>
          <cell r="AI1126" t="str">
            <v>Embu-Guaçu</v>
          </cell>
          <cell r="AJ1126" t="str">
            <v>São Paulo</v>
          </cell>
          <cell r="AK1126" t="str">
            <v>11</v>
          </cell>
          <cell r="AL1126" t="str">
            <v>97348.2502</v>
          </cell>
          <cell r="AP1126">
            <v>7374</v>
          </cell>
          <cell r="AQ1126" t="str">
            <v>29559</v>
          </cell>
          <cell r="AR1126" t="str">
            <v>5</v>
          </cell>
          <cell r="AS1126" t="str">
            <v>353737227</v>
          </cell>
          <cell r="AT1126" t="str">
            <v>391568900167</v>
          </cell>
          <cell r="AU1126" t="str">
            <v>0124</v>
          </cell>
          <cell r="AV1126" t="str">
            <v>370</v>
          </cell>
          <cell r="AW1126" t="str">
            <v>40670786</v>
          </cell>
          <cell r="AX1126" t="str">
            <v>845</v>
          </cell>
          <cell r="AY1126">
            <v>0</v>
          </cell>
          <cell r="AZ1126">
            <v>2</v>
          </cell>
          <cell r="BA1126">
            <v>18</v>
          </cell>
        </row>
        <row r="1127">
          <cell r="A1127">
            <v>112338</v>
          </cell>
          <cell r="B1127" t="str">
            <v>JHONY ROCHA DE LIMA</v>
          </cell>
          <cell r="C1127" t="str">
            <v>AJUDANTE EQ SERVICOS DIVERSOS</v>
          </cell>
          <cell r="D1127" t="str">
            <v>ECOSAMPA Capela do Socorro</v>
          </cell>
          <cell r="E1127">
            <v>43617</v>
          </cell>
          <cell r="F1127">
            <v>1603.99</v>
          </cell>
          <cell r="G1127" t="str">
            <v>Em Atividade Normal</v>
          </cell>
          <cell r="H1127">
            <v>44960</v>
          </cell>
          <cell r="I1127">
            <v>34596</v>
          </cell>
          <cell r="J1127" t="str">
            <v>451.317.938-40</v>
          </cell>
          <cell r="K1127" t="str">
            <v>207.90170.21.8</v>
          </cell>
          <cell r="L1127" t="str">
            <v>Salário Mensal</v>
          </cell>
          <cell r="M1127" t="str">
            <v>Empregado (CLT)</v>
          </cell>
          <cell r="N1127" t="str">
            <v>5142-25</v>
          </cell>
          <cell r="O1127">
            <v>66</v>
          </cell>
          <cell r="P1127" t="str">
            <v>SEGUNDA A SABADO - 06:00 AS 14:20 / INTERVALO DE 01 HORA</v>
          </cell>
          <cell r="Q1127" t="str">
            <v>220 Horas</v>
          </cell>
          <cell r="R1127" t="str">
            <v>75.01.013</v>
          </cell>
          <cell r="S1127" t="str">
            <v>SCK - Capinação e Roçada de Vias</v>
          </cell>
          <cell r="T1127">
            <v>2</v>
          </cell>
          <cell r="U1127" t="str">
            <v>SIEMACO SAO PAULO LIMP URBANA</v>
          </cell>
          <cell r="V1127" t="str">
            <v>Brasileira</v>
          </cell>
          <cell r="W1127" t="str">
            <v>São Paulo</v>
          </cell>
          <cell r="X1127" t="str">
            <v>LOURDES ROCHA DE LIMA</v>
          </cell>
          <cell r="Z1127" t="str">
            <v>Solteiro</v>
          </cell>
          <cell r="AA1127" t="str">
            <v>Ensino Médio Completo</v>
          </cell>
          <cell r="AB1127" t="str">
            <v>M</v>
          </cell>
          <cell r="AC1127" t="str">
            <v>Rua</v>
          </cell>
          <cell r="AD1127" t="str">
            <v>ALESSANDRO BURI</v>
          </cell>
          <cell r="AE1127" t="str">
            <v>39</v>
          </cell>
          <cell r="AG1127" t="str">
            <v>04890-050</v>
          </cell>
          <cell r="AH1127" t="str">
            <v>JARDIM ROSCHEL</v>
          </cell>
          <cell r="AI1127" t="str">
            <v>São Paulo</v>
          </cell>
          <cell r="AJ1127" t="str">
            <v>São Paulo</v>
          </cell>
          <cell r="AP1127">
            <v>9340</v>
          </cell>
          <cell r="AQ1127" t="str">
            <v>58003</v>
          </cell>
          <cell r="AR1127" t="str">
            <v>5</v>
          </cell>
          <cell r="AS1127" t="str">
            <v>433102433</v>
          </cell>
          <cell r="AT1127" t="str">
            <v>399586250175</v>
          </cell>
          <cell r="AU1127" t="str">
            <v>484</v>
          </cell>
          <cell r="AV1127" t="str">
            <v>381</v>
          </cell>
          <cell r="AW1127" t="str">
            <v>70079</v>
          </cell>
          <cell r="AX1127" t="str">
            <v>387</v>
          </cell>
          <cell r="AY1127">
            <v>4</v>
          </cell>
          <cell r="AZ1127">
            <v>3</v>
          </cell>
          <cell r="BA1127">
            <v>0</v>
          </cell>
        </row>
        <row r="1128">
          <cell r="A1128">
            <v>113370</v>
          </cell>
          <cell r="B1128" t="str">
            <v>JO ROSA RODRIGUES</v>
          </cell>
          <cell r="C1128" t="str">
            <v>VARREDOR</v>
          </cell>
          <cell r="D1128" t="str">
            <v>ECOSAMPA Santo Amaro</v>
          </cell>
          <cell r="E1128">
            <v>43617</v>
          </cell>
          <cell r="F1128">
            <v>1603.99</v>
          </cell>
          <cell r="G1128" t="str">
            <v>Gozando Férias</v>
          </cell>
          <cell r="H1128">
            <v>45180</v>
          </cell>
          <cell r="I1128">
            <v>24311</v>
          </cell>
          <cell r="J1128" t="str">
            <v>093.008.938-31</v>
          </cell>
          <cell r="K1128" t="str">
            <v>121.24960.26.3</v>
          </cell>
          <cell r="L1128" t="str">
            <v>Salário Mensal</v>
          </cell>
          <cell r="M1128" t="str">
            <v>Empregado (CLT)</v>
          </cell>
          <cell r="N1128" t="str">
            <v>5142-15</v>
          </cell>
          <cell r="O1128">
            <v>66</v>
          </cell>
          <cell r="P1128" t="str">
            <v>SEGUNDA A SABADO - 06:00 AS 14:20 / INTERVALO DE 01 HORA</v>
          </cell>
          <cell r="Q1128" t="str">
            <v>220 Horas</v>
          </cell>
          <cell r="R1128" t="str">
            <v>75.01.006</v>
          </cell>
          <cell r="S1128" t="str">
            <v>SCK - Varrição de Vias e Logradouros</v>
          </cell>
          <cell r="T1128">
            <v>2</v>
          </cell>
          <cell r="U1128" t="str">
            <v>SIEMACO SAO PAULO LIMP URBANA</v>
          </cell>
          <cell r="V1128" t="str">
            <v>Brasileira</v>
          </cell>
          <cell r="W1128" t="str">
            <v>Diamantina</v>
          </cell>
          <cell r="X1128" t="str">
            <v>DOMINGA RODRIGUES</v>
          </cell>
          <cell r="Y1128" t="str">
            <v>SANTOS ROSA GREGORIO</v>
          </cell>
          <cell r="Z1128" t="str">
            <v>Casado</v>
          </cell>
          <cell r="AA1128" t="str">
            <v>Ensino Fundamental Incompleto</v>
          </cell>
          <cell r="AB1128" t="str">
            <v>M</v>
          </cell>
          <cell r="AC1128" t="str">
            <v>Rua</v>
          </cell>
          <cell r="AD1128" t="str">
            <v>SHIGEO TSUTSUMI</v>
          </cell>
          <cell r="AE1128" t="str">
            <v>44</v>
          </cell>
          <cell r="AG1128" t="str">
            <v>04874-000</v>
          </cell>
          <cell r="AH1128" t="str">
            <v>COLONIA</v>
          </cell>
          <cell r="AI1128" t="str">
            <v>São Paulo</v>
          </cell>
          <cell r="AJ1128" t="str">
            <v>São Paulo</v>
          </cell>
          <cell r="AP1128">
            <v>9104</v>
          </cell>
          <cell r="AQ1128" t="str">
            <v>20341</v>
          </cell>
          <cell r="AR1128" t="str">
            <v>0</v>
          </cell>
          <cell r="AS1128" t="str">
            <v>200919969</v>
          </cell>
          <cell r="AT1128" t="str">
            <v>114870490175</v>
          </cell>
          <cell r="AU1128" t="str">
            <v>289</v>
          </cell>
          <cell r="AV1128" t="str">
            <v>381</v>
          </cell>
          <cell r="AW1128" t="str">
            <v>91532</v>
          </cell>
          <cell r="AX1128" t="str">
            <v>070</v>
          </cell>
          <cell r="AY1128">
            <v>4</v>
          </cell>
          <cell r="AZ1128">
            <v>3</v>
          </cell>
          <cell r="BA1128">
            <v>0</v>
          </cell>
        </row>
        <row r="1129">
          <cell r="A1129">
            <v>113120</v>
          </cell>
          <cell r="B1129" t="str">
            <v>JOALDO ALVES DOS ANJOS</v>
          </cell>
          <cell r="C1129" t="str">
            <v>BUEIRISTA</v>
          </cell>
          <cell r="D1129" t="str">
            <v>ECOSAMPA Campo Limpo</v>
          </cell>
          <cell r="E1129">
            <v>43617</v>
          </cell>
          <cell r="F1129">
            <v>1907.79</v>
          </cell>
          <cell r="G1129" t="str">
            <v>Em Atividade Normal</v>
          </cell>
          <cell r="H1129">
            <v>44776</v>
          </cell>
          <cell r="I1129">
            <v>29454</v>
          </cell>
          <cell r="J1129" t="str">
            <v>300.557.578-04</v>
          </cell>
          <cell r="K1129" t="str">
            <v>132.93084.77.9</v>
          </cell>
          <cell r="L1129" t="str">
            <v>Salário Mensal</v>
          </cell>
          <cell r="M1129" t="str">
            <v>Empregado (CLT)</v>
          </cell>
          <cell r="N1129" t="str">
            <v>9922-25</v>
          </cell>
          <cell r="O1129">
            <v>167</v>
          </cell>
          <cell r="P1129" t="str">
            <v>SEGUNDA A SABADO - 13:40 AS 22:00 / INTERVALO DE 01 HORA</v>
          </cell>
          <cell r="Q1129" t="str">
            <v>220 Horas</v>
          </cell>
          <cell r="R1129" t="str">
            <v>75.01.012</v>
          </cell>
          <cell r="S1129" t="str">
            <v>SCK - Limpeza de Bueiros</v>
          </cell>
          <cell r="T1129">
            <v>2</v>
          </cell>
          <cell r="U1129" t="str">
            <v>SIEMACO SAO PAULO LIMP URBANA</v>
          </cell>
          <cell r="V1129" t="str">
            <v>Brasileira</v>
          </cell>
          <cell r="W1129" t="str">
            <v>Jitaúna</v>
          </cell>
          <cell r="X1129" t="str">
            <v>ELENA OLIMPIA DE JESUS</v>
          </cell>
          <cell r="Y1129" t="str">
            <v>AVERALDO ALVES DOS ANJOS</v>
          </cell>
          <cell r="Z1129" t="str">
            <v>Solteiro</v>
          </cell>
          <cell r="AA1129" t="str">
            <v>Ensino Fundamental Incompleto</v>
          </cell>
          <cell r="AB1129" t="str">
            <v>M</v>
          </cell>
          <cell r="AC1129" t="str">
            <v>Rua</v>
          </cell>
          <cell r="AD1129" t="str">
            <v>LEANDRO TEIXEIRA</v>
          </cell>
          <cell r="AE1129" t="str">
            <v>49</v>
          </cell>
          <cell r="AG1129" t="str">
            <v>05662-060</v>
          </cell>
          <cell r="AH1129" t="str">
            <v>PARAISOPOLIS</v>
          </cell>
          <cell r="AI1129" t="str">
            <v>São Paulo</v>
          </cell>
          <cell r="AJ1129" t="str">
            <v>São Paulo</v>
          </cell>
          <cell r="AP1129">
            <v>3052</v>
          </cell>
          <cell r="AQ1129" t="str">
            <v>16682</v>
          </cell>
          <cell r="AR1129" t="str">
            <v>8</v>
          </cell>
          <cell r="AS1129" t="str">
            <v>534115482</v>
          </cell>
          <cell r="AT1129" t="str">
            <v>289735580116</v>
          </cell>
          <cell r="AU1129" t="str">
            <v>524</v>
          </cell>
          <cell r="AV1129" t="str">
            <v>346</v>
          </cell>
          <cell r="AW1129" t="str">
            <v>07767</v>
          </cell>
          <cell r="AX1129" t="str">
            <v>066</v>
          </cell>
          <cell r="AY1129">
            <v>4</v>
          </cell>
          <cell r="AZ1129">
            <v>3</v>
          </cell>
          <cell r="BA1129">
            <v>0</v>
          </cell>
        </row>
        <row r="1130">
          <cell r="A1130">
            <v>112909</v>
          </cell>
          <cell r="B1130" t="str">
            <v>JOAN NUNES GOMES</v>
          </cell>
          <cell r="C1130" t="str">
            <v>VARREDOR</v>
          </cell>
          <cell r="D1130" t="str">
            <v>ECOSAMPA Capela do Socorro</v>
          </cell>
          <cell r="E1130">
            <v>43617</v>
          </cell>
          <cell r="F1130">
            <v>1603.99</v>
          </cell>
          <cell r="G1130" t="str">
            <v>Em Atividade Normal</v>
          </cell>
          <cell r="H1130">
            <v>45119</v>
          </cell>
          <cell r="I1130">
            <v>21399</v>
          </cell>
          <cell r="J1130" t="str">
            <v>247.261.094-72</v>
          </cell>
          <cell r="K1130" t="str">
            <v>107.58304.48.7</v>
          </cell>
          <cell r="L1130" t="str">
            <v>Salário Mensal</v>
          </cell>
          <cell r="M1130" t="str">
            <v>Empregado (CLT)</v>
          </cell>
          <cell r="N1130" t="str">
            <v>5142-15</v>
          </cell>
          <cell r="O1130">
            <v>233</v>
          </cell>
          <cell r="P1130" t="str">
            <v>SEGUNDA A SABADO - 09:00 AS 17:20 / INTERVALO DE 01 HORA</v>
          </cell>
          <cell r="Q1130" t="str">
            <v>220 Horas</v>
          </cell>
          <cell r="R1130" t="str">
            <v>75.01.006</v>
          </cell>
          <cell r="S1130" t="str">
            <v>SCK - Varrição de Vias e Logradouros</v>
          </cell>
          <cell r="T1130">
            <v>2</v>
          </cell>
          <cell r="U1130" t="str">
            <v>SIEMACO SAO PAULO LIMP URBANA</v>
          </cell>
          <cell r="V1130" t="str">
            <v>Brasileira</v>
          </cell>
          <cell r="W1130" t="str">
            <v>Ipojuca</v>
          </cell>
          <cell r="X1130" t="str">
            <v>NATALIA NUNES DA CONCEICAO</v>
          </cell>
          <cell r="Y1130" t="str">
            <v>JOSE NUNES GOMES</v>
          </cell>
          <cell r="Z1130" t="str">
            <v>Solteiro</v>
          </cell>
          <cell r="AA1130" t="str">
            <v>Ensino Médio Incompleto</v>
          </cell>
          <cell r="AB1130" t="str">
            <v>M</v>
          </cell>
          <cell r="AC1130" t="str">
            <v>Rua</v>
          </cell>
          <cell r="AD1130" t="str">
            <v>PEDRO PETRICEVIC</v>
          </cell>
          <cell r="AE1130" t="str">
            <v>448</v>
          </cell>
          <cell r="AG1130" t="str">
            <v>04845-170</v>
          </cell>
          <cell r="AH1130" t="str">
            <v>JARDIM REIMBERG</v>
          </cell>
          <cell r="AI1130" t="str">
            <v>São Paulo</v>
          </cell>
          <cell r="AJ1130" t="str">
            <v>São Paulo</v>
          </cell>
          <cell r="AP1130">
            <v>6677</v>
          </cell>
          <cell r="AQ1130" t="str">
            <v>41674</v>
          </cell>
          <cell r="AR1130" t="str">
            <v>2</v>
          </cell>
          <cell r="AS1130" t="str">
            <v>567600282</v>
          </cell>
          <cell r="AT1130" t="str">
            <v>8503620817</v>
          </cell>
          <cell r="AU1130" t="str">
            <v>228</v>
          </cell>
          <cell r="AV1130" t="str">
            <v>371</v>
          </cell>
          <cell r="AW1130" t="str">
            <v>57771</v>
          </cell>
          <cell r="AX1130" t="str">
            <v>017</v>
          </cell>
          <cell r="AY1130">
            <v>4</v>
          </cell>
          <cell r="AZ1130">
            <v>3</v>
          </cell>
          <cell r="BA1130">
            <v>0</v>
          </cell>
        </row>
        <row r="1131">
          <cell r="A1131">
            <v>112204</v>
          </cell>
          <cell r="B1131" t="str">
            <v>JOANA MORAIS OLIVEIRA</v>
          </cell>
          <cell r="C1131" t="str">
            <v>AJUDANTE EQ SERVICOS DIVERSOS</v>
          </cell>
          <cell r="D1131" t="str">
            <v>ECOSAMPA Campo Limpo</v>
          </cell>
          <cell r="E1131">
            <v>43617</v>
          </cell>
          <cell r="F1131">
            <v>1603.99</v>
          </cell>
          <cell r="G1131" t="str">
            <v>Gozando Férias</v>
          </cell>
          <cell r="H1131">
            <v>45180</v>
          </cell>
          <cell r="I1131">
            <v>22092</v>
          </cell>
          <cell r="J1131" t="str">
            <v>077.096.978-01</v>
          </cell>
          <cell r="K1131" t="str">
            <v>122.00916.97.5</v>
          </cell>
          <cell r="L1131" t="str">
            <v>Salário Mensal</v>
          </cell>
          <cell r="M1131" t="str">
            <v>Empregado (CLT)</v>
          </cell>
          <cell r="N1131" t="str">
            <v>5142-25</v>
          </cell>
          <cell r="O1131">
            <v>167</v>
          </cell>
          <cell r="P1131" t="str">
            <v>SEGUNDA A SABADO - 13:40 AS 22:00 / INTERVALO DE 01 HORA</v>
          </cell>
          <cell r="Q1131" t="str">
            <v>220 Horas</v>
          </cell>
          <cell r="R1131" t="str">
            <v>75.01.001</v>
          </cell>
          <cell r="S1131" t="str">
            <v>SCK - Lavagem Especial Equip.</v>
          </cell>
          <cell r="T1131">
            <v>2</v>
          </cell>
          <cell r="U1131" t="str">
            <v>SIEMACO SAO PAULO LIMP URBANA</v>
          </cell>
          <cell r="V1131" t="str">
            <v>Brasileira</v>
          </cell>
          <cell r="W1131" t="str">
            <v>Pirapemas</v>
          </cell>
          <cell r="X1131" t="str">
            <v>RAIMUNDA MORAIS OLIVEIRA</v>
          </cell>
          <cell r="Y1131" t="str">
            <v>RAIMUNDO NONATO SILVA OLIVEIRA</v>
          </cell>
          <cell r="Z1131" t="str">
            <v>Solteiro</v>
          </cell>
          <cell r="AA1131" t="str">
            <v>Ensino Fundamental Completo</v>
          </cell>
          <cell r="AB1131" t="str">
            <v>F</v>
          </cell>
          <cell r="AC1131" t="str">
            <v>Rua</v>
          </cell>
          <cell r="AD1131" t="str">
            <v>ROSARIA ANA BARBOSA</v>
          </cell>
          <cell r="AE1131" t="str">
            <v>85</v>
          </cell>
          <cell r="AG1131" t="str">
            <v>05373-000</v>
          </cell>
          <cell r="AH1131" t="str">
            <v>JARDIM ESTER</v>
          </cell>
          <cell r="AI1131" t="str">
            <v>São Paulo</v>
          </cell>
          <cell r="AJ1131" t="str">
            <v>São Paulo</v>
          </cell>
          <cell r="AP1131">
            <v>6429</v>
          </cell>
          <cell r="AQ1131" t="str">
            <v>20587</v>
          </cell>
          <cell r="AR1131" t="str">
            <v>2</v>
          </cell>
          <cell r="AS1131" t="str">
            <v>188747242</v>
          </cell>
          <cell r="AT1131" t="str">
            <v>436880175</v>
          </cell>
          <cell r="AU1131" t="str">
            <v>504</v>
          </cell>
          <cell r="AV1131" t="str">
            <v>374</v>
          </cell>
          <cell r="AW1131" t="str">
            <v>85298</v>
          </cell>
          <cell r="AX1131" t="str">
            <v>174</v>
          </cell>
          <cell r="AY1131">
            <v>4</v>
          </cell>
          <cell r="AZ1131">
            <v>3</v>
          </cell>
          <cell r="BA1131">
            <v>0</v>
          </cell>
        </row>
        <row r="1132">
          <cell r="A1132">
            <v>112914</v>
          </cell>
          <cell r="B1132" t="str">
            <v>JOAO ALVES DE OLIVEIRA</v>
          </cell>
          <cell r="C1132" t="str">
            <v>VARREDOR</v>
          </cell>
          <cell r="D1132" t="str">
            <v>ECOSAMPA Capela do Socorro</v>
          </cell>
          <cell r="E1132">
            <v>43617</v>
          </cell>
          <cell r="F1132">
            <v>1281.23</v>
          </cell>
          <cell r="G1132" t="str">
            <v>Demitido em Meses Anteriores</v>
          </cell>
          <cell r="H1132">
            <v>44029</v>
          </cell>
          <cell r="I1132">
            <v>20587</v>
          </cell>
          <cell r="J1132" t="str">
            <v>998.223.508-72</v>
          </cell>
          <cell r="K1132" t="str">
            <v>107.56095.80.5</v>
          </cell>
          <cell r="L1132" t="str">
            <v>Salário Mensal</v>
          </cell>
          <cell r="M1132" t="str">
            <v>Empregado (CLT)</v>
          </cell>
          <cell r="N1132" t="str">
            <v>5142-15</v>
          </cell>
          <cell r="O1132">
            <v>233</v>
          </cell>
          <cell r="P1132" t="str">
            <v>SEGUNDA A SABADO - 09:00 AS 17:20 / INTERVALO DE 01 HORA</v>
          </cell>
          <cell r="Q1132" t="str">
            <v>220 Horas</v>
          </cell>
          <cell r="R1132" t="str">
            <v>75.01.007</v>
          </cell>
          <cell r="S1132" t="str">
            <v>SCK - Varrição de Sarjetas e Calçadas</v>
          </cell>
          <cell r="T1132">
            <v>2</v>
          </cell>
          <cell r="U1132" t="str">
            <v>SIEMACO SAO PAULO LIMP URBANA</v>
          </cell>
          <cell r="V1132" t="str">
            <v>Brasileira</v>
          </cell>
          <cell r="W1132" t="str">
            <v>Monte Santo</v>
          </cell>
          <cell r="X1132" t="str">
            <v>EMILIA MARIA DE OLIVEIRA</v>
          </cell>
          <cell r="Y1132" t="str">
            <v>ODHONEL ALVES DE OLIVEIRA</v>
          </cell>
          <cell r="Z1132" t="str">
            <v>União Est/Marit</v>
          </cell>
          <cell r="AA1132" t="str">
            <v>Ensino Fundamental Incompleto</v>
          </cell>
          <cell r="AB1132" t="str">
            <v>M</v>
          </cell>
          <cell r="AC1132" t="str">
            <v>Rua</v>
          </cell>
          <cell r="AD1132" t="str">
            <v>COPACABANA</v>
          </cell>
          <cell r="AE1132" t="str">
            <v>43</v>
          </cell>
          <cell r="AG1132" t="str">
            <v>04849-561</v>
          </cell>
          <cell r="AH1132" t="str">
            <v>CANTINHO DO CEU</v>
          </cell>
          <cell r="AI1132" t="str">
            <v>São Paulo</v>
          </cell>
          <cell r="AJ1132" t="str">
            <v>São Paulo</v>
          </cell>
          <cell r="AP1132">
            <v>5917</v>
          </cell>
          <cell r="AQ1132" t="str">
            <v>03988</v>
          </cell>
          <cell r="AR1132" t="str">
            <v>4</v>
          </cell>
          <cell r="AS1132" t="str">
            <v>115431123</v>
          </cell>
          <cell r="AT1132" t="str">
            <v>131743550141</v>
          </cell>
          <cell r="AU1132" t="str">
            <v>188</v>
          </cell>
          <cell r="AV1132" t="str">
            <v>320</v>
          </cell>
          <cell r="AW1132" t="str">
            <v>25943</v>
          </cell>
          <cell r="AX1132" t="str">
            <v>569</v>
          </cell>
          <cell r="AY1132">
            <v>1</v>
          </cell>
          <cell r="AZ1132">
            <v>1</v>
          </cell>
          <cell r="BA1132">
            <v>16</v>
          </cell>
        </row>
        <row r="1133">
          <cell r="A1133">
            <v>113715</v>
          </cell>
          <cell r="B1133" t="str">
            <v>JOAO ANDRE GALVAO</v>
          </cell>
          <cell r="C1133" t="str">
            <v>PEDREIRO PLENO</v>
          </cell>
          <cell r="D1133" t="str">
            <v>ECOSAMPA Operação Geral</v>
          </cell>
          <cell r="E1133">
            <v>43619</v>
          </cell>
          <cell r="F1133">
            <v>3255.31</v>
          </cell>
          <cell r="G1133" t="str">
            <v>Em Atividade Normal</v>
          </cell>
          <cell r="H1133">
            <v>44776</v>
          </cell>
          <cell r="I1133">
            <v>23223</v>
          </cell>
          <cell r="J1133" t="str">
            <v>093.896.228-08</v>
          </cell>
          <cell r="K1133" t="str">
            <v>121.51267.61.1</v>
          </cell>
          <cell r="L1133" t="str">
            <v>Salário Mensal</v>
          </cell>
          <cell r="M1133" t="str">
            <v>Empregado (CLT)</v>
          </cell>
          <cell r="N1133" t="str">
            <v>7152-10</v>
          </cell>
          <cell r="O1133">
            <v>271</v>
          </cell>
          <cell r="P1133" t="str">
            <v>SEGUNDA A SEXTA - 06:20 AS 16:08 / INTERVALO DE 01 HORA</v>
          </cell>
          <cell r="Q1133" t="str">
            <v>220 Horas</v>
          </cell>
          <cell r="R1133" t="str">
            <v>75.02.003</v>
          </cell>
          <cell r="S1133" t="str">
            <v>Apoio Op C.Direto</v>
          </cell>
          <cell r="T1133">
            <v>2</v>
          </cell>
          <cell r="U1133" t="str">
            <v>SIEMACO SAO PAULO LIMP URBANA</v>
          </cell>
          <cell r="V1133" t="str">
            <v>Brasileira</v>
          </cell>
          <cell r="W1133" t="str">
            <v>São Paulo</v>
          </cell>
          <cell r="X1133" t="str">
            <v>MARIA LUIZA GALVAO</v>
          </cell>
          <cell r="Y1133" t="str">
            <v>JOSE ANDRE GALVAO</v>
          </cell>
          <cell r="Z1133" t="str">
            <v>Casado</v>
          </cell>
          <cell r="AA1133" t="str">
            <v>Ensino Fundamental Incompleto</v>
          </cell>
          <cell r="AB1133" t="str">
            <v>M</v>
          </cell>
          <cell r="AC1133" t="str">
            <v>Rua</v>
          </cell>
          <cell r="AD1133" t="str">
            <v>JOSE ROSCHEL RODRIGUES</v>
          </cell>
          <cell r="AE1133" t="str">
            <v>48</v>
          </cell>
          <cell r="AG1133" t="str">
            <v>04880-130</v>
          </cell>
          <cell r="AH1133" t="str">
            <v>RECANTO CAMPO BELO</v>
          </cell>
          <cell r="AI1133" t="str">
            <v>São Paulo</v>
          </cell>
          <cell r="AJ1133" t="str">
            <v>São Paulo</v>
          </cell>
          <cell r="AK1133" t="str">
            <v>11</v>
          </cell>
          <cell r="AL1133" t="str">
            <v>5922.1128</v>
          </cell>
          <cell r="AP1133">
            <v>390</v>
          </cell>
          <cell r="AQ1133" t="str">
            <v>10784</v>
          </cell>
          <cell r="AR1133" t="str">
            <v>5</v>
          </cell>
          <cell r="AS1133" t="str">
            <v>17.156481-9</v>
          </cell>
          <cell r="AT1133" t="str">
            <v>116224620124</v>
          </cell>
          <cell r="AU1133" t="str">
            <v>079</v>
          </cell>
          <cell r="AV1133" t="str">
            <v>381</v>
          </cell>
          <cell r="AW1133" t="str">
            <v>0000065788</v>
          </cell>
          <cell r="AX1133" t="str">
            <v>00041</v>
          </cell>
          <cell r="AY1133">
            <v>4</v>
          </cell>
          <cell r="AZ1133">
            <v>2</v>
          </cell>
          <cell r="BA1133">
            <v>28</v>
          </cell>
        </row>
        <row r="1134">
          <cell r="A1134">
            <v>112232</v>
          </cell>
          <cell r="B1134" t="str">
            <v>JOAO BATISTA DA SILVA</v>
          </cell>
          <cell r="C1134" t="str">
            <v>VARREDOR</v>
          </cell>
          <cell r="D1134" t="str">
            <v>ECOSAMPA Campo Limpo</v>
          </cell>
          <cell r="E1134">
            <v>43617</v>
          </cell>
          <cell r="F1134">
            <v>1603.99</v>
          </cell>
          <cell r="G1134" t="str">
            <v>Em Atividade Normal</v>
          </cell>
          <cell r="H1134">
            <v>45119</v>
          </cell>
          <cell r="I1134">
            <v>21360</v>
          </cell>
          <cell r="J1134" t="str">
            <v>593.258.879-91</v>
          </cell>
          <cell r="K1134" t="str">
            <v>123.35438.75.3</v>
          </cell>
          <cell r="L1134" t="str">
            <v>Salário Mensal</v>
          </cell>
          <cell r="M1134" t="str">
            <v>Empregado (CLT)</v>
          </cell>
          <cell r="N1134" t="str">
            <v>5142-15</v>
          </cell>
          <cell r="O1134">
            <v>71</v>
          </cell>
          <cell r="P1134" t="str">
            <v>SEGUNDA A SABADO - 07:00 AS 15:20 / INTERVALO DE 01 HORA</v>
          </cell>
          <cell r="Q1134" t="str">
            <v>220 Horas</v>
          </cell>
          <cell r="R1134" t="str">
            <v>75.01.006</v>
          </cell>
          <cell r="S1134" t="str">
            <v>SCK - Varrição de Vias e Logradouros</v>
          </cell>
          <cell r="T1134">
            <v>2</v>
          </cell>
          <cell r="U1134" t="str">
            <v>SIEMACO SAO PAULO LIMP URBANA</v>
          </cell>
          <cell r="V1134" t="str">
            <v>Brasileira</v>
          </cell>
          <cell r="W1134" t="str">
            <v>São Paulo</v>
          </cell>
          <cell r="X1134" t="str">
            <v>CONCEICAO FELIX DA SILVA</v>
          </cell>
          <cell r="Y1134" t="str">
            <v>MANUEL MOREIRA DA SILVA</v>
          </cell>
          <cell r="Z1134" t="str">
            <v>Solteiro</v>
          </cell>
          <cell r="AA1134" t="str">
            <v>Ensino Fundamental Incompleto</v>
          </cell>
          <cell r="AB1134" t="str">
            <v>M</v>
          </cell>
          <cell r="AC1134" t="str">
            <v>Rua</v>
          </cell>
          <cell r="AD1134" t="str">
            <v>JOSE RODRIGUES MACIEL</v>
          </cell>
          <cell r="AE1134" t="str">
            <v>206</v>
          </cell>
          <cell r="AG1134" t="str">
            <v>05823-070</v>
          </cell>
          <cell r="AH1134" t="str">
            <v>PARQUE DO OTERO</v>
          </cell>
          <cell r="AI1134" t="str">
            <v>São Paulo</v>
          </cell>
          <cell r="AJ1134" t="str">
            <v>São Paulo</v>
          </cell>
          <cell r="AP1134">
            <v>390</v>
          </cell>
          <cell r="AQ1134" t="str">
            <v>10936</v>
          </cell>
          <cell r="AR1134" t="str">
            <v>1</v>
          </cell>
          <cell r="AS1134" t="str">
            <v>46855299</v>
          </cell>
          <cell r="AT1134" t="str">
            <v>27420150698</v>
          </cell>
          <cell r="AU1134" t="str">
            <v>52</v>
          </cell>
          <cell r="AV1134" t="str">
            <v>123</v>
          </cell>
          <cell r="AW1134" t="str">
            <v>6011</v>
          </cell>
          <cell r="AX1134" t="str">
            <v>25</v>
          </cell>
          <cell r="AY1134">
            <v>4</v>
          </cell>
          <cell r="AZ1134">
            <v>3</v>
          </cell>
          <cell r="BA1134">
            <v>0</v>
          </cell>
        </row>
        <row r="1135">
          <cell r="A1135">
            <v>113021</v>
          </cell>
          <cell r="B1135" t="str">
            <v>JOAO BATISTA DA SILVA</v>
          </cell>
          <cell r="C1135" t="str">
            <v>VARREDOR</v>
          </cell>
          <cell r="D1135" t="str">
            <v>ECOSAMPA M'Boi Mirim</v>
          </cell>
          <cell r="E1135">
            <v>43620</v>
          </cell>
          <cell r="F1135">
            <v>1603.99</v>
          </cell>
          <cell r="G1135" t="str">
            <v>Em Atividade Normal</v>
          </cell>
          <cell r="H1135">
            <v>45056</v>
          </cell>
          <cell r="I1135">
            <v>24999</v>
          </cell>
          <cell r="J1135" t="str">
            <v>128.726.838-28</v>
          </cell>
          <cell r="K1135" t="str">
            <v>123.40475.15.7</v>
          </cell>
          <cell r="L1135" t="str">
            <v>Salário Mensal</v>
          </cell>
          <cell r="M1135" t="str">
            <v>Empregado (CLT)</v>
          </cell>
          <cell r="N1135" t="str">
            <v>5142-15</v>
          </cell>
          <cell r="O1135">
            <v>71</v>
          </cell>
          <cell r="P1135" t="str">
            <v>SEGUNDA A SABADO - 07:00 AS 15:20 / INTERVALO DE 01 HORA</v>
          </cell>
          <cell r="Q1135" t="str">
            <v>220 Horas</v>
          </cell>
          <cell r="R1135" t="str">
            <v>75.01.010</v>
          </cell>
          <cell r="S1135" t="str">
            <v>SCK - Varrição de Feiras Livres</v>
          </cell>
          <cell r="T1135">
            <v>2</v>
          </cell>
          <cell r="U1135" t="str">
            <v>SIEMACO SAO PAULO LIMP URBANA</v>
          </cell>
          <cell r="V1135" t="str">
            <v>Brasileira</v>
          </cell>
          <cell r="W1135" t="str">
            <v>São Paulo</v>
          </cell>
          <cell r="X1135" t="str">
            <v>JOSEFA MARIA DA CONCEICAO DA SILVA</v>
          </cell>
          <cell r="Z1135" t="str">
            <v>Solteiro</v>
          </cell>
          <cell r="AA1135" t="str">
            <v>Ensino Fundamental Completo</v>
          </cell>
          <cell r="AB1135" t="str">
            <v>M</v>
          </cell>
          <cell r="AC1135" t="str">
            <v>Rua</v>
          </cell>
          <cell r="AD1135" t="str">
            <v>BERNARDIM RIBEIRO</v>
          </cell>
          <cell r="AE1135" t="str">
            <v>04</v>
          </cell>
          <cell r="AG1135" t="str">
            <v>05877-180</v>
          </cell>
          <cell r="AH1135" t="str">
            <v>JARDIM GUARUJA</v>
          </cell>
          <cell r="AI1135" t="str">
            <v>São Paulo</v>
          </cell>
          <cell r="AJ1135" t="str">
            <v>São Paulo</v>
          </cell>
          <cell r="AP1135">
            <v>1634</v>
          </cell>
          <cell r="AQ1135" t="str">
            <v>25487</v>
          </cell>
          <cell r="AR1135" t="str">
            <v>2</v>
          </cell>
          <cell r="AS1135" t="str">
            <v>234182775</v>
          </cell>
          <cell r="AT1135" t="str">
            <v>266545150175</v>
          </cell>
          <cell r="AU1135" t="str">
            <v>202</v>
          </cell>
          <cell r="AV1135" t="str">
            <v>373</v>
          </cell>
          <cell r="AW1135" t="str">
            <v>76750</v>
          </cell>
          <cell r="AX1135" t="str">
            <v>108</v>
          </cell>
          <cell r="AY1135">
            <v>4</v>
          </cell>
          <cell r="AZ1135">
            <v>2</v>
          </cell>
          <cell r="BA1135">
            <v>27</v>
          </cell>
        </row>
        <row r="1136">
          <cell r="A1136">
            <v>113373</v>
          </cell>
          <cell r="B1136" t="str">
            <v>JOAO BATISTA DA SILVA</v>
          </cell>
          <cell r="C1136" t="str">
            <v>VARREDOR</v>
          </cell>
          <cell r="D1136" t="str">
            <v>ECOSAMPA Santo Amaro</v>
          </cell>
          <cell r="E1136">
            <v>43617</v>
          </cell>
          <cell r="F1136">
            <v>1603.99</v>
          </cell>
          <cell r="G1136" t="str">
            <v>Em Atividade Normal</v>
          </cell>
          <cell r="H1136">
            <v>44867</v>
          </cell>
          <cell r="I1136">
            <v>23788</v>
          </cell>
          <cell r="J1136" t="str">
            <v>103.286.628-44</v>
          </cell>
          <cell r="K1136" t="str">
            <v>122.71631.43.4</v>
          </cell>
          <cell r="L1136" t="str">
            <v>Salário Mensal</v>
          </cell>
          <cell r="M1136" t="str">
            <v>Empregado (CLT)</v>
          </cell>
          <cell r="N1136" t="str">
            <v>5142-15</v>
          </cell>
          <cell r="O1136">
            <v>299</v>
          </cell>
          <cell r="P1136" t="str">
            <v>SEGUNDA A SABADO - 20:00 AS 03:40 / INTERVALO DE 01 HORA</v>
          </cell>
          <cell r="Q1136" t="str">
            <v>220 Horas</v>
          </cell>
          <cell r="R1136" t="str">
            <v>75.01.010</v>
          </cell>
          <cell r="S1136" t="str">
            <v>SCK - Varrição de Feiras Livres</v>
          </cell>
          <cell r="T1136">
            <v>2</v>
          </cell>
          <cell r="U1136" t="str">
            <v>SIEMACO SAO PAULO LIMP URBANA</v>
          </cell>
          <cell r="V1136" t="str">
            <v>Brasileira</v>
          </cell>
          <cell r="W1136" t="str">
            <v>São Paulo</v>
          </cell>
          <cell r="X1136" t="str">
            <v>JOSEFA MARIA DE JESUS</v>
          </cell>
          <cell r="Z1136" t="str">
            <v>Solteiro</v>
          </cell>
          <cell r="AA1136" t="str">
            <v>Ensino Fundamental Incompleto</v>
          </cell>
          <cell r="AB1136" t="str">
            <v>M</v>
          </cell>
          <cell r="AC1136" t="str">
            <v>Rua</v>
          </cell>
          <cell r="AD1136" t="str">
            <v>VIRGINIA MODESTO</v>
          </cell>
          <cell r="AE1136" t="str">
            <v>02</v>
          </cell>
          <cell r="AG1136" t="str">
            <v>04880-035</v>
          </cell>
          <cell r="AH1136" t="str">
            <v>RECANTO CAMPO BELO</v>
          </cell>
          <cell r="AI1136" t="str">
            <v>São Paulo</v>
          </cell>
          <cell r="AJ1136" t="str">
            <v>São Paulo</v>
          </cell>
          <cell r="AP1136">
            <v>9104</v>
          </cell>
          <cell r="AQ1136" t="str">
            <v>20268</v>
          </cell>
          <cell r="AR1136" t="str">
            <v>5</v>
          </cell>
          <cell r="AS1136" t="str">
            <v>20665201X</v>
          </cell>
          <cell r="AT1136" t="str">
            <v>27420150698</v>
          </cell>
          <cell r="AU1136" t="str">
            <v>193</v>
          </cell>
          <cell r="AV1136" t="str">
            <v>381</v>
          </cell>
          <cell r="AW1136" t="str">
            <v>87260</v>
          </cell>
          <cell r="AX1136" t="str">
            <v>011</v>
          </cell>
          <cell r="AY1136">
            <v>4</v>
          </cell>
          <cell r="AZ1136">
            <v>3</v>
          </cell>
          <cell r="BA1136">
            <v>0</v>
          </cell>
        </row>
        <row r="1137">
          <cell r="A1137">
            <v>113420</v>
          </cell>
          <cell r="B1137" t="str">
            <v>JOAO BATISTA DA SILVA</v>
          </cell>
          <cell r="C1137" t="str">
            <v>VARREDOR</v>
          </cell>
          <cell r="D1137" t="str">
            <v>ECOSAMPA Santo Amaro</v>
          </cell>
          <cell r="E1137">
            <v>43617</v>
          </cell>
          <cell r="F1137">
            <v>1603.99</v>
          </cell>
          <cell r="G1137" t="str">
            <v>Em Atividade Normal</v>
          </cell>
          <cell r="H1137">
            <v>45056</v>
          </cell>
          <cell r="I1137">
            <v>23903</v>
          </cell>
          <cell r="J1137" t="str">
            <v>113.970.378-14</v>
          </cell>
          <cell r="K1137" t="str">
            <v>120.92762.09.7</v>
          </cell>
          <cell r="L1137" t="str">
            <v>Salário Mensal</v>
          </cell>
          <cell r="M1137" t="str">
            <v>Empregado (CLT)</v>
          </cell>
          <cell r="N1137" t="str">
            <v>5142-15</v>
          </cell>
          <cell r="O1137">
            <v>216</v>
          </cell>
          <cell r="P1137" t="str">
            <v>SEGUNDA A SABADO - 12:00 AS 20:20 / INTERVALO DE 01 HORA</v>
          </cell>
          <cell r="Q1137" t="str">
            <v>220 Horas</v>
          </cell>
          <cell r="R1137" t="str">
            <v>75.01.006</v>
          </cell>
          <cell r="S1137" t="str">
            <v>SCK - Varrição de Vias e Logradouros</v>
          </cell>
          <cell r="T1137">
            <v>2</v>
          </cell>
          <cell r="U1137" t="str">
            <v>SIEMACO SAO PAULO LIMP URBANA</v>
          </cell>
          <cell r="V1137" t="str">
            <v>Brasileira</v>
          </cell>
          <cell r="W1137" t="str">
            <v>São Paulo</v>
          </cell>
          <cell r="X1137" t="str">
            <v>AMARA MARIA DA SILVA</v>
          </cell>
          <cell r="Y1137" t="str">
            <v>MANOEL JOSE DA SILVA</v>
          </cell>
          <cell r="Z1137" t="str">
            <v>Solteiro</v>
          </cell>
          <cell r="AA1137" t="str">
            <v>Ensino Fundamental Incompleto</v>
          </cell>
          <cell r="AB1137" t="str">
            <v>M</v>
          </cell>
          <cell r="AC1137" t="str">
            <v>Rua</v>
          </cell>
          <cell r="AD1137" t="str">
            <v xml:space="preserve">ILHA MAIORCA </v>
          </cell>
          <cell r="AE1137" t="str">
            <v>001</v>
          </cell>
          <cell r="AG1137" t="str">
            <v>05877-250</v>
          </cell>
          <cell r="AH1137" t="str">
            <v>JARDIM GUARUJA</v>
          </cell>
          <cell r="AI1137" t="str">
            <v>São Paulo</v>
          </cell>
          <cell r="AJ1137" t="str">
            <v>São Paulo</v>
          </cell>
          <cell r="AP1137">
            <v>9104</v>
          </cell>
          <cell r="AQ1137" t="str">
            <v>20326</v>
          </cell>
          <cell r="AR1137" t="str">
            <v>1</v>
          </cell>
          <cell r="AS1137" t="str">
            <v>275531247</v>
          </cell>
          <cell r="AT1137" t="str">
            <v>27420150698</v>
          </cell>
          <cell r="AU1137" t="str">
            <v>52</v>
          </cell>
          <cell r="AV1137" t="str">
            <v>123</v>
          </cell>
          <cell r="AW1137" t="str">
            <v>65653</v>
          </cell>
          <cell r="AX1137" t="str">
            <v>015</v>
          </cell>
          <cell r="AY1137">
            <v>4</v>
          </cell>
          <cell r="AZ1137">
            <v>3</v>
          </cell>
          <cell r="BA1137">
            <v>0</v>
          </cell>
        </row>
        <row r="1138">
          <cell r="A1138">
            <v>112917</v>
          </cell>
          <cell r="B1138" t="str">
            <v>JOAO BATISTA DE SOUZA</v>
          </cell>
          <cell r="C1138" t="str">
            <v>VARREDOR</v>
          </cell>
          <cell r="D1138" t="str">
            <v>ECOSAMPA Capela do Socorro</v>
          </cell>
          <cell r="E1138">
            <v>43617</v>
          </cell>
          <cell r="F1138">
            <v>1603.99</v>
          </cell>
          <cell r="G1138" t="str">
            <v>Em Atividade Normal</v>
          </cell>
          <cell r="H1138">
            <v>44993</v>
          </cell>
          <cell r="I1138">
            <v>24874</v>
          </cell>
          <cell r="J1138" t="str">
            <v>114.478.168-03</v>
          </cell>
          <cell r="K1138" t="str">
            <v>123.02852.05.4</v>
          </cell>
          <cell r="L1138" t="str">
            <v>Salário Mensal</v>
          </cell>
          <cell r="M1138" t="str">
            <v>Empregado (CLT)</v>
          </cell>
          <cell r="N1138" t="str">
            <v>5142-15</v>
          </cell>
          <cell r="O1138">
            <v>233</v>
          </cell>
          <cell r="P1138" t="str">
            <v>SEGUNDA A SABADO - 09:00 AS 17:20 / INTERVALO DE 01 HORA</v>
          </cell>
          <cell r="Q1138" t="str">
            <v>220 Horas</v>
          </cell>
          <cell r="R1138" t="str">
            <v>75.01.007</v>
          </cell>
          <cell r="S1138" t="str">
            <v>SCK - Varrição de Sarjetas e Calçadas</v>
          </cell>
          <cell r="T1138">
            <v>2</v>
          </cell>
          <cell r="U1138" t="str">
            <v>SIEMACO SAO PAULO LIMP URBANA</v>
          </cell>
          <cell r="V1138" t="str">
            <v>Brasileira</v>
          </cell>
          <cell r="W1138" t="str">
            <v>Alvinópolis</v>
          </cell>
          <cell r="X1138" t="str">
            <v>MARIA ASCENCAO DE SOUZA</v>
          </cell>
          <cell r="Y1138" t="str">
            <v>JOAO DOMINGOS DE SOUZA</v>
          </cell>
          <cell r="Z1138" t="str">
            <v>Casado</v>
          </cell>
          <cell r="AA1138" t="str">
            <v>Ensino Fundamental Incompleto</v>
          </cell>
          <cell r="AB1138" t="str">
            <v>M</v>
          </cell>
          <cell r="AC1138" t="str">
            <v>Rua</v>
          </cell>
          <cell r="AD1138" t="str">
            <v>RICARDO ROJAS</v>
          </cell>
          <cell r="AE1138" t="str">
            <v>06</v>
          </cell>
          <cell r="AG1138" t="str">
            <v>04853-110</v>
          </cell>
          <cell r="AH1138" t="str">
            <v>JARDIM NORONHA</v>
          </cell>
          <cell r="AI1138" t="str">
            <v>São Paulo</v>
          </cell>
          <cell r="AJ1138" t="str">
            <v>São Paulo</v>
          </cell>
          <cell r="AP1138">
            <v>5917</v>
          </cell>
          <cell r="AQ1138" t="str">
            <v>04774</v>
          </cell>
          <cell r="AR1138" t="str">
            <v>7</v>
          </cell>
          <cell r="AS1138" t="str">
            <v>21208463X</v>
          </cell>
          <cell r="AT1138" t="str">
            <v>116253430167</v>
          </cell>
          <cell r="AU1138" t="str">
            <v>195</v>
          </cell>
          <cell r="AV1138" t="str">
            <v>371</v>
          </cell>
          <cell r="AW1138" t="str">
            <v>38649</v>
          </cell>
          <cell r="AX1138" t="str">
            <v>129</v>
          </cell>
          <cell r="AY1138">
            <v>4</v>
          </cell>
          <cell r="AZ1138">
            <v>3</v>
          </cell>
          <cell r="BA1138">
            <v>0</v>
          </cell>
        </row>
        <row r="1139">
          <cell r="A1139">
            <v>112341</v>
          </cell>
          <cell r="B1139" t="str">
            <v>JOAO BATISTA DOS SANTOS</v>
          </cell>
          <cell r="C1139" t="str">
            <v>AJUDANTE EQ SERVICOS DIVERSOS</v>
          </cell>
          <cell r="D1139" t="str">
            <v>ECOSAMPA Capela do Socorro</v>
          </cell>
          <cell r="E1139">
            <v>43617</v>
          </cell>
          <cell r="F1139">
            <v>1603.99</v>
          </cell>
          <cell r="G1139" t="str">
            <v>Gozando Férias</v>
          </cell>
          <cell r="H1139">
            <v>45180</v>
          </cell>
          <cell r="I1139">
            <v>21270</v>
          </cell>
          <cell r="J1139" t="str">
            <v>269.013.648-14</v>
          </cell>
          <cell r="K1139" t="str">
            <v>102.62084.49.7</v>
          </cell>
          <cell r="L1139" t="str">
            <v>Salário Mensal</v>
          </cell>
          <cell r="M1139" t="str">
            <v>Empregado (CLT)</v>
          </cell>
          <cell r="N1139" t="str">
            <v>5142-25</v>
          </cell>
          <cell r="O1139">
            <v>66</v>
          </cell>
          <cell r="P1139" t="str">
            <v>SEGUNDA A SABADO - 06:00 AS 14:20 / INTERVALO DE 01 HORA</v>
          </cell>
          <cell r="Q1139" t="str">
            <v>220 Horas</v>
          </cell>
          <cell r="R1139" t="str">
            <v>75.01.013</v>
          </cell>
          <cell r="S1139" t="str">
            <v>SCK - Capinação e Roçada de Vias</v>
          </cell>
          <cell r="T1139">
            <v>2</v>
          </cell>
          <cell r="U1139" t="str">
            <v>SIEMACO SAO PAULO LIMP URBANA</v>
          </cell>
          <cell r="V1139" t="str">
            <v>Brasileira</v>
          </cell>
          <cell r="W1139" t="str">
            <v>Ilha das Flores</v>
          </cell>
          <cell r="X1139" t="str">
            <v>MARIA JOANA DOS SANTOS</v>
          </cell>
          <cell r="Y1139" t="str">
            <v>JOSE FRANCISCO DOS SANTOS</v>
          </cell>
          <cell r="Z1139" t="str">
            <v>Casado</v>
          </cell>
          <cell r="AA1139" t="str">
            <v>Ensino Fundamental Incompleto</v>
          </cell>
          <cell r="AB1139" t="str">
            <v>M</v>
          </cell>
          <cell r="AC1139" t="str">
            <v>Rua</v>
          </cell>
          <cell r="AD1139" t="str">
            <v>DAVID FABRICIUS</v>
          </cell>
          <cell r="AE1139" t="str">
            <v>711</v>
          </cell>
          <cell r="AG1139" t="str">
            <v>04860-160</v>
          </cell>
          <cell r="AH1139" t="str">
            <v>JARDIM GUANABARA</v>
          </cell>
          <cell r="AI1139" t="str">
            <v>São Paulo</v>
          </cell>
          <cell r="AJ1139" t="str">
            <v>São Paulo</v>
          </cell>
          <cell r="AP1139">
            <v>390</v>
          </cell>
          <cell r="AQ1139" t="str">
            <v>52353</v>
          </cell>
          <cell r="AR1139" t="str">
            <v>8</v>
          </cell>
          <cell r="AS1139" t="str">
            <v>114522303</v>
          </cell>
          <cell r="AT1139" t="str">
            <v>114820070141</v>
          </cell>
          <cell r="AU1139" t="str">
            <v>459</v>
          </cell>
          <cell r="AV1139" t="str">
            <v>381</v>
          </cell>
          <cell r="AW1139" t="str">
            <v>52800</v>
          </cell>
          <cell r="AX1139" t="str">
            <v>050</v>
          </cell>
          <cell r="AY1139">
            <v>4</v>
          </cell>
          <cell r="AZ1139">
            <v>3</v>
          </cell>
          <cell r="BA1139">
            <v>0</v>
          </cell>
        </row>
        <row r="1140">
          <cell r="A1140">
            <v>114510</v>
          </cell>
          <cell r="B1140" t="str">
            <v>JOAO BATISTA GOMES DA SILVA</v>
          </cell>
          <cell r="C1140" t="str">
            <v>VARREDOR</v>
          </cell>
          <cell r="D1140" t="str">
            <v>ECOSAMPA Santo Amaro</v>
          </cell>
          <cell r="E1140">
            <v>43811</v>
          </cell>
          <cell r="F1140">
            <v>1603.99</v>
          </cell>
          <cell r="G1140" t="str">
            <v>Demitido em Meses Anteriores</v>
          </cell>
          <cell r="H1140">
            <v>44903</v>
          </cell>
          <cell r="I1140">
            <v>31949</v>
          </cell>
          <cell r="J1140" t="str">
            <v>377.220.918-14</v>
          </cell>
          <cell r="K1140" t="str">
            <v>136.67550.93.5</v>
          </cell>
          <cell r="L1140" t="str">
            <v>Salário Mensal</v>
          </cell>
          <cell r="M1140" t="str">
            <v>Empregado (CLT)</v>
          </cell>
          <cell r="N1140" t="str">
            <v>5142-15</v>
          </cell>
          <cell r="O1140">
            <v>66</v>
          </cell>
          <cell r="P1140" t="str">
            <v>SEGUNDA A SABADO - 06:00 AS 14:20 / INTERVALO DE 01 HORA</v>
          </cell>
          <cell r="Q1140" t="str">
            <v>220 Horas</v>
          </cell>
          <cell r="R1140" t="str">
            <v>75.01.006</v>
          </cell>
          <cell r="S1140" t="str">
            <v>SCK - Varrição de Vias e Logradouros</v>
          </cell>
          <cell r="T1140">
            <v>2</v>
          </cell>
          <cell r="U1140" t="str">
            <v>SIEMACO SAO PAULO LIMP URBANA</v>
          </cell>
          <cell r="V1140" t="str">
            <v>Brasileira</v>
          </cell>
          <cell r="W1140" t="str">
            <v>Itaobim</v>
          </cell>
          <cell r="X1140" t="str">
            <v>AILZA PEREIRA DOS SANTOS</v>
          </cell>
          <cell r="Y1140" t="str">
            <v>AILTON GOMES DA SILVA</v>
          </cell>
          <cell r="Z1140" t="str">
            <v>Casado</v>
          </cell>
          <cell r="AA1140" t="str">
            <v>Ensino Fundamental Incompleto</v>
          </cell>
          <cell r="AB1140" t="str">
            <v>M</v>
          </cell>
          <cell r="AC1140" t="str">
            <v>Estrada</v>
          </cell>
          <cell r="AD1140" t="str">
            <v>ESTRADA DA BARRAGEM</v>
          </cell>
          <cell r="AE1140" t="str">
            <v>578</v>
          </cell>
          <cell r="AG1140" t="str">
            <v>04895-020</v>
          </cell>
          <cell r="AH1140" t="str">
            <v>COLONIA</v>
          </cell>
          <cell r="AI1140" t="str">
            <v>São Paulo</v>
          </cell>
          <cell r="AJ1140" t="str">
            <v>São Paulo</v>
          </cell>
          <cell r="AK1140" t="str">
            <v>11</v>
          </cell>
          <cell r="AL1140" t="str">
            <v>5977.9728</v>
          </cell>
          <cell r="AP1140">
            <v>249</v>
          </cell>
          <cell r="AQ1140" t="str">
            <v>13943</v>
          </cell>
          <cell r="AR1140" t="str">
            <v>7</v>
          </cell>
          <cell r="AS1140" t="str">
            <v>397944366</v>
          </cell>
          <cell r="AT1140" t="str">
            <v>157366310264</v>
          </cell>
          <cell r="AU1140" t="str">
            <v>0352</v>
          </cell>
          <cell r="AV1140" t="str">
            <v>020</v>
          </cell>
          <cell r="AW1140" t="str">
            <v>37722091</v>
          </cell>
          <cell r="AX1140" t="str">
            <v>814</v>
          </cell>
          <cell r="AY1140">
            <v>2</v>
          </cell>
          <cell r="AZ1140">
            <v>11</v>
          </cell>
          <cell r="BA1140">
            <v>26</v>
          </cell>
        </row>
        <row r="1141">
          <cell r="A1141">
            <v>112456</v>
          </cell>
          <cell r="B1141" t="str">
            <v>JOAO BATISTA LOPES LISBOA</v>
          </cell>
          <cell r="C1141" t="str">
            <v>AJUDANTE EQ SERVICOS DIVERSOS</v>
          </cell>
          <cell r="D1141" t="str">
            <v>ECOSAMPA Capela do Socorro</v>
          </cell>
          <cell r="E1141">
            <v>43617</v>
          </cell>
          <cell r="F1141">
            <v>1319.67</v>
          </cell>
          <cell r="G1141" t="str">
            <v>Demitido em Meses Anteriores</v>
          </cell>
          <cell r="H1141">
            <v>44088</v>
          </cell>
          <cell r="I1141">
            <v>30146</v>
          </cell>
          <cell r="J1141" t="str">
            <v>337.697.258-32</v>
          </cell>
          <cell r="K1141" t="str">
            <v>210.12116.17.6</v>
          </cell>
          <cell r="L1141" t="str">
            <v>Salário Mensal</v>
          </cell>
          <cell r="M1141" t="str">
            <v>Empregado (CLT)</v>
          </cell>
          <cell r="N1141" t="str">
            <v>5142-25</v>
          </cell>
          <cell r="O1141">
            <v>167</v>
          </cell>
          <cell r="P1141" t="str">
            <v>SEGUNDA A SABADO - 13:40 AS 22:00 / INTERVALO DE 01 HORA</v>
          </cell>
          <cell r="Q1141" t="str">
            <v>220 Horas</v>
          </cell>
          <cell r="R1141" t="str">
            <v>75.01.011</v>
          </cell>
          <cell r="S1141" t="str">
            <v>SCK - Lavagem - Feiras, Vias e Logradouros</v>
          </cell>
          <cell r="T1141">
            <v>2</v>
          </cell>
          <cell r="U1141" t="str">
            <v>SIEMACO SAO PAULO LIMP URBANA</v>
          </cell>
          <cell r="V1141" t="str">
            <v>Brasileira</v>
          </cell>
          <cell r="W1141" t="str">
            <v>Januária</v>
          </cell>
          <cell r="X1141" t="str">
            <v>HILDA NUNES LISBOA</v>
          </cell>
          <cell r="Y1141" t="str">
            <v>GERALDO LOPES DE OLIVEIRA</v>
          </cell>
          <cell r="Z1141" t="str">
            <v>Solteiro</v>
          </cell>
          <cell r="AA1141" t="str">
            <v>Ensino Fundamental Incompleto</v>
          </cell>
          <cell r="AB1141" t="str">
            <v>M</v>
          </cell>
          <cell r="AC1141" t="str">
            <v>Rua</v>
          </cell>
          <cell r="AD1141" t="str">
            <v>CELSO CUNHA</v>
          </cell>
          <cell r="AE1141" t="str">
            <v>18</v>
          </cell>
          <cell r="AG1141" t="str">
            <v>05783-171</v>
          </cell>
          <cell r="AH1141" t="str">
            <v>JARDIM UMUARAMA</v>
          </cell>
          <cell r="AI1141" t="str">
            <v>São Paulo</v>
          </cell>
          <cell r="AJ1141" t="str">
            <v>São Paulo</v>
          </cell>
          <cell r="AP1141">
            <v>7373</v>
          </cell>
          <cell r="AQ1141" t="str">
            <v>14189</v>
          </cell>
          <cell r="AR1141" t="str">
            <v>9</v>
          </cell>
          <cell r="AS1141" t="str">
            <v>379885141</v>
          </cell>
          <cell r="AT1141" t="str">
            <v>143890690272</v>
          </cell>
          <cell r="AU1141" t="str">
            <v>423</v>
          </cell>
          <cell r="AV1141" t="str">
            <v>328</v>
          </cell>
          <cell r="AW1141" t="str">
            <v>84450</v>
          </cell>
          <cell r="AX1141" t="str">
            <v>341</v>
          </cell>
          <cell r="AY1141">
            <v>1</v>
          </cell>
          <cell r="AZ1141">
            <v>3</v>
          </cell>
          <cell r="BA1141">
            <v>13</v>
          </cell>
        </row>
        <row r="1142">
          <cell r="A1142">
            <v>114129</v>
          </cell>
          <cell r="B1142" t="str">
            <v>JOAO BATISTA RAMOS SOBRINHO</v>
          </cell>
          <cell r="C1142" t="str">
            <v>MOTORISTA CAMINHAO</v>
          </cell>
          <cell r="D1142" t="str">
            <v>ECOSAMPA Operação Geral</v>
          </cell>
          <cell r="E1142">
            <v>43739</v>
          </cell>
          <cell r="F1142">
            <v>2785.59</v>
          </cell>
          <cell r="G1142" t="str">
            <v>Demitido em Meses Anteriores</v>
          </cell>
          <cell r="H1142">
            <v>44618</v>
          </cell>
          <cell r="I1142">
            <v>20618</v>
          </cell>
          <cell r="J1142" t="str">
            <v>146.926.168-57</v>
          </cell>
          <cell r="K1142" t="str">
            <v>120.16259.99.1</v>
          </cell>
          <cell r="L1142" t="str">
            <v>Salário Mensal</v>
          </cell>
          <cell r="M1142" t="str">
            <v>Empregado (CLT)</v>
          </cell>
          <cell r="N1142" t="str">
            <v>7825-10</v>
          </cell>
          <cell r="O1142">
            <v>301</v>
          </cell>
          <cell r="P1142" t="str">
            <v>SEGUNDA A SABADO - 22:00 AS 05:25 / INTERVALO DE 01 HORA</v>
          </cell>
          <cell r="Q1142" t="str">
            <v>220 Horas</v>
          </cell>
          <cell r="R1142" t="str">
            <v>75.01.013</v>
          </cell>
          <cell r="S1142" t="str">
            <v>SCK - Capinação e Roçada de Vias</v>
          </cell>
          <cell r="T1142">
            <v>2</v>
          </cell>
          <cell r="U1142" t="str">
            <v>SIND TRAB EMP DE ONIBUS RODOV INTEREST INTERM SET DIF SAO PAULO</v>
          </cell>
          <cell r="V1142" t="str">
            <v>Brasileira</v>
          </cell>
          <cell r="W1142" t="str">
            <v>Paramirim</v>
          </cell>
          <cell r="X1142" t="str">
            <v>MARIA DE LOURDES RAMOS</v>
          </cell>
          <cell r="Y1142" t="str">
            <v>NAO DECLARADO</v>
          </cell>
          <cell r="Z1142" t="str">
            <v>União Est/Marit</v>
          </cell>
          <cell r="AA1142" t="str">
            <v>Ensino Médio Incompleto</v>
          </cell>
          <cell r="AB1142" t="str">
            <v>M</v>
          </cell>
          <cell r="AC1142" t="str">
            <v>Rua</v>
          </cell>
          <cell r="AD1142" t="str">
            <v>RUA DAS VARIACOES MUSICAIS</v>
          </cell>
          <cell r="AE1142" t="str">
            <v>18</v>
          </cell>
          <cell r="AG1142" t="str">
            <v>04938-010</v>
          </cell>
          <cell r="AH1142" t="str">
            <v>JARDIM KAGOHARA</v>
          </cell>
          <cell r="AI1142" t="str">
            <v>São Paulo</v>
          </cell>
          <cell r="AJ1142" t="str">
            <v>São Paulo</v>
          </cell>
          <cell r="AK1142" t="str">
            <v>11</v>
          </cell>
          <cell r="AL1142" t="str">
            <v>98562.8556</v>
          </cell>
          <cell r="AM1142" t="str">
            <v>11</v>
          </cell>
          <cell r="AN1142" t="str">
            <v>94107.1255</v>
          </cell>
          <cell r="AP1142">
            <v>7245</v>
          </cell>
          <cell r="AQ1142" t="str">
            <v>02550</v>
          </cell>
          <cell r="AR1142" t="str">
            <v>2</v>
          </cell>
          <cell r="AS1142" t="str">
            <v>9.266.489-1</v>
          </cell>
          <cell r="AT1142" t="str">
            <v>077707500183</v>
          </cell>
          <cell r="AU1142" t="str">
            <v>643</v>
          </cell>
          <cell r="AV1142" t="str">
            <v>372</v>
          </cell>
          <cell r="AW1142" t="str">
            <v>5257</v>
          </cell>
          <cell r="AX1142" t="str">
            <v>88</v>
          </cell>
          <cell r="AY1142">
            <v>2</v>
          </cell>
          <cell r="AZ1142">
            <v>4</v>
          </cell>
          <cell r="BA1142">
            <v>25</v>
          </cell>
          <cell r="BB1142" t="str">
            <v>01.870.671.210</v>
          </cell>
          <cell r="BC1142">
            <v>46196</v>
          </cell>
          <cell r="BD1142">
            <v>42541</v>
          </cell>
          <cell r="BE1142" t="str">
            <v>D</v>
          </cell>
          <cell r="BG1142">
            <v>44624</v>
          </cell>
        </row>
        <row r="1143">
          <cell r="A1143">
            <v>114759</v>
          </cell>
          <cell r="B1143" t="str">
            <v>JOAO BATISTA RODRIGUES CRUZ</v>
          </cell>
          <cell r="C1143" t="str">
            <v>MOTORISTA CAMINHAO</v>
          </cell>
          <cell r="D1143" t="str">
            <v>ECOSAMPA Operação Geral</v>
          </cell>
          <cell r="E1143">
            <v>43874</v>
          </cell>
          <cell r="F1143">
            <v>2436.4499999999998</v>
          </cell>
          <cell r="G1143" t="str">
            <v>Demitido em Meses Anteriores</v>
          </cell>
          <cell r="H1143">
            <v>43888</v>
          </cell>
          <cell r="I1143">
            <v>25578</v>
          </cell>
          <cell r="J1143" t="str">
            <v>559.842.234-49</v>
          </cell>
          <cell r="K1143" t="str">
            <v>123.18347.40.0</v>
          </cell>
          <cell r="L1143" t="str">
            <v>Salário Mensal</v>
          </cell>
          <cell r="M1143" t="str">
            <v>Empregado (CLT)</v>
          </cell>
          <cell r="N1143" t="str">
            <v>7825-10</v>
          </cell>
          <cell r="O1143">
            <v>15</v>
          </cell>
          <cell r="P1143" t="str">
            <v>SEGUNDA A SABADO - 14:00 AS 21:40 / INTERVALO DE 01 HORA</v>
          </cell>
          <cell r="Q1143" t="str">
            <v>220 Horas</v>
          </cell>
          <cell r="R1143" t="str">
            <v>75.01.024</v>
          </cell>
          <cell r="S1143" t="str">
            <v>SCK - Coleta Manual Residuos - Compactador</v>
          </cell>
          <cell r="T1143">
            <v>2</v>
          </cell>
          <cell r="U1143" t="str">
            <v>SIND TRAB EMP DE ONIBUS RODOV INTEREST INTERM SET DIF SAO PAULO</v>
          </cell>
          <cell r="V1143" t="str">
            <v>Brasileira</v>
          </cell>
          <cell r="W1143" t="str">
            <v>Jaboatão dos Guararapes</v>
          </cell>
          <cell r="X1143" t="str">
            <v>ADALOISA RODRIGUES CRUZ</v>
          </cell>
          <cell r="Y1143" t="str">
            <v>NÃO DECLARADO</v>
          </cell>
          <cell r="Z1143" t="str">
            <v>Solteiro</v>
          </cell>
          <cell r="AA1143" t="str">
            <v>Ensino Fundamental Incompleto</v>
          </cell>
          <cell r="AB1143" t="str">
            <v>M</v>
          </cell>
          <cell r="AC1143" t="str">
            <v>Rua</v>
          </cell>
          <cell r="AD1143" t="str">
            <v>ANTONIO RAMOS ROSA</v>
          </cell>
          <cell r="AE1143" t="str">
            <v>147</v>
          </cell>
          <cell r="AF1143" t="str">
            <v>AP 404 BLOCO 9</v>
          </cell>
          <cell r="AG1143" t="str">
            <v>05822-010</v>
          </cell>
          <cell r="AH1143" t="str">
            <v>PARQUE STO ANTONIO</v>
          </cell>
          <cell r="AI1143" t="str">
            <v>São Paulo</v>
          </cell>
          <cell r="AJ1143" t="str">
            <v>São Paulo</v>
          </cell>
          <cell r="AM1143" t="str">
            <v>11</v>
          </cell>
          <cell r="AN1143" t="str">
            <v>93016.5017</v>
          </cell>
          <cell r="AP1143">
            <v>7245</v>
          </cell>
          <cell r="AQ1143" t="str">
            <v>03971</v>
          </cell>
          <cell r="AR1143" t="str">
            <v>9</v>
          </cell>
          <cell r="AS1143" t="str">
            <v>235562087</v>
          </cell>
          <cell r="AT1143" t="str">
            <v>056943110833</v>
          </cell>
          <cell r="AU1143" t="str">
            <v>0421</v>
          </cell>
          <cell r="AV1143" t="str">
            <v>201</v>
          </cell>
          <cell r="AW1143" t="str">
            <v>559.842.23</v>
          </cell>
          <cell r="AX1143" t="str">
            <v>449</v>
          </cell>
          <cell r="AY1143">
            <v>0</v>
          </cell>
          <cell r="AZ1143">
            <v>0</v>
          </cell>
          <cell r="BA1143">
            <v>14</v>
          </cell>
          <cell r="BB1143" t="str">
            <v>01.060.514.420</v>
          </cell>
          <cell r="BC1143">
            <v>43906</v>
          </cell>
          <cell r="BD1143">
            <v>43441</v>
          </cell>
          <cell r="BE1143" t="str">
            <v>D</v>
          </cell>
          <cell r="BG1143">
            <v>43861</v>
          </cell>
        </row>
        <row r="1144">
          <cell r="A1144">
            <v>112344</v>
          </cell>
          <cell r="B1144" t="str">
            <v>JOAO BATISTA SALES COSTA</v>
          </cell>
          <cell r="C1144" t="str">
            <v>AJUDANTE EQ SERVICOS DIVERSOS</v>
          </cell>
          <cell r="D1144" t="str">
            <v>ECOSAMPA Capela do Socorro</v>
          </cell>
          <cell r="E1144">
            <v>43617</v>
          </cell>
          <cell r="F1144">
            <v>1231.95</v>
          </cell>
          <cell r="G1144" t="str">
            <v>Demitido em Meses Anteriores</v>
          </cell>
          <cell r="H1144">
            <v>43703</v>
          </cell>
          <cell r="I1144">
            <v>22417</v>
          </cell>
          <cell r="J1144" t="str">
            <v>044.605.678-22</v>
          </cell>
          <cell r="K1144" t="str">
            <v>108.82787.90.7</v>
          </cell>
          <cell r="L1144" t="str">
            <v>Salário Mensal</v>
          </cell>
          <cell r="M1144" t="str">
            <v>Empregado (CLT)</v>
          </cell>
          <cell r="N1144" t="str">
            <v>5142-25</v>
          </cell>
          <cell r="O1144">
            <v>66</v>
          </cell>
          <cell r="P1144" t="str">
            <v>SEGUNDA A SABADO - 06:00 AS 14:20 / INTERVALO DE 01 HORA</v>
          </cell>
          <cell r="Q1144" t="str">
            <v>220 Horas</v>
          </cell>
          <cell r="R1144" t="str">
            <v>75.01.013</v>
          </cell>
          <cell r="S1144" t="str">
            <v>SCK - Capinação e Roçada de Vias</v>
          </cell>
          <cell r="T1144">
            <v>2</v>
          </cell>
          <cell r="U1144" t="str">
            <v>SIEMACO SAO PAULO LIMP URBANA</v>
          </cell>
          <cell r="V1144" t="str">
            <v>Brasileira</v>
          </cell>
          <cell r="W1144" t="str">
            <v>São Paulo</v>
          </cell>
          <cell r="X1144" t="str">
            <v>MARIA DO CARMO SALES</v>
          </cell>
          <cell r="Y1144" t="str">
            <v>FRANCISCO LUIZ DA COSTA</v>
          </cell>
          <cell r="Z1144" t="str">
            <v>Solteiro</v>
          </cell>
          <cell r="AA1144" t="str">
            <v>Ensino Fundamental Completo</v>
          </cell>
          <cell r="AB1144" t="str">
            <v>M</v>
          </cell>
          <cell r="AC1144" t="str">
            <v>Viela</v>
          </cell>
          <cell r="AD1144" t="str">
            <v>QUINZE</v>
          </cell>
          <cell r="AE1144" t="str">
            <v>23</v>
          </cell>
          <cell r="AG1144" t="str">
            <v>05565-270</v>
          </cell>
          <cell r="AH1144" t="str">
            <v>JARDIM ARPOADOR</v>
          </cell>
          <cell r="AI1144" t="str">
            <v>São Paulo</v>
          </cell>
          <cell r="AJ1144" t="str">
            <v>São Paulo</v>
          </cell>
          <cell r="AP1144">
            <v>9340</v>
          </cell>
          <cell r="AQ1144" t="str">
            <v>57991</v>
          </cell>
          <cell r="AR1144" t="str">
            <v>2</v>
          </cell>
          <cell r="AS1144" t="str">
            <v>137998235</v>
          </cell>
          <cell r="AT1144" t="str">
            <v>114049530108</v>
          </cell>
          <cell r="AU1144" t="str">
            <v>48</v>
          </cell>
          <cell r="AV1144" t="str">
            <v>280</v>
          </cell>
          <cell r="AW1144" t="str">
            <v>11289</v>
          </cell>
          <cell r="AX1144" t="str">
            <v>001</v>
          </cell>
          <cell r="AY1144">
            <v>0</v>
          </cell>
          <cell r="AZ1144">
            <v>2</v>
          </cell>
          <cell r="BA1144">
            <v>25</v>
          </cell>
        </row>
        <row r="1145">
          <cell r="A1145">
            <v>112236</v>
          </cell>
          <cell r="B1145" t="str">
            <v>JOAO CARLOS ARAUJO DA SILVA</v>
          </cell>
          <cell r="C1145" t="str">
            <v>VARREDOR</v>
          </cell>
          <cell r="D1145" t="str">
            <v>ECOSAMPA M'Boi Mirim</v>
          </cell>
          <cell r="E1145">
            <v>43617</v>
          </cell>
          <cell r="F1145">
            <v>1603.99</v>
          </cell>
          <cell r="G1145" t="str">
            <v>Em Atividade Normal</v>
          </cell>
          <cell r="H1145">
            <v>44806</v>
          </cell>
          <cell r="I1145">
            <v>30781</v>
          </cell>
          <cell r="J1145" t="str">
            <v>344.738.888-94</v>
          </cell>
          <cell r="K1145" t="str">
            <v>201.15376.79.2</v>
          </cell>
          <cell r="L1145" t="str">
            <v>Salário Mensal</v>
          </cell>
          <cell r="M1145" t="str">
            <v>Empregado (CLT)</v>
          </cell>
          <cell r="N1145" t="str">
            <v>5142-15</v>
          </cell>
          <cell r="O1145">
            <v>71</v>
          </cell>
          <cell r="P1145" t="str">
            <v>SEGUNDA A SABADO - 07:00 AS 15:20 / INTERVALO DE 01 HORA</v>
          </cell>
          <cell r="Q1145" t="str">
            <v>220 Horas</v>
          </cell>
          <cell r="R1145" t="str">
            <v>75.01.006</v>
          </cell>
          <cell r="S1145" t="str">
            <v>SCK - Varrição de Vias e Logradouros</v>
          </cell>
          <cell r="T1145">
            <v>2</v>
          </cell>
          <cell r="U1145" t="str">
            <v>SIEMACO SAO PAULO LIMP URBANA</v>
          </cell>
          <cell r="V1145" t="str">
            <v>Brasileira</v>
          </cell>
          <cell r="W1145" t="str">
            <v>Guarulhos</v>
          </cell>
          <cell r="X1145" t="str">
            <v>MIGUELINA ARAUJO DA SILVA</v>
          </cell>
          <cell r="Y1145" t="str">
            <v>JOAO MORAES DA SILVA</v>
          </cell>
          <cell r="Z1145" t="str">
            <v>Solteiro</v>
          </cell>
          <cell r="AA1145" t="str">
            <v>Ensino Fundamental Incompleto</v>
          </cell>
          <cell r="AB1145" t="str">
            <v>M</v>
          </cell>
          <cell r="AC1145" t="str">
            <v>Rua</v>
          </cell>
          <cell r="AD1145" t="str">
            <v>LUZIA PINHATTA ANDREATTI</v>
          </cell>
          <cell r="AE1145" t="str">
            <v>27</v>
          </cell>
          <cell r="AG1145" t="str">
            <v>05857-370</v>
          </cell>
          <cell r="AH1145" t="str">
            <v>JARDIM AURELIO</v>
          </cell>
          <cell r="AI1145" t="str">
            <v>São Paulo</v>
          </cell>
          <cell r="AJ1145" t="str">
            <v>São Paulo</v>
          </cell>
          <cell r="AK1145" t="str">
            <v>11</v>
          </cell>
          <cell r="AL1145" t="str">
            <v>98611.9355</v>
          </cell>
          <cell r="AM1145" t="str">
            <v>11</v>
          </cell>
          <cell r="AN1145" t="str">
            <v>94568.0463</v>
          </cell>
          <cell r="AP1145">
            <v>7283</v>
          </cell>
          <cell r="AQ1145" t="str">
            <v>14170</v>
          </cell>
          <cell r="AR1145" t="str">
            <v>8</v>
          </cell>
          <cell r="AS1145" t="str">
            <v>429601402</v>
          </cell>
          <cell r="AT1145" t="str">
            <v>316002870191</v>
          </cell>
          <cell r="AU1145" t="str">
            <v>519</v>
          </cell>
          <cell r="AV1145" t="str">
            <v>373</v>
          </cell>
          <cell r="AW1145" t="str">
            <v>18919</v>
          </cell>
          <cell r="AX1145" t="str">
            <v>284</v>
          </cell>
          <cell r="AY1145">
            <v>4</v>
          </cell>
          <cell r="AZ1145">
            <v>3</v>
          </cell>
          <cell r="BA1145">
            <v>0</v>
          </cell>
        </row>
        <row r="1146">
          <cell r="A1146">
            <v>112991</v>
          </cell>
          <cell r="B1146" t="str">
            <v>JOAO CARLOS MARCONDES DE BRITO</v>
          </cell>
          <cell r="C1146" t="str">
            <v>FISCAL DE TURMA PLENO</v>
          </cell>
          <cell r="D1146" t="str">
            <v>ECOSAMPA M'Boi Mirim</v>
          </cell>
          <cell r="E1146">
            <v>43617</v>
          </cell>
          <cell r="F1146">
            <v>3222.08</v>
          </cell>
          <cell r="G1146" t="str">
            <v>Em Atividade Normal</v>
          </cell>
          <cell r="H1146">
            <v>45023</v>
          </cell>
          <cell r="I1146">
            <v>28942</v>
          </cell>
          <cell r="J1146" t="str">
            <v>281.324.078-81</v>
          </cell>
          <cell r="K1146" t="str">
            <v>129.80961.85.1</v>
          </cell>
          <cell r="L1146" t="str">
            <v>Salário Mensal</v>
          </cell>
          <cell r="M1146" t="str">
            <v>Empregado (CLT)</v>
          </cell>
          <cell r="N1146" t="str">
            <v>9922-05</v>
          </cell>
          <cell r="O1146">
            <v>66</v>
          </cell>
          <cell r="P1146" t="str">
            <v>SEGUNDA A SABADO - 06:00 AS 14:20 / INTERVALO DE 01 HORA</v>
          </cell>
          <cell r="Q1146" t="str">
            <v>220 Horas</v>
          </cell>
          <cell r="R1146" t="str">
            <v>75.02.003</v>
          </cell>
          <cell r="S1146" t="str">
            <v>Apoio Op C.Direto</v>
          </cell>
          <cell r="T1146">
            <v>2</v>
          </cell>
          <cell r="U1146" t="str">
            <v>SIEMACO SAO PAULO LIMP URBANA</v>
          </cell>
          <cell r="V1146" t="str">
            <v>Brasileira</v>
          </cell>
          <cell r="W1146" t="str">
            <v>São Paulo</v>
          </cell>
          <cell r="X1146" t="str">
            <v>IVONE ASSUMCAO MARCONDES DE BRITO</v>
          </cell>
          <cell r="Y1146" t="str">
            <v>EDSON APARECIDO DE BRITO</v>
          </cell>
          <cell r="Z1146" t="str">
            <v>Solteiro</v>
          </cell>
          <cell r="AA1146" t="str">
            <v>Ensino Médio Incompleto</v>
          </cell>
          <cell r="AB1146" t="str">
            <v>M</v>
          </cell>
          <cell r="AC1146" t="str">
            <v>Rua</v>
          </cell>
          <cell r="AD1146" t="str">
            <v>PADRE SILVERIO PARAOPEBA</v>
          </cell>
          <cell r="AE1146" t="str">
            <v>334</v>
          </cell>
          <cell r="AG1146" t="str">
            <v>05857-420</v>
          </cell>
          <cell r="AH1146" t="str">
            <v>JARDIM AURELIO</v>
          </cell>
          <cell r="AI1146" t="str">
            <v>São Paulo</v>
          </cell>
          <cell r="AJ1146" t="str">
            <v>São Paulo</v>
          </cell>
          <cell r="AP1146">
            <v>390</v>
          </cell>
          <cell r="AQ1146" t="str">
            <v>10922</v>
          </cell>
          <cell r="AR1146" t="str">
            <v>1</v>
          </cell>
          <cell r="AS1146" t="str">
            <v>258685542</v>
          </cell>
          <cell r="AT1146" t="str">
            <v>283803490159</v>
          </cell>
          <cell r="AU1146" t="str">
            <v>204</v>
          </cell>
          <cell r="AV1146" t="str">
            <v>328</v>
          </cell>
          <cell r="AW1146" t="str">
            <v>16398</v>
          </cell>
          <cell r="AX1146" t="str">
            <v>190</v>
          </cell>
          <cell r="AY1146">
            <v>4</v>
          </cell>
          <cell r="AZ1146">
            <v>3</v>
          </cell>
          <cell r="BA1146">
            <v>0</v>
          </cell>
          <cell r="BB1146" t="str">
            <v>03.097.300.480</v>
          </cell>
          <cell r="BC1146">
            <v>45040</v>
          </cell>
          <cell r="BE1146" t="str">
            <v>A</v>
          </cell>
          <cell r="BF1146" t="str">
            <v>B</v>
          </cell>
        </row>
        <row r="1147">
          <cell r="A1147">
            <v>113422</v>
          </cell>
          <cell r="B1147" t="str">
            <v>JOAO DA COSTA MOREIRA</v>
          </cell>
          <cell r="C1147" t="str">
            <v>VARREDOR</v>
          </cell>
          <cell r="D1147" t="str">
            <v>ECOSAMPA Santo Amaro</v>
          </cell>
          <cell r="E1147">
            <v>43617</v>
          </cell>
          <cell r="F1147">
            <v>1603.99</v>
          </cell>
          <cell r="G1147" t="str">
            <v>Em Atividade Normal</v>
          </cell>
          <cell r="H1147">
            <v>44960</v>
          </cell>
          <cell r="I1147">
            <v>26459</v>
          </cell>
          <cell r="J1147" t="str">
            <v>132.396.978-07</v>
          </cell>
          <cell r="K1147" t="str">
            <v>124.44337.75.3</v>
          </cell>
          <cell r="L1147" t="str">
            <v>Salário Mensal</v>
          </cell>
          <cell r="M1147" t="str">
            <v>Empregado (CLT)</v>
          </cell>
          <cell r="N1147" t="str">
            <v>5142-15</v>
          </cell>
          <cell r="O1147">
            <v>216</v>
          </cell>
          <cell r="P1147" t="str">
            <v>SEGUNDA A SABADO - 12:00 AS 20:20 / INTERVALO DE 01 HORA</v>
          </cell>
          <cell r="Q1147" t="str">
            <v>220 Horas</v>
          </cell>
          <cell r="R1147" t="str">
            <v>75.01.006</v>
          </cell>
          <cell r="S1147" t="str">
            <v>SCK - Varrição de Vias e Logradouros</v>
          </cell>
          <cell r="T1147">
            <v>2</v>
          </cell>
          <cell r="U1147" t="str">
            <v>SIEMACO SAO PAULO LIMP URBANA</v>
          </cell>
          <cell r="V1147" t="str">
            <v>Brasileira</v>
          </cell>
          <cell r="W1147" t="str">
            <v>Ladainha</v>
          </cell>
          <cell r="X1147" t="str">
            <v>MARIA MOREIRA DA COSTA</v>
          </cell>
          <cell r="Y1147" t="str">
            <v>GERALDO DA COSTA ALMEIDA</v>
          </cell>
          <cell r="Z1147" t="str">
            <v>Outros</v>
          </cell>
          <cell r="AA1147" t="str">
            <v>Ensino Fundamental Incompleto</v>
          </cell>
          <cell r="AB1147" t="str">
            <v>M</v>
          </cell>
          <cell r="AC1147" t="str">
            <v>Rua</v>
          </cell>
          <cell r="AD1147" t="str">
            <v>MICHEL RIDOLFI</v>
          </cell>
          <cell r="AE1147" t="str">
            <v>24</v>
          </cell>
          <cell r="AG1147" t="str">
            <v>04896-080</v>
          </cell>
          <cell r="AH1147" t="str">
            <v>JARDIM SANTA TEREZINHA</v>
          </cell>
          <cell r="AI1147" t="str">
            <v>São Paulo</v>
          </cell>
          <cell r="AJ1147" t="str">
            <v>São Paulo</v>
          </cell>
          <cell r="AP1147">
            <v>736</v>
          </cell>
          <cell r="AQ1147" t="str">
            <v>42894</v>
          </cell>
          <cell r="AR1147" t="str">
            <v>7</v>
          </cell>
          <cell r="AS1147" t="str">
            <v>263105672</v>
          </cell>
          <cell r="AT1147" t="str">
            <v>259188670191</v>
          </cell>
          <cell r="AU1147" t="str">
            <v>469</v>
          </cell>
          <cell r="AV1147" t="str">
            <v>381</v>
          </cell>
          <cell r="AW1147" t="str">
            <v>36069</v>
          </cell>
          <cell r="AX1147" t="str">
            <v>152</v>
          </cell>
          <cell r="AY1147">
            <v>4</v>
          </cell>
          <cell r="AZ1147">
            <v>3</v>
          </cell>
          <cell r="BA1147">
            <v>0</v>
          </cell>
        </row>
        <row r="1148">
          <cell r="A1148">
            <v>113375</v>
          </cell>
          <cell r="B1148" t="str">
            <v>JOAO DA COSTA NUNES</v>
          </cell>
          <cell r="C1148" t="str">
            <v>VARREDOR</v>
          </cell>
          <cell r="D1148" t="str">
            <v>ECOSAMPA Santo Amaro</v>
          </cell>
          <cell r="E1148">
            <v>43617</v>
          </cell>
          <cell r="F1148">
            <v>1603.99</v>
          </cell>
          <cell r="G1148" t="str">
            <v>Em Atividade Normal</v>
          </cell>
          <cell r="H1148">
            <v>44776</v>
          </cell>
          <cell r="I1148">
            <v>24203</v>
          </cell>
          <cell r="J1148" t="str">
            <v>093.464.048-33</v>
          </cell>
          <cell r="K1148" t="str">
            <v>122.10831.98.0</v>
          </cell>
          <cell r="L1148" t="str">
            <v>Salário Mensal</v>
          </cell>
          <cell r="M1148" t="str">
            <v>Empregado (CLT)</v>
          </cell>
          <cell r="N1148" t="str">
            <v>5142-15</v>
          </cell>
          <cell r="O1148">
            <v>299</v>
          </cell>
          <cell r="P1148" t="str">
            <v>SEGUNDA A SABADO - 20:00 AS 03:40 / INTERVALO DE 01 HORA</v>
          </cell>
          <cell r="Q1148" t="str">
            <v>220 Horas</v>
          </cell>
          <cell r="R1148" t="str">
            <v>75.01.006</v>
          </cell>
          <cell r="S1148" t="str">
            <v>SCK - Varrição de Vias e Logradouros</v>
          </cell>
          <cell r="T1148">
            <v>2</v>
          </cell>
          <cell r="U1148" t="str">
            <v>SIEMACO SAO PAULO LIMP URBANA</v>
          </cell>
          <cell r="V1148" t="str">
            <v>Brasileira</v>
          </cell>
          <cell r="W1148" t="str">
            <v>São Paulo</v>
          </cell>
          <cell r="X1148" t="str">
            <v>MARIA DE LOURDES COSTA NUNES</v>
          </cell>
          <cell r="Y1148" t="str">
            <v>RAIMUNDO CLEMENTINO NUNES</v>
          </cell>
          <cell r="Z1148" t="str">
            <v>Solteiro</v>
          </cell>
          <cell r="AA1148" t="str">
            <v>Ensino Fundamental Incompleto</v>
          </cell>
          <cell r="AB1148" t="str">
            <v>M</v>
          </cell>
          <cell r="AC1148" t="str">
            <v>Estrada</v>
          </cell>
          <cell r="AD1148" t="str">
            <v>DA BARRAGEM</v>
          </cell>
          <cell r="AE1148" t="str">
            <v>5217</v>
          </cell>
          <cell r="AG1148" t="str">
            <v>04895-020</v>
          </cell>
          <cell r="AH1148" t="str">
            <v>COLONIA</v>
          </cell>
          <cell r="AI1148" t="str">
            <v>São Paulo</v>
          </cell>
          <cell r="AJ1148" t="str">
            <v>São Paulo</v>
          </cell>
          <cell r="AP1148">
            <v>9104</v>
          </cell>
          <cell r="AQ1148" t="str">
            <v>20424</v>
          </cell>
          <cell r="AR1148" t="str">
            <v>4</v>
          </cell>
          <cell r="AS1148" t="str">
            <v>200590868</v>
          </cell>
          <cell r="AT1148" t="str">
            <v>68507150116</v>
          </cell>
          <cell r="AU1148" t="str">
            <v>037</v>
          </cell>
          <cell r="AV1148" t="str">
            <v>212</v>
          </cell>
          <cell r="AW1148" t="str">
            <v>69536</v>
          </cell>
          <cell r="AX1148" t="str">
            <v>100</v>
          </cell>
          <cell r="AY1148">
            <v>4</v>
          </cell>
          <cell r="AZ1148">
            <v>3</v>
          </cell>
          <cell r="BA1148">
            <v>0</v>
          </cell>
        </row>
        <row r="1149">
          <cell r="A1149">
            <v>112921</v>
          </cell>
          <cell r="B1149" t="str">
            <v>JOAO DA SILVA GONSALVES</v>
          </cell>
          <cell r="C1149" t="str">
            <v>VARREDOR</v>
          </cell>
          <cell r="D1149" t="str">
            <v>ECOSAMPA Capela do Socorro</v>
          </cell>
          <cell r="E1149">
            <v>43617</v>
          </cell>
          <cell r="F1149">
            <v>1603.99</v>
          </cell>
          <cell r="G1149" t="str">
            <v>Demitido em Meses Anteriores</v>
          </cell>
          <cell r="H1149">
            <v>45154</v>
          </cell>
          <cell r="I1149">
            <v>22090</v>
          </cell>
          <cell r="J1149" t="str">
            <v>484.524.914-68</v>
          </cell>
          <cell r="K1149" t="str">
            <v>121.50137.08.0</v>
          </cell>
          <cell r="L1149" t="str">
            <v>Salário Mensal</v>
          </cell>
          <cell r="M1149" t="str">
            <v>Empregado (CLT)</v>
          </cell>
          <cell r="N1149" t="str">
            <v>5142-15</v>
          </cell>
          <cell r="O1149">
            <v>233</v>
          </cell>
          <cell r="P1149" t="str">
            <v>SEGUNDA A SABADO - 09:00 AS 17:20 / INTERVALO DE 01 HORA</v>
          </cell>
          <cell r="Q1149" t="str">
            <v>220 Horas</v>
          </cell>
          <cell r="R1149" t="str">
            <v>75.01.006</v>
          </cell>
          <cell r="S1149" t="str">
            <v>SCK - Varrição de Vias e Logradouros</v>
          </cell>
          <cell r="T1149">
            <v>2</v>
          </cell>
          <cell r="U1149" t="str">
            <v>SIEMACO SAO PAULO LIMP URBANA</v>
          </cell>
          <cell r="V1149" t="str">
            <v>Brasileira</v>
          </cell>
          <cell r="W1149" t="str">
            <v>Palmeira dos Índios</v>
          </cell>
          <cell r="X1149" t="str">
            <v>EMILIA MARTINS DA SILVA</v>
          </cell>
          <cell r="Y1149" t="str">
            <v>JOSE MARTINS GONCALVES</v>
          </cell>
          <cell r="Z1149" t="str">
            <v>Casado</v>
          </cell>
          <cell r="AA1149" t="str">
            <v>Ensino Fundamental Incompleto</v>
          </cell>
          <cell r="AB1149" t="str">
            <v>M</v>
          </cell>
          <cell r="AC1149" t="str">
            <v>Estrada</v>
          </cell>
          <cell r="AD1149" t="str">
            <v>DA COLONIA</v>
          </cell>
          <cell r="AE1149" t="str">
            <v>5222</v>
          </cell>
          <cell r="AG1149" t="str">
            <v>04892-000</v>
          </cell>
          <cell r="AH1149" t="str">
            <v>PARELHEIROS</v>
          </cell>
          <cell r="AI1149" t="str">
            <v>São Paulo</v>
          </cell>
          <cell r="AJ1149" t="str">
            <v>São Paulo</v>
          </cell>
          <cell r="AP1149">
            <v>5917</v>
          </cell>
          <cell r="AQ1149" t="str">
            <v>03880</v>
          </cell>
          <cell r="AR1149" t="str">
            <v>3</v>
          </cell>
          <cell r="AS1149" t="str">
            <v>560545411</v>
          </cell>
          <cell r="AT1149" t="str">
            <v>001274241740</v>
          </cell>
          <cell r="AU1149" t="str">
            <v>524</v>
          </cell>
          <cell r="AV1149" t="str">
            <v>381</v>
          </cell>
          <cell r="AW1149" t="str">
            <v>58896</v>
          </cell>
          <cell r="AX1149" t="str">
            <v>001</v>
          </cell>
          <cell r="AY1149">
            <v>4</v>
          </cell>
          <cell r="AZ1149">
            <v>2</v>
          </cell>
          <cell r="BA1149">
            <v>15</v>
          </cell>
        </row>
        <row r="1150">
          <cell r="A1150">
            <v>114709</v>
          </cell>
          <cell r="B1150" t="str">
            <v>JOAO DANIEL APARECIDO BOLPETI</v>
          </cell>
          <cell r="C1150" t="str">
            <v>AJUDANTE EQ SERVICOS DIVERSOS</v>
          </cell>
          <cell r="D1150" t="str">
            <v>ECOSAMPA Santo Amaro</v>
          </cell>
          <cell r="E1150">
            <v>43874</v>
          </cell>
          <cell r="F1150">
            <v>1281.23</v>
          </cell>
          <cell r="G1150" t="str">
            <v>Demitido em Meses Anteriores</v>
          </cell>
          <cell r="H1150">
            <v>43875</v>
          </cell>
          <cell r="I1150">
            <v>30792</v>
          </cell>
          <cell r="J1150" t="str">
            <v>318.715.048-99</v>
          </cell>
          <cell r="K1150" t="str">
            <v>134.54831.81.3</v>
          </cell>
          <cell r="L1150" t="str">
            <v>Salário Mensal</v>
          </cell>
          <cell r="M1150" t="str">
            <v>Empregado (CLT)</v>
          </cell>
          <cell r="N1150" t="str">
            <v>5142-25</v>
          </cell>
          <cell r="O1150">
            <v>167</v>
          </cell>
          <cell r="P1150" t="str">
            <v>SEGUNDA A SABADO - 13:40 AS 22:00 / INTERVALO DE 01 HORA</v>
          </cell>
          <cell r="Q1150" t="str">
            <v>220 Horas</v>
          </cell>
          <cell r="R1150" t="str">
            <v>75.01.014</v>
          </cell>
          <cell r="S1150" t="str">
            <v>SCK - Pintura de Meio-Fio e Remoção Faixas e Propagandas</v>
          </cell>
          <cell r="T1150">
            <v>2</v>
          </cell>
          <cell r="U1150" t="str">
            <v>SIEMACO SAO PAULO LIMP URBANA</v>
          </cell>
          <cell r="V1150" t="str">
            <v>Brasileira</v>
          </cell>
          <cell r="W1150" t="str">
            <v>Santo André</v>
          </cell>
          <cell r="X1150" t="str">
            <v>MARIA WALDEMIR NIZA BOLPETI</v>
          </cell>
          <cell r="Y1150" t="str">
            <v>JOSE BOLPETI</v>
          </cell>
          <cell r="Z1150" t="str">
            <v>Outros</v>
          </cell>
          <cell r="AA1150" t="str">
            <v>Ensino Médio Completo</v>
          </cell>
          <cell r="AB1150" t="str">
            <v>M</v>
          </cell>
          <cell r="AC1150" t="str">
            <v>Rua</v>
          </cell>
          <cell r="AD1150" t="str">
            <v>FELIX CARPO</v>
          </cell>
          <cell r="AE1150" t="str">
            <v>52</v>
          </cell>
          <cell r="AG1150" t="str">
            <v>08430-690</v>
          </cell>
          <cell r="AH1150" t="str">
            <v>JARDIM SAO PAULO</v>
          </cell>
          <cell r="AI1150" t="str">
            <v>São Paulo</v>
          </cell>
          <cell r="AJ1150" t="str">
            <v>São Paulo</v>
          </cell>
          <cell r="AK1150" t="str">
            <v>11</v>
          </cell>
          <cell r="AL1150" t="str">
            <v>2511.3564</v>
          </cell>
          <cell r="AM1150" t="str">
            <v>11</v>
          </cell>
          <cell r="AN1150" t="str">
            <v>95130.0392</v>
          </cell>
          <cell r="AP1150">
            <v>7245</v>
          </cell>
          <cell r="AQ1150" t="str">
            <v>04001</v>
          </cell>
          <cell r="AR1150" t="str">
            <v>4</v>
          </cell>
          <cell r="AS1150" t="str">
            <v>402550298</v>
          </cell>
          <cell r="AT1150" t="str">
            <v>306325210175</v>
          </cell>
          <cell r="AU1150" t="str">
            <v>0530</v>
          </cell>
          <cell r="AV1150" t="str">
            <v>353</v>
          </cell>
          <cell r="AW1150" t="str">
            <v>31871504</v>
          </cell>
          <cell r="AX1150" t="str">
            <v>899</v>
          </cell>
          <cell r="AY1150">
            <v>0</v>
          </cell>
          <cell r="AZ1150">
            <v>0</v>
          </cell>
          <cell r="BA1150">
            <v>1</v>
          </cell>
        </row>
        <row r="1151">
          <cell r="A1151">
            <v>112346</v>
          </cell>
          <cell r="B1151" t="str">
            <v>JOAO DOMINGOS DA SILVA FILHO</v>
          </cell>
          <cell r="C1151" t="str">
            <v>AJUDANTE EQ SERVICOS DIVERSOS</v>
          </cell>
          <cell r="D1151" t="str">
            <v>ECOSAMPA Capela do Socorro</v>
          </cell>
          <cell r="E1151">
            <v>43617</v>
          </cell>
          <cell r="F1151">
            <v>1603.99</v>
          </cell>
          <cell r="G1151" t="str">
            <v>Em Atividade Normal</v>
          </cell>
          <cell r="H1151">
            <v>44835</v>
          </cell>
          <cell r="I1151">
            <v>25857</v>
          </cell>
          <cell r="J1151" t="str">
            <v>756.989.864-87</v>
          </cell>
          <cell r="K1151" t="str">
            <v>125.32574.39.0</v>
          </cell>
          <cell r="L1151" t="str">
            <v>Salário Mensal</v>
          </cell>
          <cell r="M1151" t="str">
            <v>Empregado (CLT)</v>
          </cell>
          <cell r="N1151" t="str">
            <v>5142-25</v>
          </cell>
          <cell r="O1151">
            <v>66</v>
          </cell>
          <cell r="P1151" t="str">
            <v>SEGUNDA A SABADO - 06:00 AS 14:20 / INTERVALO DE 01 HORA</v>
          </cell>
          <cell r="Q1151" t="str">
            <v>220 Horas</v>
          </cell>
          <cell r="R1151" t="str">
            <v>75.01.013</v>
          </cell>
          <cell r="S1151" t="str">
            <v>SCK - Capinação e Roçada de Vias</v>
          </cell>
          <cell r="T1151">
            <v>2</v>
          </cell>
          <cell r="U1151" t="str">
            <v>SIEMACO SAO PAULO LIMP URBANA</v>
          </cell>
          <cell r="V1151" t="str">
            <v>Brasileira</v>
          </cell>
          <cell r="W1151" t="str">
            <v>Palmares</v>
          </cell>
          <cell r="X1151" t="str">
            <v>CICERA MARQUES DA SILVA</v>
          </cell>
          <cell r="Y1151" t="str">
            <v>JOAO DOMINGOS DA SILVA</v>
          </cell>
          <cell r="Z1151" t="str">
            <v>Casado</v>
          </cell>
          <cell r="AA1151" t="str">
            <v>Ensino Fundamental Incompleto</v>
          </cell>
          <cell r="AB1151" t="str">
            <v>M</v>
          </cell>
          <cell r="AC1151" t="str">
            <v>Estrada</v>
          </cell>
          <cell r="AD1151" t="str">
            <v>DA BARRAGEM</v>
          </cell>
          <cell r="AE1151" t="str">
            <v>5904</v>
          </cell>
          <cell r="AG1151" t="str">
            <v>04895-020</v>
          </cell>
          <cell r="AH1151" t="str">
            <v>COLONIA</v>
          </cell>
          <cell r="AI1151" t="str">
            <v>São Paulo</v>
          </cell>
          <cell r="AJ1151" t="str">
            <v>São Paulo</v>
          </cell>
          <cell r="AP1151">
            <v>9340</v>
          </cell>
          <cell r="AQ1151" t="str">
            <v>51419</v>
          </cell>
          <cell r="AR1151" t="str">
            <v>0</v>
          </cell>
          <cell r="AS1151" t="str">
            <v>573737307</v>
          </cell>
          <cell r="AT1151" t="str">
            <v>36053070841</v>
          </cell>
          <cell r="AU1151" t="str">
            <v>529</v>
          </cell>
          <cell r="AV1151" t="str">
            <v>381</v>
          </cell>
          <cell r="AW1151" t="str">
            <v>49699</v>
          </cell>
          <cell r="AX1151" t="str">
            <v>69</v>
          </cell>
          <cell r="AY1151">
            <v>4</v>
          </cell>
          <cell r="AZ1151">
            <v>3</v>
          </cell>
          <cell r="BA1151">
            <v>0</v>
          </cell>
        </row>
        <row r="1152">
          <cell r="A1152">
            <v>113304</v>
          </cell>
          <cell r="B1152" t="str">
            <v>JOAO EDNILTON DE OLIVEIRA</v>
          </cell>
          <cell r="C1152" t="str">
            <v>COLETOR</v>
          </cell>
          <cell r="D1152" t="str">
            <v>ECOSAMPA Operação Geral</v>
          </cell>
          <cell r="E1152">
            <v>43617</v>
          </cell>
          <cell r="F1152">
            <v>1523.89</v>
          </cell>
          <cell r="G1152" t="str">
            <v>Demitido em Meses Anteriores</v>
          </cell>
          <cell r="H1152">
            <v>43991</v>
          </cell>
          <cell r="I1152">
            <v>26909</v>
          </cell>
          <cell r="J1152" t="str">
            <v>182.771.348-86</v>
          </cell>
          <cell r="K1152" t="str">
            <v>124.62808.17.7</v>
          </cell>
          <cell r="L1152" t="str">
            <v>Salário Mensal</v>
          </cell>
          <cell r="M1152" t="str">
            <v>Empregado (CLT)</v>
          </cell>
          <cell r="N1152" t="str">
            <v>5142-05</v>
          </cell>
          <cell r="O1152">
            <v>297</v>
          </cell>
          <cell r="P1152" t="str">
            <v>SEGUNDA A SABADO - 05:40 AS 14:00 / INTERVALO DE 01 HORA</v>
          </cell>
          <cell r="Q1152" t="str">
            <v>220 Horas</v>
          </cell>
          <cell r="R1152" t="str">
            <v>75.01.017</v>
          </cell>
          <cell r="S1152" t="str">
            <v>SCK - Coleta Manual - Entulho e Materiais Diversos</v>
          </cell>
          <cell r="T1152">
            <v>2</v>
          </cell>
          <cell r="U1152" t="str">
            <v>SIEMACO SAO PAULO LIMP URBANA</v>
          </cell>
          <cell r="V1152" t="str">
            <v>Brasileira</v>
          </cell>
          <cell r="W1152" t="str">
            <v>Pereiro</v>
          </cell>
          <cell r="X1152" t="str">
            <v>MARIA BENICIA GABRIEL</v>
          </cell>
          <cell r="Y1152" t="str">
            <v>FRANCISCO ALVES DE OLIVEIRA</v>
          </cell>
          <cell r="Z1152" t="str">
            <v>Solteiro</v>
          </cell>
          <cell r="AA1152" t="str">
            <v>Ensino Fundamental Incompleto</v>
          </cell>
          <cell r="AB1152" t="str">
            <v>M</v>
          </cell>
          <cell r="AC1152" t="str">
            <v>Rua</v>
          </cell>
          <cell r="AD1152" t="str">
            <v>ANTONIO FERNANDES PINHEIRO</v>
          </cell>
          <cell r="AE1152" t="str">
            <v>410</v>
          </cell>
          <cell r="AG1152" t="str">
            <v>02941-000</v>
          </cell>
          <cell r="AH1152" t="str">
            <v>JARDIM CIDADE PIRITUBA</v>
          </cell>
          <cell r="AI1152" t="str">
            <v>São Paulo</v>
          </cell>
          <cell r="AJ1152" t="str">
            <v>São Paulo</v>
          </cell>
          <cell r="AP1152">
            <v>1634</v>
          </cell>
          <cell r="AQ1152" t="str">
            <v>67637</v>
          </cell>
          <cell r="AR1152" t="str">
            <v>1</v>
          </cell>
          <cell r="AS1152" t="str">
            <v>280677662</v>
          </cell>
          <cell r="AT1152" t="str">
            <v>35025100728</v>
          </cell>
          <cell r="AU1152" t="str">
            <v>367</v>
          </cell>
          <cell r="AV1152" t="str">
            <v>51</v>
          </cell>
          <cell r="AW1152" t="str">
            <v>28909</v>
          </cell>
          <cell r="AX1152" t="str">
            <v>29</v>
          </cell>
          <cell r="AY1152">
            <v>1</v>
          </cell>
          <cell r="AZ1152">
            <v>0</v>
          </cell>
          <cell r="BA1152">
            <v>8</v>
          </cell>
        </row>
        <row r="1153">
          <cell r="A1153">
            <v>112208</v>
          </cell>
          <cell r="B1153" t="str">
            <v>JOAO EVANGELISTA VIERA DO NASCIMENTO</v>
          </cell>
          <cell r="C1153" t="str">
            <v>AJUDANTE EQ SERVICOS DIVERSOS</v>
          </cell>
          <cell r="D1153" t="str">
            <v>ECOSAMPA Campo Limpo</v>
          </cell>
          <cell r="E1153">
            <v>43617</v>
          </cell>
          <cell r="F1153">
            <v>1603.99</v>
          </cell>
          <cell r="G1153" t="str">
            <v>Gozando Férias</v>
          </cell>
          <cell r="H1153">
            <v>45180</v>
          </cell>
          <cell r="I1153">
            <v>23355</v>
          </cell>
          <cell r="J1153" t="str">
            <v>022.782.428-81</v>
          </cell>
          <cell r="K1153" t="str">
            <v>120.84509.87.6</v>
          </cell>
          <cell r="L1153" t="str">
            <v>Salário Mensal</v>
          </cell>
          <cell r="M1153" t="str">
            <v>Empregado (CLT)</v>
          </cell>
          <cell r="N1153" t="str">
            <v>5142-25</v>
          </cell>
          <cell r="O1153">
            <v>66</v>
          </cell>
          <cell r="P1153" t="str">
            <v>SEGUNDA A SABADO - 06:00 AS 14:20 / INTERVALO DE 01 HORA</v>
          </cell>
          <cell r="Q1153" t="str">
            <v>220 Horas</v>
          </cell>
          <cell r="R1153" t="str">
            <v>75.01.022</v>
          </cell>
          <cell r="S1153" t="str">
            <v>SCK - Limpeza Habitacional - Dificil Acesso</v>
          </cell>
          <cell r="T1153">
            <v>2</v>
          </cell>
          <cell r="U1153" t="str">
            <v>SIEMACO SAO PAULO LIMP URBANA</v>
          </cell>
          <cell r="V1153" t="str">
            <v>Brasileira</v>
          </cell>
          <cell r="W1153" t="str">
            <v>São Paulo</v>
          </cell>
          <cell r="X1153" t="str">
            <v>FLORESBELA VIEIRA DO NASCIMENTO</v>
          </cell>
          <cell r="Z1153" t="str">
            <v>Casado</v>
          </cell>
          <cell r="AA1153" t="str">
            <v>Ensino Fundamental Incompleto</v>
          </cell>
          <cell r="AB1153" t="str">
            <v>M</v>
          </cell>
          <cell r="AC1153" t="str">
            <v>Rua</v>
          </cell>
          <cell r="AD1153" t="str">
            <v>SALGUEIRO DO CAMPO</v>
          </cell>
          <cell r="AE1153" t="str">
            <v>415</v>
          </cell>
          <cell r="AG1153" t="str">
            <v>05814-210</v>
          </cell>
          <cell r="AH1153" t="str">
            <v>JARDIM IBIRAPUERA</v>
          </cell>
          <cell r="AI1153" t="str">
            <v>São Paulo</v>
          </cell>
          <cell r="AJ1153" t="str">
            <v>São Paulo</v>
          </cell>
          <cell r="AK1153" t="str">
            <v>11</v>
          </cell>
          <cell r="AL1153" t="str">
            <v>5851.2815</v>
          </cell>
          <cell r="AP1153">
            <v>390</v>
          </cell>
          <cell r="AQ1153" t="str">
            <v>12598</v>
          </cell>
          <cell r="AR1153" t="str">
            <v>7</v>
          </cell>
          <cell r="AS1153" t="str">
            <v>730041</v>
          </cell>
          <cell r="AT1153" t="str">
            <v>140734780116</v>
          </cell>
          <cell r="AU1153" t="str">
            <v>242</v>
          </cell>
          <cell r="AV1153" t="str">
            <v>408</v>
          </cell>
          <cell r="AW1153" t="str">
            <v>9721</v>
          </cell>
          <cell r="AX1153" t="str">
            <v>001</v>
          </cell>
          <cell r="AY1153">
            <v>4</v>
          </cell>
          <cell r="AZ1153">
            <v>3</v>
          </cell>
          <cell r="BA1153">
            <v>0</v>
          </cell>
        </row>
        <row r="1154">
          <cell r="A1154">
            <v>115207</v>
          </cell>
          <cell r="B1154" t="str">
            <v>JOAO GABRIEL ANJOS</v>
          </cell>
          <cell r="C1154" t="str">
            <v>AUXILIAR DE CONTROLE OPERACIONAL</v>
          </cell>
          <cell r="D1154" t="str">
            <v>ECOSAMPA Operação Geral</v>
          </cell>
          <cell r="E1154">
            <v>44018</v>
          </cell>
          <cell r="F1154">
            <v>1606.8</v>
          </cell>
          <cell r="G1154" t="str">
            <v>Demitido em Meses Anteriores</v>
          </cell>
          <cell r="H1154">
            <v>44440</v>
          </cell>
          <cell r="I1154">
            <v>36455</v>
          </cell>
          <cell r="J1154" t="str">
            <v>393.126.538-22</v>
          </cell>
          <cell r="K1154" t="str">
            <v>201.16434.47.8</v>
          </cell>
          <cell r="L1154" t="str">
            <v>Salário Mensal</v>
          </cell>
          <cell r="M1154" t="str">
            <v>Empregado (CLT)</v>
          </cell>
          <cell r="N1154" t="str">
            <v>3423-10</v>
          </cell>
          <cell r="O1154">
            <v>10</v>
          </cell>
          <cell r="P1154" t="str">
            <v>SEGUNDA A SEXTA - 08:00 AS 17:48 / INTERVALO DE 01 HORA</v>
          </cell>
          <cell r="Q1154" t="str">
            <v>220 Horas</v>
          </cell>
          <cell r="R1154" t="str">
            <v>75.02.001</v>
          </cell>
          <cell r="S1154" t="str">
            <v>Apoio Op C.Indireto</v>
          </cell>
          <cell r="T1154">
            <v>3</v>
          </cell>
          <cell r="U1154" t="str">
            <v>SIEMACO SAO PAULO LIMP URBANA</v>
          </cell>
          <cell r="V1154" t="str">
            <v>Brasileira</v>
          </cell>
          <cell r="W1154" t="str">
            <v>São Paulo</v>
          </cell>
          <cell r="X1154" t="str">
            <v>CRISTINA KARNER DOS ANJOS</v>
          </cell>
          <cell r="Y1154" t="str">
            <v>FRANCISCO ONESIMO DOS ANJOS</v>
          </cell>
          <cell r="Z1154" t="str">
            <v>Solteiro</v>
          </cell>
          <cell r="AA1154" t="str">
            <v>Ensino Superior Incompleto</v>
          </cell>
          <cell r="AB1154" t="str">
            <v>M</v>
          </cell>
          <cell r="AC1154" t="str">
            <v>Rua</v>
          </cell>
          <cell r="AD1154" t="str">
            <v>FREDERICO MARCIANO</v>
          </cell>
          <cell r="AE1154" t="str">
            <v>273</v>
          </cell>
          <cell r="AG1154" t="str">
            <v>05812-000</v>
          </cell>
          <cell r="AH1154" t="str">
            <v>JARDIM SAO LUIS</v>
          </cell>
          <cell r="AI1154" t="str">
            <v>São Paulo</v>
          </cell>
          <cell r="AJ1154" t="str">
            <v>São Paulo</v>
          </cell>
          <cell r="AK1154" t="str">
            <v>11</v>
          </cell>
          <cell r="AL1154" t="str">
            <v>99262.4026</v>
          </cell>
          <cell r="AP1154">
            <v>7245</v>
          </cell>
          <cell r="AQ1154" t="str">
            <v>04731</v>
          </cell>
          <cell r="AR1154" t="str">
            <v>6</v>
          </cell>
          <cell r="AS1154" t="str">
            <v>391460912</v>
          </cell>
          <cell r="AT1154" t="str">
            <v>441679220167</v>
          </cell>
          <cell r="AU1154" t="str">
            <v>167</v>
          </cell>
          <cell r="AV1154" t="str">
            <v>408</v>
          </cell>
          <cell r="AW1154" t="str">
            <v>39312653</v>
          </cell>
          <cell r="AX1154" t="str">
            <v>822</v>
          </cell>
          <cell r="AY1154">
            <v>1</v>
          </cell>
          <cell r="AZ1154">
            <v>1</v>
          </cell>
          <cell r="BA1154">
            <v>25</v>
          </cell>
        </row>
        <row r="1155">
          <cell r="A1155">
            <v>112923</v>
          </cell>
          <cell r="B1155" t="str">
            <v>JOAO GOMES RIBEIRO</v>
          </cell>
          <cell r="C1155" t="str">
            <v>VARREDOR</v>
          </cell>
          <cell r="D1155" t="str">
            <v>ECOSAMPA Parelheiros</v>
          </cell>
          <cell r="E1155">
            <v>43617</v>
          </cell>
          <cell r="F1155">
            <v>1603.99</v>
          </cell>
          <cell r="G1155" t="str">
            <v>Demitido em Meses Anteriores</v>
          </cell>
          <cell r="H1155">
            <v>44935</v>
          </cell>
          <cell r="I1155">
            <v>26456</v>
          </cell>
          <cell r="J1155" t="str">
            <v>840.981.474-91</v>
          </cell>
          <cell r="K1155" t="str">
            <v>125.11526.20.6</v>
          </cell>
          <cell r="L1155" t="str">
            <v>Salário Mensal</v>
          </cell>
          <cell r="M1155" t="str">
            <v>Empregado (CLT)</v>
          </cell>
          <cell r="N1155" t="str">
            <v>5142-15</v>
          </cell>
          <cell r="O1155">
            <v>233</v>
          </cell>
          <cell r="P1155" t="str">
            <v>SEGUNDA A SABADO - 09:00 AS 17:20 / INTERVALO DE 01 HORA</v>
          </cell>
          <cell r="Q1155" t="str">
            <v>220 Horas</v>
          </cell>
          <cell r="R1155" t="str">
            <v>75.01.006</v>
          </cell>
          <cell r="S1155" t="str">
            <v>SCK - Varrição de Vias e Logradouros</v>
          </cell>
          <cell r="T1155">
            <v>2</v>
          </cell>
          <cell r="U1155" t="str">
            <v>SIEMACO SAO PAULO LIMP URBANA</v>
          </cell>
          <cell r="V1155" t="str">
            <v>Brasileira</v>
          </cell>
          <cell r="W1155" t="str">
            <v>Bayeux</v>
          </cell>
          <cell r="X1155" t="str">
            <v>MARIA DA PENHA GOMES RIBEIRO</v>
          </cell>
          <cell r="Y1155" t="str">
            <v>SEBASTIAO DA SILVA RIBEIRO</v>
          </cell>
          <cell r="Z1155" t="str">
            <v>Solteiro</v>
          </cell>
          <cell r="AA1155" t="str">
            <v>Ensino Médio Completo</v>
          </cell>
          <cell r="AB1155" t="str">
            <v>M</v>
          </cell>
          <cell r="AC1155" t="str">
            <v>Rua</v>
          </cell>
          <cell r="AD1155" t="str">
            <v>YOSHIO MATSUMURA</v>
          </cell>
          <cell r="AE1155" t="str">
            <v>420</v>
          </cell>
          <cell r="AG1155" t="str">
            <v>04875-020</v>
          </cell>
          <cell r="AH1155" t="str">
            <v>COLONIA</v>
          </cell>
          <cell r="AI1155" t="str">
            <v>São Paulo</v>
          </cell>
          <cell r="AJ1155" t="str">
            <v>São Paulo</v>
          </cell>
          <cell r="AP1155">
            <v>5917</v>
          </cell>
          <cell r="AQ1155" t="str">
            <v>03853</v>
          </cell>
          <cell r="AR1155" t="str">
            <v>0</v>
          </cell>
          <cell r="AS1155" t="str">
            <v>569332709</v>
          </cell>
          <cell r="AT1155" t="str">
            <v>19665611201</v>
          </cell>
          <cell r="AU1155" t="str">
            <v>598</v>
          </cell>
          <cell r="AV1155" t="str">
            <v>381</v>
          </cell>
          <cell r="AW1155" t="str">
            <v>30649</v>
          </cell>
          <cell r="AX1155" t="str">
            <v>008</v>
          </cell>
          <cell r="AY1155">
            <v>3</v>
          </cell>
          <cell r="AZ1155">
            <v>7</v>
          </cell>
          <cell r="BA1155">
            <v>8</v>
          </cell>
        </row>
        <row r="1156">
          <cell r="A1156">
            <v>114713</v>
          </cell>
          <cell r="B1156" t="str">
            <v>JOAO HENRIQUE DOS REIS ARAUJO</v>
          </cell>
          <cell r="C1156" t="str">
            <v>VARREDOR</v>
          </cell>
          <cell r="D1156" t="str">
            <v>ECOSAMPA Capela do Socorro</v>
          </cell>
          <cell r="E1156">
            <v>43874</v>
          </cell>
          <cell r="F1156">
            <v>1464.83</v>
          </cell>
          <cell r="G1156" t="str">
            <v>Demitido em Meses Anteriores</v>
          </cell>
          <cell r="H1156">
            <v>44490</v>
          </cell>
          <cell r="I1156">
            <v>37036</v>
          </cell>
          <cell r="J1156" t="str">
            <v>370.096.598-26</v>
          </cell>
          <cell r="K1156" t="str">
            <v>131.60462.28.4</v>
          </cell>
          <cell r="L1156" t="str">
            <v>Salário Mensal</v>
          </cell>
          <cell r="M1156" t="str">
            <v>Empregado (CLT)</v>
          </cell>
          <cell r="N1156" t="str">
            <v>5142-15</v>
          </cell>
          <cell r="O1156">
            <v>233</v>
          </cell>
          <cell r="P1156" t="str">
            <v>SEGUNDA A SABADO - 09:00 AS 17:20 / INTERVALO DE 01 HORA</v>
          </cell>
          <cell r="Q1156" t="str">
            <v>220 Horas</v>
          </cell>
          <cell r="R1156" t="str">
            <v>75.01.006</v>
          </cell>
          <cell r="S1156" t="str">
            <v>SCK - Varrição de Vias e Logradouros</v>
          </cell>
          <cell r="T1156">
            <v>2</v>
          </cell>
          <cell r="U1156" t="str">
            <v>SIEMACO SAO PAULO LIMP URBANA</v>
          </cell>
          <cell r="V1156" t="str">
            <v>Brasileira</v>
          </cell>
          <cell r="W1156" t="str">
            <v>São Paulo</v>
          </cell>
          <cell r="X1156" t="str">
            <v>ROSELAINE APARECIDA DOS REIS ARAUJO</v>
          </cell>
          <cell r="Y1156" t="str">
            <v>JOAO PINTO DE ARAUJO</v>
          </cell>
          <cell r="Z1156" t="str">
            <v>Solteiro</v>
          </cell>
          <cell r="AA1156" t="str">
            <v>Ensino Médio Completo</v>
          </cell>
          <cell r="AB1156" t="str">
            <v>M</v>
          </cell>
          <cell r="AC1156" t="str">
            <v>Travessa</v>
          </cell>
          <cell r="AD1156" t="str">
            <v>JAIME EUSTAQUIO PACHECO</v>
          </cell>
          <cell r="AE1156" t="str">
            <v>110</v>
          </cell>
          <cell r="AF1156" t="str">
            <v>CS 2</v>
          </cell>
          <cell r="AG1156" t="str">
            <v>04880-055</v>
          </cell>
          <cell r="AH1156" t="str">
            <v>RECANTO CAMPO BELO</v>
          </cell>
          <cell r="AI1156" t="str">
            <v>São Paulo</v>
          </cell>
          <cell r="AJ1156" t="str">
            <v>São Paulo</v>
          </cell>
          <cell r="AK1156" t="str">
            <v>11</v>
          </cell>
          <cell r="AL1156" t="str">
            <v>5922.0092</v>
          </cell>
          <cell r="AM1156" t="str">
            <v>11</v>
          </cell>
          <cell r="AN1156" t="str">
            <v>98672.9056</v>
          </cell>
          <cell r="AP1156">
            <v>7245</v>
          </cell>
          <cell r="AQ1156" t="str">
            <v>04019</v>
          </cell>
          <cell r="AR1156" t="str">
            <v>6</v>
          </cell>
          <cell r="AS1156" t="str">
            <v>380747455</v>
          </cell>
          <cell r="AT1156" t="str">
            <v>451516300132</v>
          </cell>
          <cell r="AU1156" t="str">
            <v>0177</v>
          </cell>
          <cell r="AV1156" t="str">
            <v>381</v>
          </cell>
          <cell r="AW1156" t="str">
            <v>37009659</v>
          </cell>
          <cell r="AX1156" t="str">
            <v>826</v>
          </cell>
          <cell r="AY1156">
            <v>1</v>
          </cell>
          <cell r="AZ1156">
            <v>8</v>
          </cell>
          <cell r="BA1156">
            <v>8</v>
          </cell>
        </row>
        <row r="1157">
          <cell r="A1157">
            <v>114541</v>
          </cell>
          <cell r="B1157" t="str">
            <v>JOAO JOAQUIM DOS SANTOS FILHO</v>
          </cell>
          <cell r="C1157" t="str">
            <v>AJUDANTE EQ SERVICOS DIVERSOS</v>
          </cell>
          <cell r="D1157" t="str">
            <v>ECOSAMPA Campo Limpo</v>
          </cell>
          <cell r="E1157">
            <v>43817</v>
          </cell>
          <cell r="F1157">
            <v>1603.99</v>
          </cell>
          <cell r="G1157" t="str">
            <v>Em Atividade Normal</v>
          </cell>
          <cell r="H1157">
            <v>45086</v>
          </cell>
          <cell r="I1157">
            <v>31116</v>
          </cell>
          <cell r="J1157" t="str">
            <v>379.182.338-83</v>
          </cell>
          <cell r="K1157" t="str">
            <v>135.36888.77.0</v>
          </cell>
          <cell r="L1157" t="str">
            <v>Salário Mensal</v>
          </cell>
          <cell r="M1157" t="str">
            <v>Empregado (CLT)</v>
          </cell>
          <cell r="N1157" t="str">
            <v>5142-25</v>
          </cell>
          <cell r="O1157">
            <v>66</v>
          </cell>
          <cell r="P1157" t="str">
            <v>SEGUNDA A SABADO - 06:00 AS 14:20 / INTERVALO DE 01 HORA</v>
          </cell>
          <cell r="Q1157" t="str">
            <v>220 Horas</v>
          </cell>
          <cell r="R1157" t="str">
            <v>75.01.013</v>
          </cell>
          <cell r="S1157" t="str">
            <v>SCK - Capinação e Roçada de Vias</v>
          </cell>
          <cell r="T1157">
            <v>2</v>
          </cell>
          <cell r="U1157" t="str">
            <v>SIEMACO SAO PAULO LIMP URBANA</v>
          </cell>
          <cell r="V1157" t="str">
            <v>Brasileira</v>
          </cell>
          <cell r="W1157" t="str">
            <v>Ruy Barbosa</v>
          </cell>
          <cell r="X1157" t="str">
            <v>HILDA DE OLIVEIRA</v>
          </cell>
          <cell r="Y1157" t="str">
            <v>JOAO JOAQUIM DOS SANTOS</v>
          </cell>
          <cell r="Z1157" t="str">
            <v>União Est/Marit</v>
          </cell>
          <cell r="AA1157" t="str">
            <v>Ensino Fundamental Incompleto</v>
          </cell>
          <cell r="AB1157" t="str">
            <v>M</v>
          </cell>
          <cell r="AC1157" t="str">
            <v>Rua</v>
          </cell>
          <cell r="AD1157" t="str">
            <v>RUA JOSE DIAS DA COSTA</v>
          </cell>
          <cell r="AE1157" t="str">
            <v>24</v>
          </cell>
          <cell r="AF1157" t="str">
            <v>CASA 4</v>
          </cell>
          <cell r="AG1157" t="str">
            <v>05661-060</v>
          </cell>
          <cell r="AH1157" t="str">
            <v>PARAISOPOLIS</v>
          </cell>
          <cell r="AI1157" t="str">
            <v>São Paulo</v>
          </cell>
          <cell r="AJ1157" t="str">
            <v>São Paulo</v>
          </cell>
          <cell r="AK1157" t="str">
            <v>11</v>
          </cell>
          <cell r="AL1157" t="str">
            <v>95792.1230</v>
          </cell>
          <cell r="AM1157" t="str">
            <v>11</v>
          </cell>
          <cell r="AN1157" t="str">
            <v>96211.7576</v>
          </cell>
          <cell r="AP1157">
            <v>8846</v>
          </cell>
          <cell r="AQ1157" t="str">
            <v>33539</v>
          </cell>
          <cell r="AR1157" t="str">
            <v>9</v>
          </cell>
          <cell r="AS1157" t="str">
            <v>496287357</v>
          </cell>
          <cell r="AT1157" t="str">
            <v>344854100183</v>
          </cell>
          <cell r="AU1157" t="str">
            <v>568</v>
          </cell>
          <cell r="AV1157" t="str">
            <v>346</v>
          </cell>
          <cell r="AW1157" t="str">
            <v>37918233</v>
          </cell>
          <cell r="AX1157" t="str">
            <v>883</v>
          </cell>
          <cell r="AY1157">
            <v>3</v>
          </cell>
          <cell r="AZ1157">
            <v>8</v>
          </cell>
          <cell r="BA1157">
            <v>13</v>
          </cell>
        </row>
        <row r="1158">
          <cell r="A1158">
            <v>112238</v>
          </cell>
          <cell r="B1158" t="str">
            <v>JOAO JOSE DA SILVA</v>
          </cell>
          <cell r="C1158" t="str">
            <v>VARREDOR</v>
          </cell>
          <cell r="D1158" t="str">
            <v>ECOSAMPA Campo Limpo</v>
          </cell>
          <cell r="E1158">
            <v>43617</v>
          </cell>
          <cell r="F1158">
            <v>1603.99</v>
          </cell>
          <cell r="G1158" t="str">
            <v>Em Atividade Normal</v>
          </cell>
          <cell r="H1158">
            <v>44993</v>
          </cell>
          <cell r="I1158">
            <v>22197</v>
          </cell>
          <cell r="J1158" t="str">
            <v>450.687.714-49</v>
          </cell>
          <cell r="K1158" t="str">
            <v>120.34536.61.6</v>
          </cell>
          <cell r="L1158" t="str">
            <v>Salário Mensal</v>
          </cell>
          <cell r="M1158" t="str">
            <v>Empregado (CLT)</v>
          </cell>
          <cell r="N1158" t="str">
            <v>5142-15</v>
          </cell>
          <cell r="O1158">
            <v>71</v>
          </cell>
          <cell r="P1158" t="str">
            <v>SEGUNDA A SABADO - 07:00 AS 15:20 / INTERVALO DE 01 HORA</v>
          </cell>
          <cell r="Q1158" t="str">
            <v>220 Horas</v>
          </cell>
          <cell r="R1158" t="str">
            <v>75.01.007</v>
          </cell>
          <cell r="S1158" t="str">
            <v>SCK - Varrição de Sarjetas e Calçadas</v>
          </cell>
          <cell r="T1158">
            <v>2</v>
          </cell>
          <cell r="U1158" t="str">
            <v>SIEMACO SAO PAULO LIMP URBANA</v>
          </cell>
          <cell r="V1158" t="str">
            <v>Brasileira</v>
          </cell>
          <cell r="W1158" t="str">
            <v>Jurema</v>
          </cell>
          <cell r="X1158" t="str">
            <v>JOSEFA TERTULINA DA CONCEICAO</v>
          </cell>
          <cell r="Y1158" t="str">
            <v>TITO PEREIRA DA SILVA</v>
          </cell>
          <cell r="Z1158" t="str">
            <v>Casado</v>
          </cell>
          <cell r="AA1158" t="str">
            <v>Ensino Fundamental Incompleto</v>
          </cell>
          <cell r="AB1158" t="str">
            <v>M</v>
          </cell>
          <cell r="AC1158" t="str">
            <v>Rua</v>
          </cell>
          <cell r="AD1158" t="str">
            <v>PEDRO JOSE DA SILVA</v>
          </cell>
          <cell r="AE1158" t="str">
            <v>148</v>
          </cell>
          <cell r="AG1158" t="str">
            <v>05857-430</v>
          </cell>
          <cell r="AH1158" t="str">
            <v>JD CAMPO DOS FERREIROS</v>
          </cell>
          <cell r="AI1158" t="str">
            <v>São Paulo</v>
          </cell>
          <cell r="AJ1158" t="str">
            <v>São Paulo</v>
          </cell>
          <cell r="AK1158" t="str">
            <v>11</v>
          </cell>
          <cell r="AL1158" t="str">
            <v>5821.7247</v>
          </cell>
          <cell r="AP1158">
            <v>390</v>
          </cell>
          <cell r="AQ1158" t="str">
            <v>10832</v>
          </cell>
          <cell r="AR1158" t="str">
            <v>2</v>
          </cell>
          <cell r="AS1158" t="str">
            <v>910855</v>
          </cell>
          <cell r="AT1158" t="str">
            <v>324965</v>
          </cell>
          <cell r="AU1158" t="str">
            <v>280</v>
          </cell>
          <cell r="AV1158" t="str">
            <v>25</v>
          </cell>
          <cell r="AW1158" t="str">
            <v>70949</v>
          </cell>
          <cell r="AX1158" t="str">
            <v>10</v>
          </cell>
          <cell r="AY1158">
            <v>4</v>
          </cell>
          <cell r="AZ1158">
            <v>3</v>
          </cell>
          <cell r="BA1158">
            <v>0</v>
          </cell>
        </row>
        <row r="1159">
          <cell r="A1159">
            <v>112924</v>
          </cell>
          <cell r="B1159" t="str">
            <v>JOAO JUASSELE CUNHA ANDRADE</v>
          </cell>
          <cell r="C1159" t="str">
            <v>VARREDOR</v>
          </cell>
          <cell r="D1159" t="str">
            <v>ECOSAMPA Capela do Socorro</v>
          </cell>
          <cell r="E1159">
            <v>43617</v>
          </cell>
          <cell r="F1159">
            <v>1603.99</v>
          </cell>
          <cell r="G1159" t="str">
            <v>Em Atividade Normal</v>
          </cell>
          <cell r="H1159">
            <v>44898</v>
          </cell>
          <cell r="I1159">
            <v>26836</v>
          </cell>
          <cell r="J1159" t="str">
            <v>272.346.088-69</v>
          </cell>
          <cell r="K1159" t="str">
            <v>132.21837.77.0</v>
          </cell>
          <cell r="L1159" t="str">
            <v>Salário Mensal</v>
          </cell>
          <cell r="M1159" t="str">
            <v>Empregado (CLT)</v>
          </cell>
          <cell r="N1159" t="str">
            <v>5142-15</v>
          </cell>
          <cell r="O1159">
            <v>233</v>
          </cell>
          <cell r="P1159" t="str">
            <v>SEGUNDA A SABADO - 09:00 AS 17:20 / INTERVALO DE 01 HORA</v>
          </cell>
          <cell r="Q1159" t="str">
            <v>220 Horas</v>
          </cell>
          <cell r="R1159" t="str">
            <v>75.01.006</v>
          </cell>
          <cell r="S1159" t="str">
            <v>SCK - Varrição de Vias e Logradouros</v>
          </cell>
          <cell r="T1159">
            <v>2</v>
          </cell>
          <cell r="U1159" t="str">
            <v>SIEMACO SAO PAULO LIMP URBANA</v>
          </cell>
          <cell r="V1159" t="str">
            <v>Brasileira</v>
          </cell>
          <cell r="W1159" t="str">
            <v>Irauçuba</v>
          </cell>
          <cell r="X1159" t="str">
            <v>MARIA ELENI CUNHA ANDRADE</v>
          </cell>
          <cell r="Y1159" t="str">
            <v>JOSE LOPES DE ANDRADE</v>
          </cell>
          <cell r="Z1159" t="str">
            <v>Casado</v>
          </cell>
          <cell r="AA1159" t="str">
            <v>Ensino Fundamental Incompleto</v>
          </cell>
          <cell r="AB1159" t="str">
            <v>M</v>
          </cell>
          <cell r="AC1159" t="str">
            <v>Rua</v>
          </cell>
          <cell r="AD1159" t="str">
            <v>FELICE GIARDINI</v>
          </cell>
          <cell r="AE1159" t="str">
            <v>03</v>
          </cell>
          <cell r="AG1159" t="str">
            <v>04932-390</v>
          </cell>
          <cell r="AH1159" t="str">
            <v>JARDIM COIMBRA</v>
          </cell>
          <cell r="AI1159" t="str">
            <v>São Paulo</v>
          </cell>
          <cell r="AJ1159" t="str">
            <v>São Paulo</v>
          </cell>
          <cell r="AP1159">
            <v>5917</v>
          </cell>
          <cell r="AQ1159" t="str">
            <v>03821</v>
          </cell>
          <cell r="AR1159" t="str">
            <v>7</v>
          </cell>
          <cell r="AS1159" t="str">
            <v>393255505</v>
          </cell>
          <cell r="AT1159" t="str">
            <v>280416730132</v>
          </cell>
          <cell r="AU1159" t="str">
            <v>199</v>
          </cell>
          <cell r="AV1159" t="str">
            <v>372</v>
          </cell>
          <cell r="AW1159" t="str">
            <v>96676</v>
          </cell>
          <cell r="AX1159" t="str">
            <v>029</v>
          </cell>
          <cell r="AY1159">
            <v>4</v>
          </cell>
          <cell r="AZ1159">
            <v>3</v>
          </cell>
          <cell r="BA1159">
            <v>0</v>
          </cell>
        </row>
        <row r="1160">
          <cell r="A1160">
            <v>112925</v>
          </cell>
          <cell r="B1160" t="str">
            <v>JOAO JULIO AVELINO</v>
          </cell>
          <cell r="C1160" t="str">
            <v>VARREDOR</v>
          </cell>
          <cell r="D1160" t="str">
            <v>ECOSAMPA Capela do Socorro</v>
          </cell>
          <cell r="E1160">
            <v>43617</v>
          </cell>
          <cell r="F1160">
            <v>1281.23</v>
          </cell>
          <cell r="G1160" t="str">
            <v>Demitido em Meses Anteriores</v>
          </cell>
          <cell r="H1160">
            <v>44029</v>
          </cell>
          <cell r="I1160">
            <v>20020</v>
          </cell>
          <cell r="J1160" t="str">
            <v>084.658.918-42</v>
          </cell>
          <cell r="K1160" t="str">
            <v>106.76462.77.1</v>
          </cell>
          <cell r="L1160" t="str">
            <v>Salário Mensal</v>
          </cell>
          <cell r="M1160" t="str">
            <v>Empregado (CLT)</v>
          </cell>
          <cell r="N1160" t="str">
            <v>5142-15</v>
          </cell>
          <cell r="O1160">
            <v>233</v>
          </cell>
          <cell r="P1160" t="str">
            <v>SEGUNDA A SABADO - 09:00 AS 17:20 / INTERVALO DE 01 HORA</v>
          </cell>
          <cell r="Q1160" t="str">
            <v>220 Horas</v>
          </cell>
          <cell r="R1160" t="str">
            <v>75.01.006</v>
          </cell>
          <cell r="S1160" t="str">
            <v>SCK - Varrição de Vias e Logradouros</v>
          </cell>
          <cell r="T1160">
            <v>2</v>
          </cell>
          <cell r="U1160" t="str">
            <v>SIEMACO SAO PAULO LIMP URBANA</v>
          </cell>
          <cell r="V1160" t="str">
            <v>Brasileira</v>
          </cell>
          <cell r="W1160" t="str">
            <v>São Paulo</v>
          </cell>
          <cell r="X1160" t="str">
            <v>ANTONIA JULIA AVELINA</v>
          </cell>
          <cell r="Y1160" t="str">
            <v>ALVIM FERREIRA DA CRUZ</v>
          </cell>
          <cell r="Z1160" t="str">
            <v>Casado</v>
          </cell>
          <cell r="AA1160" t="str">
            <v>Ensino Fundamental Incompleto</v>
          </cell>
          <cell r="AB1160" t="str">
            <v>M</v>
          </cell>
          <cell r="AC1160" t="str">
            <v>Rua</v>
          </cell>
          <cell r="AD1160" t="str">
            <v>DOM PEDRO</v>
          </cell>
          <cell r="AE1160" t="str">
            <v>008</v>
          </cell>
          <cell r="AG1160" t="str">
            <v>04849-556</v>
          </cell>
          <cell r="AH1160" t="str">
            <v>CANTINHO DO CEU</v>
          </cell>
          <cell r="AI1160" t="str">
            <v>São Paulo</v>
          </cell>
          <cell r="AJ1160" t="str">
            <v>São Paulo</v>
          </cell>
          <cell r="AP1160">
            <v>6677</v>
          </cell>
          <cell r="AQ1160" t="str">
            <v>41517</v>
          </cell>
          <cell r="AR1160" t="str">
            <v>3</v>
          </cell>
          <cell r="AS1160" t="str">
            <v>323238828</v>
          </cell>
          <cell r="AT1160" t="str">
            <v>156323800108</v>
          </cell>
          <cell r="AU1160" t="str">
            <v>735</v>
          </cell>
          <cell r="AV1160" t="str">
            <v>371</v>
          </cell>
          <cell r="AW1160" t="str">
            <v>24088</v>
          </cell>
          <cell r="AX1160" t="str">
            <v>029</v>
          </cell>
          <cell r="AY1160">
            <v>1</v>
          </cell>
          <cell r="AZ1160">
            <v>1</v>
          </cell>
          <cell r="BA1160">
            <v>16</v>
          </cell>
        </row>
        <row r="1161">
          <cell r="A1161">
            <v>112243</v>
          </cell>
          <cell r="B1161" t="str">
            <v>JOAO LOPES DE MELO</v>
          </cell>
          <cell r="C1161" t="str">
            <v>VARREDOR</v>
          </cell>
          <cell r="D1161" t="str">
            <v>ECOSAMPA Campo Limpo</v>
          </cell>
          <cell r="E1161">
            <v>43617</v>
          </cell>
          <cell r="F1161">
            <v>1281.23</v>
          </cell>
          <cell r="G1161" t="str">
            <v>Demitido em Meses Anteriores</v>
          </cell>
          <cell r="H1161">
            <v>44029</v>
          </cell>
          <cell r="I1161">
            <v>18362</v>
          </cell>
          <cell r="J1161" t="str">
            <v>998.187.108-78</v>
          </cell>
          <cell r="K1161" t="str">
            <v>104.30764.49.6</v>
          </cell>
          <cell r="L1161" t="str">
            <v>Salário Mensal</v>
          </cell>
          <cell r="M1161" t="str">
            <v>Empregado (CLT)</v>
          </cell>
          <cell r="N1161" t="str">
            <v>5142-15</v>
          </cell>
          <cell r="O1161">
            <v>71</v>
          </cell>
          <cell r="P1161" t="str">
            <v>SEGUNDA A SABADO - 07:00 AS 15:20 / INTERVALO DE 01 HORA</v>
          </cell>
          <cell r="Q1161" t="str">
            <v>220 Horas</v>
          </cell>
          <cell r="R1161" t="str">
            <v>75.01.007</v>
          </cell>
          <cell r="S1161" t="str">
            <v>SCK - Varrição de Sarjetas e Calçadas</v>
          </cell>
          <cell r="T1161">
            <v>2</v>
          </cell>
          <cell r="U1161" t="str">
            <v>SIEMACO SAO PAULO LIMP URBANA</v>
          </cell>
          <cell r="V1161" t="str">
            <v>Brasileira</v>
          </cell>
          <cell r="W1161" t="str">
            <v>São Paulo</v>
          </cell>
          <cell r="X1161" t="str">
            <v>BENEDITA PEREIRA LOPES</v>
          </cell>
          <cell r="Y1161" t="str">
            <v>ANTONIO ALVES DE MELO</v>
          </cell>
          <cell r="Z1161" t="str">
            <v>Casado</v>
          </cell>
          <cell r="AA1161" t="str">
            <v>Ensino Fundamental Incompleto</v>
          </cell>
          <cell r="AB1161" t="str">
            <v>M</v>
          </cell>
          <cell r="AC1161" t="str">
            <v>Rua</v>
          </cell>
          <cell r="AD1161" t="str">
            <v>FREDERICO COLLINO</v>
          </cell>
          <cell r="AE1161" t="str">
            <v>04</v>
          </cell>
          <cell r="AG1161" t="str">
            <v>05264-020</v>
          </cell>
          <cell r="AH1161" t="str">
            <v>VILA SULINA</v>
          </cell>
          <cell r="AI1161" t="str">
            <v>São Paulo</v>
          </cell>
          <cell r="AJ1161" t="str">
            <v>São Paulo</v>
          </cell>
          <cell r="AK1161" t="str">
            <v>11</v>
          </cell>
          <cell r="AL1161" t="str">
            <v>3911.1444</v>
          </cell>
          <cell r="AP1161">
            <v>390</v>
          </cell>
          <cell r="AQ1161" t="str">
            <v>10744</v>
          </cell>
          <cell r="AR1161" t="str">
            <v>9</v>
          </cell>
          <cell r="AS1161" t="str">
            <v>10627968</v>
          </cell>
          <cell r="AT1161" t="str">
            <v>110384250132</v>
          </cell>
          <cell r="AU1161" t="str">
            <v>406</v>
          </cell>
          <cell r="AV1161" t="str">
            <v>389</v>
          </cell>
          <cell r="AW1161" t="str">
            <v>33863</v>
          </cell>
          <cell r="AX1161" t="str">
            <v>421</v>
          </cell>
          <cell r="AY1161">
            <v>1</v>
          </cell>
          <cell r="AZ1161">
            <v>1</v>
          </cell>
          <cell r="BA1161">
            <v>16</v>
          </cell>
        </row>
        <row r="1162">
          <cell r="A1162">
            <v>122251</v>
          </cell>
          <cell r="B1162" t="str">
            <v>JOAO LUIS STACHUK</v>
          </cell>
          <cell r="C1162" t="str">
            <v>AJUDANTE EQ SERVICOS DIVERSOS</v>
          </cell>
          <cell r="D1162" t="str">
            <v>ECOSAMPA Capela do Socorro</v>
          </cell>
          <cell r="E1162">
            <v>45089</v>
          </cell>
          <cell r="F1162">
            <v>1603.99</v>
          </cell>
          <cell r="G1162" t="str">
            <v>Em Atividade Normal</v>
          </cell>
          <cell r="H1162">
            <v>45089</v>
          </cell>
          <cell r="I1162">
            <v>30129</v>
          </cell>
          <cell r="J1162" t="str">
            <v>336.406.548-97</v>
          </cell>
          <cell r="K1162" t="str">
            <v>190.26001.64.1</v>
          </cell>
          <cell r="L1162" t="str">
            <v>Salário Mensal</v>
          </cell>
          <cell r="M1162" t="str">
            <v>Empregado (CLT)</v>
          </cell>
          <cell r="N1162" t="str">
            <v>5142-25</v>
          </cell>
          <cell r="O1162">
            <v>66</v>
          </cell>
          <cell r="P1162" t="str">
            <v>SEGUNDA A SABADO - 06:00 AS 14:20 / INTERVALO DE 01 HORA</v>
          </cell>
          <cell r="Q1162" t="str">
            <v>220 Horas</v>
          </cell>
          <cell r="R1162" t="str">
            <v>75.01.014</v>
          </cell>
          <cell r="S1162" t="str">
            <v>SCK - Pintura de Meio-Fio e Remoção Faixas e Propagandas</v>
          </cell>
          <cell r="T1162">
            <v>2</v>
          </cell>
          <cell r="U1162" t="str">
            <v>SIEMACO SAO PAULO LIMP URBANA</v>
          </cell>
          <cell r="V1162" t="str">
            <v>Brasileira</v>
          </cell>
          <cell r="W1162" t="str">
            <v>São Paulo</v>
          </cell>
          <cell r="X1162" t="str">
            <v>TEOLINDA DA TRINDADE STACHUK</v>
          </cell>
          <cell r="Y1162" t="str">
            <v>JOAO MARIA STACHUK</v>
          </cell>
          <cell r="Z1162" t="str">
            <v>Solteiro</v>
          </cell>
          <cell r="AA1162" t="str">
            <v>Ensino Superior Completo</v>
          </cell>
          <cell r="AB1162" t="str">
            <v>M</v>
          </cell>
          <cell r="AC1162" t="str">
            <v>Rua</v>
          </cell>
          <cell r="AD1162" t="str">
            <v>TENENTE AMERICO MORETTI</v>
          </cell>
          <cell r="AE1162" t="str">
            <v>994</v>
          </cell>
          <cell r="AF1162" t="str">
            <v>CASA 2</v>
          </cell>
          <cell r="AG1162" t="str">
            <v>04372-064</v>
          </cell>
          <cell r="AH1162" t="str">
            <v>VILA SANTA CATARINA</v>
          </cell>
          <cell r="AI1162" t="str">
            <v>São Paulo</v>
          </cell>
          <cell r="AJ1162" t="str">
            <v>São Paulo</v>
          </cell>
          <cell r="AM1162" t="str">
            <v>11</v>
          </cell>
          <cell r="AN1162" t="str">
            <v>94583-0605</v>
          </cell>
          <cell r="AP1162">
            <v>8580</v>
          </cell>
          <cell r="AQ1162" t="str">
            <v>23827</v>
          </cell>
          <cell r="AR1162" t="str">
            <v>0</v>
          </cell>
          <cell r="AS1162" t="str">
            <v>428939533</v>
          </cell>
          <cell r="AT1162" t="str">
            <v>321725880132</v>
          </cell>
          <cell r="AU1162" t="str">
            <v>0319</v>
          </cell>
          <cell r="AV1162" t="str">
            <v>372</v>
          </cell>
          <cell r="AW1162" t="str">
            <v>33640654</v>
          </cell>
          <cell r="AX1162" t="str">
            <v>897</v>
          </cell>
          <cell r="AY1162">
            <v>0</v>
          </cell>
          <cell r="AZ1162">
            <v>2</v>
          </cell>
          <cell r="BA1162">
            <v>19</v>
          </cell>
        </row>
        <row r="1163">
          <cell r="A1163">
            <v>113363</v>
          </cell>
          <cell r="B1163" t="str">
            <v>JOAO MANOEL DA SILVA</v>
          </cell>
          <cell r="C1163" t="str">
            <v>VARREDOR</v>
          </cell>
          <cell r="D1163" t="str">
            <v>ECOSAMPA Santo Amaro</v>
          </cell>
          <cell r="E1163">
            <v>43617</v>
          </cell>
          <cell r="F1163">
            <v>1603.99</v>
          </cell>
          <cell r="G1163" t="str">
            <v>Em Atividade Normal</v>
          </cell>
          <cell r="H1163">
            <v>44806</v>
          </cell>
          <cell r="I1163">
            <v>24647</v>
          </cell>
          <cell r="J1163" t="str">
            <v>527.949.544-15</v>
          </cell>
          <cell r="K1163" t="str">
            <v>122.78632.31.2</v>
          </cell>
          <cell r="L1163" t="str">
            <v>Salário Mensal</v>
          </cell>
          <cell r="M1163" t="str">
            <v>Empregado (CLT)</v>
          </cell>
          <cell r="N1163" t="str">
            <v>5142-15</v>
          </cell>
          <cell r="O1163">
            <v>66</v>
          </cell>
          <cell r="P1163" t="str">
            <v>SEGUNDA A SABADO - 06:00 AS 14:20 / INTERVALO DE 01 HORA</v>
          </cell>
          <cell r="Q1163" t="str">
            <v>220 Horas</v>
          </cell>
          <cell r="R1163" t="str">
            <v>75.01.006</v>
          </cell>
          <cell r="S1163" t="str">
            <v>SCK - Varrição de Vias e Logradouros</v>
          </cell>
          <cell r="T1163">
            <v>2</v>
          </cell>
          <cell r="U1163" t="str">
            <v>SIEMACO SAO PAULO LIMP URBANA</v>
          </cell>
          <cell r="V1163" t="str">
            <v>Brasileira</v>
          </cell>
          <cell r="W1163" t="str">
            <v>Passira</v>
          </cell>
          <cell r="X1163" t="str">
            <v>IRENE MARIA DA SILVA</v>
          </cell>
          <cell r="Y1163" t="str">
            <v>JOSE MANOEL DA SILVA</v>
          </cell>
          <cell r="Z1163" t="str">
            <v>Solteiro</v>
          </cell>
          <cell r="AA1163" t="str">
            <v>Ensino Fundamental Incompleto</v>
          </cell>
          <cell r="AB1163" t="str">
            <v>M</v>
          </cell>
          <cell r="AC1163" t="str">
            <v>Rua</v>
          </cell>
          <cell r="AD1163" t="str">
            <v>MANUEL GUILHERME DOS REIS</v>
          </cell>
          <cell r="AE1163" t="str">
            <v>65</v>
          </cell>
          <cell r="AG1163" t="str">
            <v>04842-280</v>
          </cell>
          <cell r="AH1163" t="str">
            <v>PARQUE GRAJAU</v>
          </cell>
          <cell r="AI1163" t="str">
            <v>São Paulo</v>
          </cell>
          <cell r="AJ1163" t="str">
            <v>São Paulo</v>
          </cell>
          <cell r="AP1163">
            <v>9104</v>
          </cell>
          <cell r="AQ1163" t="str">
            <v>20281</v>
          </cell>
          <cell r="AR1163" t="str">
            <v>8</v>
          </cell>
          <cell r="AS1163" t="str">
            <v>370884565</v>
          </cell>
          <cell r="AT1163" t="str">
            <v>44411240835</v>
          </cell>
          <cell r="AU1163" t="str">
            <v>4</v>
          </cell>
          <cell r="AV1163" t="str">
            <v>87</v>
          </cell>
          <cell r="AW1163" t="str">
            <v>00216</v>
          </cell>
          <cell r="AX1163" t="str">
            <v>097</v>
          </cell>
          <cell r="AY1163">
            <v>4</v>
          </cell>
          <cell r="AZ1163">
            <v>3</v>
          </cell>
          <cell r="BA1163">
            <v>0</v>
          </cell>
        </row>
        <row r="1164">
          <cell r="A1164">
            <v>112245</v>
          </cell>
          <cell r="B1164" t="str">
            <v>JOAO MARTINS DE SOBRAL</v>
          </cell>
          <cell r="C1164" t="str">
            <v>VARREDOR</v>
          </cell>
          <cell r="D1164" t="str">
            <v>ECOSAMPA Campo Limpo</v>
          </cell>
          <cell r="E1164">
            <v>43617</v>
          </cell>
          <cell r="F1164">
            <v>1603.99</v>
          </cell>
          <cell r="G1164" t="str">
            <v>Em Atividade Normal</v>
          </cell>
          <cell r="H1164">
            <v>44776</v>
          </cell>
          <cell r="I1164">
            <v>22065</v>
          </cell>
          <cell r="J1164" t="str">
            <v>048.360.108-02</v>
          </cell>
          <cell r="K1164" t="str">
            <v>107.56043.92.9</v>
          </cell>
          <cell r="L1164" t="str">
            <v>Salário Mensal</v>
          </cell>
          <cell r="M1164" t="str">
            <v>Empregado (CLT)</v>
          </cell>
          <cell r="N1164" t="str">
            <v>5142-15</v>
          </cell>
          <cell r="O1164">
            <v>71</v>
          </cell>
          <cell r="P1164" t="str">
            <v>SEGUNDA A SABADO - 07:00 AS 15:20 / INTERVALO DE 01 HORA</v>
          </cell>
          <cell r="Q1164" t="str">
            <v>220 Horas</v>
          </cell>
          <cell r="R1164" t="str">
            <v>75.01.006</v>
          </cell>
          <cell r="S1164" t="str">
            <v>SCK - Varrição de Vias e Logradouros</v>
          </cell>
          <cell r="T1164">
            <v>2</v>
          </cell>
          <cell r="U1164" t="str">
            <v>SIEMACO SAO PAULO LIMP URBANA</v>
          </cell>
          <cell r="V1164" t="str">
            <v>Brasileira</v>
          </cell>
          <cell r="W1164" t="str">
            <v>São Paulo</v>
          </cell>
          <cell r="X1164" t="str">
            <v>CELESTINA MARIA DA CONCEICAO</v>
          </cell>
          <cell r="Y1164" t="str">
            <v>MANOEL MARTINS DE SOBRAL</v>
          </cell>
          <cell r="Z1164" t="str">
            <v>Casado</v>
          </cell>
          <cell r="AA1164" t="str">
            <v>Ensino Fundamental Incompleto</v>
          </cell>
          <cell r="AB1164" t="str">
            <v>M</v>
          </cell>
          <cell r="AC1164" t="str">
            <v>Rua</v>
          </cell>
          <cell r="AD1164" t="str">
            <v>PAULINO VITAL DE MORAES</v>
          </cell>
          <cell r="AE1164" t="str">
            <v>149</v>
          </cell>
          <cell r="AG1164" t="str">
            <v>05855-000</v>
          </cell>
          <cell r="AH1164" t="str">
            <v>PARQUE MARIA HELENA</v>
          </cell>
          <cell r="AI1164" t="str">
            <v>São Paulo</v>
          </cell>
          <cell r="AJ1164" t="str">
            <v>São Paulo</v>
          </cell>
          <cell r="AP1164">
            <v>6429</v>
          </cell>
          <cell r="AQ1164" t="str">
            <v>20582</v>
          </cell>
          <cell r="AR1164" t="str">
            <v>3</v>
          </cell>
          <cell r="AS1164" t="str">
            <v>132310053</v>
          </cell>
          <cell r="AT1164" t="str">
            <v>140085250141</v>
          </cell>
          <cell r="AU1164" t="str">
            <v>40</v>
          </cell>
          <cell r="AV1164" t="str">
            <v>373</v>
          </cell>
          <cell r="AW1164" t="str">
            <v>94313</v>
          </cell>
          <cell r="AX1164" t="str">
            <v>328</v>
          </cell>
          <cell r="AY1164">
            <v>4</v>
          </cell>
          <cell r="AZ1164">
            <v>3</v>
          </cell>
          <cell r="BA1164">
            <v>0</v>
          </cell>
        </row>
        <row r="1165">
          <cell r="A1165">
            <v>113738</v>
          </cell>
          <cell r="B1165" t="str">
            <v>JOAO PAULO SALES DE PAULA</v>
          </cell>
          <cell r="C1165" t="str">
            <v>GERENTE DE PLANEJAMENTO</v>
          </cell>
          <cell r="D1165" t="str">
            <v>ECOSAMPA Operação Geral</v>
          </cell>
          <cell r="E1165">
            <v>43619</v>
          </cell>
          <cell r="F1165">
            <v>10712</v>
          </cell>
          <cell r="G1165" t="str">
            <v>Demitido em Meses Anteriores</v>
          </cell>
          <cell r="H1165">
            <v>44377</v>
          </cell>
          <cell r="I1165">
            <v>32032</v>
          </cell>
          <cell r="J1165" t="str">
            <v>350.134.058-31</v>
          </cell>
          <cell r="K1165" t="str">
            <v>135.38053.85.4</v>
          </cell>
          <cell r="L1165" t="str">
            <v>Salário Mensal</v>
          </cell>
          <cell r="M1165" t="str">
            <v>Empregado (CLT)</v>
          </cell>
          <cell r="N1165" t="str">
            <v>1426-05</v>
          </cell>
          <cell r="O1165">
            <v>10</v>
          </cell>
          <cell r="P1165" t="str">
            <v>SEGUNDA A SEXTA - 08:00 AS 17:48 / INTERVALO DE 01 HORA</v>
          </cell>
          <cell r="Q1165" t="str">
            <v>220 Horas</v>
          </cell>
          <cell r="R1165" t="str">
            <v>75.02.001</v>
          </cell>
          <cell r="S1165" t="str">
            <v>Apoio Op C.Indireto</v>
          </cell>
          <cell r="T1165">
            <v>3</v>
          </cell>
          <cell r="U1165" t="str">
            <v>SIEMACO SAO PAULO LIMP URBANA</v>
          </cell>
          <cell r="V1165" t="str">
            <v>Brasileira</v>
          </cell>
          <cell r="W1165" t="str">
            <v>São Paulo</v>
          </cell>
          <cell r="X1165" t="str">
            <v>MARIA SALES DE PAULA</v>
          </cell>
          <cell r="Y1165" t="str">
            <v>DEVANIL DE PAULA</v>
          </cell>
          <cell r="Z1165" t="str">
            <v>Solteiro</v>
          </cell>
          <cell r="AA1165" t="str">
            <v>Ensino Médio Completo</v>
          </cell>
          <cell r="AB1165" t="str">
            <v>M</v>
          </cell>
          <cell r="AC1165" t="str">
            <v>Rua</v>
          </cell>
          <cell r="AD1165" t="str">
            <v>BENEDITO FABER</v>
          </cell>
          <cell r="AE1165" t="str">
            <v>29</v>
          </cell>
          <cell r="AF1165" t="str">
            <v>AP 109</v>
          </cell>
          <cell r="AG1165" t="str">
            <v>05750-070</v>
          </cell>
          <cell r="AH1165" t="str">
            <v>SUPER QUADRA MORUMBI</v>
          </cell>
          <cell r="AI1165" t="str">
            <v>São Paulo</v>
          </cell>
          <cell r="AJ1165" t="str">
            <v>São Paulo</v>
          </cell>
          <cell r="AP1165">
            <v>2921</v>
          </cell>
          <cell r="AQ1165" t="str">
            <v>18482</v>
          </cell>
          <cell r="AR1165" t="str">
            <v>2</v>
          </cell>
          <cell r="AS1165" t="str">
            <v>35.509.591-9</v>
          </cell>
          <cell r="AT1165" t="str">
            <v>339094510167</v>
          </cell>
          <cell r="AU1165" t="str">
            <v>0430</v>
          </cell>
          <cell r="AV1165" t="str">
            <v>408</v>
          </cell>
          <cell r="AW1165" t="str">
            <v>62572</v>
          </cell>
          <cell r="AX1165" t="str">
            <v>309</v>
          </cell>
          <cell r="AY1165">
            <v>2</v>
          </cell>
          <cell r="AZ1165">
            <v>0</v>
          </cell>
          <cell r="BA1165">
            <v>27</v>
          </cell>
        </row>
        <row r="1166">
          <cell r="A1166">
            <v>116654</v>
          </cell>
          <cell r="B1166" t="str">
            <v>JOAO PAULO SALES DE PAULA</v>
          </cell>
          <cell r="C1166" t="str">
            <v>GERENTE DE PLANEJAMENTO</v>
          </cell>
          <cell r="D1166" t="str">
            <v>ECOSAMPA PJ</v>
          </cell>
          <cell r="E1166">
            <v>44370</v>
          </cell>
          <cell r="F1166">
            <v>0.01</v>
          </cell>
          <cell r="G1166" t="str">
            <v>Em Atividade Normal</v>
          </cell>
          <cell r="H1166">
            <v>44370</v>
          </cell>
          <cell r="I1166">
            <v>32032</v>
          </cell>
          <cell r="J1166" t="str">
            <v>350.134.058-31</v>
          </cell>
          <cell r="K1166" t="str">
            <v>135.38053.85.4</v>
          </cell>
          <cell r="L1166" t="str">
            <v>Salário Mensal</v>
          </cell>
          <cell r="M1166" t="str">
            <v>Pessoa Jurídica</v>
          </cell>
          <cell r="N1166" t="str">
            <v>1426-05</v>
          </cell>
          <cell r="O1166">
            <v>10</v>
          </cell>
          <cell r="P1166" t="str">
            <v>SEGUNDA A SEXTA - 08:00 AS 17:48 / INTERVALO DE 01 HORA</v>
          </cell>
          <cell r="Q1166" t="str">
            <v>220 Horas</v>
          </cell>
          <cell r="R1166" t="str">
            <v>03.01.001</v>
          </cell>
          <cell r="S1166" t="str">
            <v>Depto Servicos Gerais</v>
          </cell>
          <cell r="T1166">
            <v>1</v>
          </cell>
          <cell r="U1166" t="str">
            <v>SIEMACO SAO PAULO LIMP URBANA</v>
          </cell>
          <cell r="V1166" t="str">
            <v>Brasileira</v>
          </cell>
          <cell r="W1166" t="str">
            <v>São Paulo</v>
          </cell>
          <cell r="X1166" t="str">
            <v>MARIA SALES DE PAULA</v>
          </cell>
          <cell r="Y1166" t="str">
            <v>DEVANIL DE PAULA</v>
          </cell>
          <cell r="Z1166" t="str">
            <v>Solteiro</v>
          </cell>
          <cell r="AA1166" t="str">
            <v>Ensino Médio Completo</v>
          </cell>
          <cell r="AB1166" t="str">
            <v>M</v>
          </cell>
          <cell r="AC1166" t="str">
            <v>Rua</v>
          </cell>
          <cell r="AD1166" t="str">
            <v>BENEDITO FABER</v>
          </cell>
          <cell r="AE1166" t="str">
            <v>29</v>
          </cell>
          <cell r="AF1166" t="str">
            <v>AP 109</v>
          </cell>
          <cell r="AG1166" t="str">
            <v>05750-070</v>
          </cell>
          <cell r="AH1166" t="str">
            <v>SUPER QUADRA MORUMBI</v>
          </cell>
          <cell r="AI1166" t="str">
            <v>São Paulo</v>
          </cell>
          <cell r="AJ1166" t="str">
            <v>São Paulo</v>
          </cell>
          <cell r="AP1166">
            <v>0</v>
          </cell>
          <cell r="AS1166" t="str">
            <v>35.509.591-9</v>
          </cell>
          <cell r="AT1166" t="str">
            <v>339094510167</v>
          </cell>
          <cell r="AU1166" t="str">
            <v>0430</v>
          </cell>
          <cell r="AV1166" t="str">
            <v>408</v>
          </cell>
          <cell r="AW1166" t="str">
            <v>62572</v>
          </cell>
          <cell r="AX1166" t="str">
            <v>309</v>
          </cell>
          <cell r="AY1166">
            <v>2</v>
          </cell>
          <cell r="AZ1166">
            <v>2</v>
          </cell>
          <cell r="BA1166">
            <v>8</v>
          </cell>
        </row>
        <row r="1167">
          <cell r="A1167">
            <v>112349</v>
          </cell>
          <cell r="B1167" t="str">
            <v>JOAO PAULO VIEIRA</v>
          </cell>
          <cell r="C1167" t="str">
            <v>AJUDANTE EQ SERVICOS DIVERSOS</v>
          </cell>
          <cell r="D1167" t="str">
            <v>ECOSAMPA Capela do Socorro</v>
          </cell>
          <cell r="E1167">
            <v>43617</v>
          </cell>
          <cell r="F1167">
            <v>1603.99</v>
          </cell>
          <cell r="G1167" t="str">
            <v>Em Atividade Normal</v>
          </cell>
          <cell r="H1167">
            <v>44835</v>
          </cell>
          <cell r="I1167">
            <v>31394</v>
          </cell>
          <cell r="J1167" t="str">
            <v>402.448.098-79</v>
          </cell>
          <cell r="K1167" t="str">
            <v>204.31616.93.5</v>
          </cell>
          <cell r="L1167" t="str">
            <v>Salário Mensal</v>
          </cell>
          <cell r="M1167" t="str">
            <v>Empregado (CLT)</v>
          </cell>
          <cell r="N1167" t="str">
            <v>5142-25</v>
          </cell>
          <cell r="O1167">
            <v>66</v>
          </cell>
          <cell r="P1167" t="str">
            <v>SEGUNDA A SABADO - 06:00 AS 14:20 / INTERVALO DE 01 HORA</v>
          </cell>
          <cell r="Q1167" t="str">
            <v>220 Horas</v>
          </cell>
          <cell r="R1167" t="str">
            <v>75.01.013</v>
          </cell>
          <cell r="S1167" t="str">
            <v>SCK - Capinação e Roçada de Vias</v>
          </cell>
          <cell r="T1167">
            <v>2</v>
          </cell>
          <cell r="U1167" t="str">
            <v>SIEMACO SAO PAULO LIMP URBANA</v>
          </cell>
          <cell r="V1167" t="str">
            <v>Brasileira</v>
          </cell>
          <cell r="W1167" t="str">
            <v>São Paulo</v>
          </cell>
          <cell r="X1167" t="str">
            <v>MARIA DE LOURDES PEREIRA VIEIRA</v>
          </cell>
          <cell r="Y1167" t="str">
            <v>JOSE LUIZ VIEIRA</v>
          </cell>
          <cell r="Z1167" t="str">
            <v>Solteiro</v>
          </cell>
          <cell r="AA1167" t="str">
            <v>Ensino Fundamental Incompleto</v>
          </cell>
          <cell r="AB1167" t="str">
            <v>M</v>
          </cell>
          <cell r="AC1167" t="str">
            <v>Rua</v>
          </cell>
          <cell r="AD1167" t="str">
            <v>SAMUEL SCOTT</v>
          </cell>
          <cell r="AE1167" t="str">
            <v>41</v>
          </cell>
          <cell r="AG1167" t="str">
            <v>04857-060</v>
          </cell>
          <cell r="AH1167" t="str">
            <v>JARDIM VARGINHA</v>
          </cell>
          <cell r="AI1167" t="str">
            <v>São Paulo</v>
          </cell>
          <cell r="AJ1167" t="str">
            <v>São Paulo</v>
          </cell>
          <cell r="AP1167">
            <v>6677</v>
          </cell>
          <cell r="AQ1167" t="str">
            <v>34501</v>
          </cell>
          <cell r="AR1167" t="str">
            <v>6</v>
          </cell>
          <cell r="AS1167" t="str">
            <v>416054845</v>
          </cell>
          <cell r="AT1167" t="str">
            <v>376827820132</v>
          </cell>
          <cell r="AU1167" t="str">
            <v>363</v>
          </cell>
          <cell r="AV1167" t="str">
            <v>381</v>
          </cell>
          <cell r="AW1167" t="str">
            <v>97665</v>
          </cell>
          <cell r="AX1167" t="str">
            <v>271</v>
          </cell>
          <cell r="AY1167">
            <v>4</v>
          </cell>
          <cell r="AZ1167">
            <v>3</v>
          </cell>
          <cell r="BA1167">
            <v>0</v>
          </cell>
        </row>
        <row r="1168">
          <cell r="A1168">
            <v>121468</v>
          </cell>
          <cell r="B1168" t="str">
            <v>JOAO PEDRO PEREIRA SARDEIRO</v>
          </cell>
          <cell r="C1168" t="str">
            <v>AJUDANTE EQ SERVICOS DIVERSOS</v>
          </cell>
          <cell r="D1168" t="str">
            <v>ECOSAMPA Operação Geral</v>
          </cell>
          <cell r="E1168">
            <v>44967</v>
          </cell>
          <cell r="F1168">
            <v>1603.99</v>
          </cell>
          <cell r="G1168" t="str">
            <v>Demitido em Meses Anteriores</v>
          </cell>
          <cell r="H1168">
            <v>44980</v>
          </cell>
          <cell r="I1168">
            <v>33594</v>
          </cell>
          <cell r="J1168" t="str">
            <v>382.008.398-77</v>
          </cell>
          <cell r="K1168" t="str">
            <v>206.86489.56.4</v>
          </cell>
          <cell r="L1168" t="str">
            <v>Salário Mensal</v>
          </cell>
          <cell r="M1168" t="str">
            <v>Empregado (CLT)</v>
          </cell>
          <cell r="N1168" t="str">
            <v>5142-25</v>
          </cell>
          <cell r="O1168">
            <v>339</v>
          </cell>
          <cell r="P1168" t="str">
            <v>SEGUNDA A SABADO - 13:20 AS 21:40 / INTERVALO DE 01 HORA</v>
          </cell>
          <cell r="Q1168" t="str">
            <v>220 Horas</v>
          </cell>
          <cell r="R1168" t="str">
            <v>75.01.011</v>
          </cell>
          <cell r="S1168" t="str">
            <v>SCK - Lavagem - Feiras, Vias e Logradouros</v>
          </cell>
          <cell r="T1168">
            <v>2</v>
          </cell>
          <cell r="U1168" t="str">
            <v>SIEMACO SAO PAULO LIMP URBANA</v>
          </cell>
          <cell r="V1168" t="str">
            <v>Brasileira</v>
          </cell>
          <cell r="W1168" t="str">
            <v>São Paulo</v>
          </cell>
          <cell r="X1168" t="str">
            <v>EDNA PEREIRA DO VALE</v>
          </cell>
          <cell r="Y1168" t="str">
            <v>JOAO FERNANDES SARDEIRO</v>
          </cell>
          <cell r="Z1168" t="str">
            <v>Solteiro</v>
          </cell>
          <cell r="AA1168" t="str">
            <v>Ensino Médio Incompleto</v>
          </cell>
          <cell r="AB1168" t="str">
            <v>M</v>
          </cell>
          <cell r="AC1168" t="str">
            <v>Rua</v>
          </cell>
          <cell r="AD1168" t="str">
            <v>Professor Horacio Quaglio</v>
          </cell>
          <cell r="AE1168" t="str">
            <v>30</v>
          </cell>
          <cell r="AG1168" t="str">
            <v>05851-310</v>
          </cell>
          <cell r="AH1168" t="str">
            <v>Parque Santo Antonio</v>
          </cell>
          <cell r="AI1168" t="str">
            <v>São Paulo</v>
          </cell>
          <cell r="AJ1168" t="str">
            <v>São Paulo</v>
          </cell>
          <cell r="AM1168" t="str">
            <v>11</v>
          </cell>
          <cell r="AN1168" t="str">
            <v>98487-4253</v>
          </cell>
          <cell r="AP1168">
            <v>7660</v>
          </cell>
          <cell r="AQ1168" t="str">
            <v>23381</v>
          </cell>
          <cell r="AR1168" t="str">
            <v>3</v>
          </cell>
          <cell r="AS1168" t="str">
            <v>441494481</v>
          </cell>
          <cell r="AT1168" t="str">
            <v>383416320191</v>
          </cell>
          <cell r="AU1168" t="str">
            <v>0607</v>
          </cell>
          <cell r="AV1168" t="str">
            <v>373</v>
          </cell>
          <cell r="AW1168" t="str">
            <v>38200839</v>
          </cell>
          <cell r="AX1168" t="str">
            <v>877</v>
          </cell>
          <cell r="AY1168">
            <v>0</v>
          </cell>
          <cell r="AZ1168">
            <v>0</v>
          </cell>
          <cell r="BA1168">
            <v>13</v>
          </cell>
        </row>
        <row r="1169">
          <cell r="A1169">
            <v>114920</v>
          </cell>
          <cell r="B1169" t="str">
            <v>JOAO PEDRO PIRES DOS SANTOS</v>
          </cell>
          <cell r="C1169" t="str">
            <v>AJUDANTE EQ SERVICOS DIVERSOS</v>
          </cell>
          <cell r="D1169" t="str">
            <v>ECOSAMPA Operação Geral</v>
          </cell>
          <cell r="E1169">
            <v>43916</v>
          </cell>
          <cell r="F1169">
            <v>1319.67</v>
          </cell>
          <cell r="G1169" t="str">
            <v>Demitido em Meses Anteriores</v>
          </cell>
          <cell r="H1169">
            <v>44305</v>
          </cell>
          <cell r="I1169">
            <v>35957</v>
          </cell>
          <cell r="J1169" t="str">
            <v>494.639.498-28</v>
          </cell>
          <cell r="K1169" t="str">
            <v>268.65274.36.7</v>
          </cell>
          <cell r="L1169" t="str">
            <v>Salário Mensal</v>
          </cell>
          <cell r="M1169" t="str">
            <v>Empregado (CLT)</v>
          </cell>
          <cell r="N1169" t="str">
            <v>5142-25</v>
          </cell>
          <cell r="O1169">
            <v>301</v>
          </cell>
          <cell r="P1169" t="str">
            <v>SEGUNDA A SABADO - 22:00 AS 05:25 / INTERVALO DE 01 HORA</v>
          </cell>
          <cell r="Q1169" t="str">
            <v>220 Horas</v>
          </cell>
          <cell r="R1169" t="str">
            <v>75.01.013</v>
          </cell>
          <cell r="S1169" t="str">
            <v>SCK - Capinação e Roçada de Vias</v>
          </cell>
          <cell r="T1169">
            <v>2</v>
          </cell>
          <cell r="U1169" t="str">
            <v>SIEMACO SAO PAULO LIMP URBANA</v>
          </cell>
          <cell r="V1169" t="str">
            <v>Brasileira</v>
          </cell>
          <cell r="W1169" t="str">
            <v>São Paulo</v>
          </cell>
          <cell r="X1169" t="str">
            <v>PAULA PIRES</v>
          </cell>
          <cell r="Y1169" t="str">
            <v>JOSE ROBERTO PRATES DOS SANTOS</v>
          </cell>
          <cell r="Z1169" t="str">
            <v>Solteiro</v>
          </cell>
          <cell r="AA1169" t="str">
            <v>Ensino Médio Incompleto</v>
          </cell>
          <cell r="AB1169" t="str">
            <v>M</v>
          </cell>
          <cell r="AC1169" t="str">
            <v>Rua</v>
          </cell>
          <cell r="AD1169" t="str">
            <v>RUA WASHINGTON LUIS</v>
          </cell>
          <cell r="AE1169" t="str">
            <v>158</v>
          </cell>
          <cell r="AG1169" t="str">
            <v>06857-260</v>
          </cell>
          <cell r="AH1169" t="str">
            <v>JARDIM CINIRA</v>
          </cell>
          <cell r="AI1169" t="str">
            <v>Itapecerica da Serra</v>
          </cell>
          <cell r="AJ1169" t="str">
            <v>São Paulo</v>
          </cell>
          <cell r="AK1169" t="str">
            <v>11</v>
          </cell>
          <cell r="AL1169" t="str">
            <v>95692.7874</v>
          </cell>
          <cell r="AM1169" t="str">
            <v>11</v>
          </cell>
          <cell r="AN1169" t="str">
            <v>96862.2248</v>
          </cell>
          <cell r="AP1169">
            <v>7245</v>
          </cell>
          <cell r="AQ1169" t="str">
            <v>03816</v>
          </cell>
          <cell r="AR1169" t="str">
            <v>6</v>
          </cell>
          <cell r="AS1169" t="str">
            <v>506945091</v>
          </cell>
          <cell r="AT1169" t="str">
            <v>426620610159</v>
          </cell>
          <cell r="AU1169" t="str">
            <v>389</v>
          </cell>
          <cell r="AV1169" t="str">
            <v>201</v>
          </cell>
          <cell r="AW1169" t="str">
            <v>49463949</v>
          </cell>
          <cell r="AX1169" t="str">
            <v>828</v>
          </cell>
          <cell r="AY1169">
            <v>1</v>
          </cell>
          <cell r="AZ1169">
            <v>0</v>
          </cell>
          <cell r="BA1169">
            <v>23</v>
          </cell>
        </row>
        <row r="1170">
          <cell r="A1170">
            <v>112926</v>
          </cell>
          <cell r="B1170" t="str">
            <v>JOAO PEREIRA DE OLIVEIRA</v>
          </cell>
          <cell r="C1170" t="str">
            <v>VARREDOR</v>
          </cell>
          <cell r="D1170" t="str">
            <v>ECOSAMPA Capela do Socorro</v>
          </cell>
          <cell r="E1170">
            <v>43617</v>
          </cell>
          <cell r="F1170">
            <v>1603.99</v>
          </cell>
          <cell r="G1170" t="str">
            <v>Em Atividade Normal</v>
          </cell>
          <cell r="H1170">
            <v>45056</v>
          </cell>
          <cell r="I1170">
            <v>23070</v>
          </cell>
          <cell r="J1170" t="str">
            <v>086.357.028-32</v>
          </cell>
          <cell r="K1170" t="str">
            <v>122.03214.92.0</v>
          </cell>
          <cell r="L1170" t="str">
            <v>Salário Mensal</v>
          </cell>
          <cell r="M1170" t="str">
            <v>Empregado (CLT)</v>
          </cell>
          <cell r="N1170" t="str">
            <v>5142-15</v>
          </cell>
          <cell r="O1170">
            <v>233</v>
          </cell>
          <cell r="P1170" t="str">
            <v>SEGUNDA A SABADO - 09:00 AS 17:20 / INTERVALO DE 01 HORA</v>
          </cell>
          <cell r="Q1170" t="str">
            <v>220 Horas</v>
          </cell>
          <cell r="R1170" t="str">
            <v>75.01.010</v>
          </cell>
          <cell r="S1170" t="str">
            <v>SCK - Varrição de Feiras Livres</v>
          </cell>
          <cell r="T1170">
            <v>2</v>
          </cell>
          <cell r="U1170" t="str">
            <v>SIEMACO SAO PAULO LIMP URBANA</v>
          </cell>
          <cell r="V1170" t="str">
            <v>Brasileira</v>
          </cell>
          <cell r="W1170" t="str">
            <v>Nova Olinda</v>
          </cell>
          <cell r="X1170" t="str">
            <v>TEREZINHA PEREIRA DE OLIVEIRA</v>
          </cell>
          <cell r="Y1170" t="str">
            <v>JOSE PEREIRA BARBOSA</v>
          </cell>
          <cell r="Z1170" t="str">
            <v>Solteiro</v>
          </cell>
          <cell r="AA1170" t="str">
            <v>Ensino Fundamental Incompleto</v>
          </cell>
          <cell r="AB1170" t="str">
            <v>M</v>
          </cell>
          <cell r="AC1170" t="str">
            <v>Rua</v>
          </cell>
          <cell r="AD1170" t="str">
            <v>INACIO DE ALMEIDA ARRUDA</v>
          </cell>
          <cell r="AE1170" t="str">
            <v>46</v>
          </cell>
          <cell r="AG1170" t="str">
            <v>04777-050</v>
          </cell>
          <cell r="AH1170" t="str">
            <v>VILA DA PAZ</v>
          </cell>
          <cell r="AI1170" t="str">
            <v>São Paulo</v>
          </cell>
          <cell r="AJ1170" t="str">
            <v>São Paulo</v>
          </cell>
          <cell r="AP1170">
            <v>5917</v>
          </cell>
          <cell r="AQ1170" t="str">
            <v>03809</v>
          </cell>
          <cell r="AR1170" t="str">
            <v>2</v>
          </cell>
          <cell r="AS1170" t="str">
            <v>374487741</v>
          </cell>
          <cell r="AT1170" t="str">
            <v>115174780183</v>
          </cell>
          <cell r="AU1170" t="str">
            <v>513</v>
          </cell>
          <cell r="AV1170" t="str">
            <v>280</v>
          </cell>
          <cell r="AW1170" t="str">
            <v>61630</v>
          </cell>
          <cell r="AX1170" t="str">
            <v>008</v>
          </cell>
          <cell r="AY1170">
            <v>4</v>
          </cell>
          <cell r="AZ1170">
            <v>3</v>
          </cell>
          <cell r="BA1170">
            <v>0</v>
          </cell>
        </row>
        <row r="1171">
          <cell r="A1171">
            <v>122252</v>
          </cell>
          <cell r="B1171" t="str">
            <v>JOAO QUEIROZ DOS SANTOS</v>
          </cell>
          <cell r="C1171" t="str">
            <v>AJUDANTE EQ SERVICOS DIVERSOS</v>
          </cell>
          <cell r="D1171" t="str">
            <v>ECOSAMPA Operação Geral</v>
          </cell>
          <cell r="E1171">
            <v>45089</v>
          </cell>
          <cell r="F1171">
            <v>1603.99</v>
          </cell>
          <cell r="G1171" t="str">
            <v>Em Atividade Normal</v>
          </cell>
          <cell r="H1171">
            <v>45089</v>
          </cell>
          <cell r="I1171">
            <v>29294</v>
          </cell>
          <cell r="J1171" t="str">
            <v>303.160.528-41</v>
          </cell>
          <cell r="K1171" t="str">
            <v>129.90538.85.4</v>
          </cell>
          <cell r="L1171" t="str">
            <v>Salário Mensal</v>
          </cell>
          <cell r="M1171" t="str">
            <v>Empregado (CLT)</v>
          </cell>
          <cell r="N1171" t="str">
            <v>5142-25</v>
          </cell>
          <cell r="O1171">
            <v>339</v>
          </cell>
          <cell r="P1171" t="str">
            <v>SEGUNDA A SABADO - 13:20 AS 21:40 / INTERVALO DE 01 HORA</v>
          </cell>
          <cell r="Q1171" t="str">
            <v>220 Horas</v>
          </cell>
          <cell r="R1171" t="str">
            <v>75.01.013</v>
          </cell>
          <cell r="S1171" t="str">
            <v>SCK - Capinação e Roçada de Vias</v>
          </cell>
          <cell r="T1171">
            <v>2</v>
          </cell>
          <cell r="U1171" t="str">
            <v>SIEMACO SAO PAULO LIMP URBANA</v>
          </cell>
          <cell r="V1171" t="str">
            <v>Brasileira</v>
          </cell>
          <cell r="W1171" t="str">
            <v>Itamaraju</v>
          </cell>
          <cell r="X1171" t="str">
            <v>LAURITA RIBEIRO DE QUEIROZ</v>
          </cell>
          <cell r="Y1171" t="str">
            <v>JOSE DOMINGOS DOS SANTOS</v>
          </cell>
          <cell r="Z1171" t="str">
            <v>Casado</v>
          </cell>
          <cell r="AA1171" t="str">
            <v>Ensino Fundamental Incompleto</v>
          </cell>
          <cell r="AB1171" t="str">
            <v>M</v>
          </cell>
          <cell r="AC1171" t="str">
            <v>Rua</v>
          </cell>
          <cell r="AD1171" t="str">
            <v>SERGIPE</v>
          </cell>
          <cell r="AE1171" t="str">
            <v>6</v>
          </cell>
          <cell r="AF1171" t="str">
            <v>A</v>
          </cell>
          <cell r="AG1171" t="str">
            <v>05889-335</v>
          </cell>
          <cell r="AH1171" t="str">
            <v>PARQUE FERNANDA</v>
          </cell>
          <cell r="AI1171" t="str">
            <v>São Paulo</v>
          </cell>
          <cell r="AJ1171" t="str">
            <v>São Paulo</v>
          </cell>
          <cell r="AM1171" t="str">
            <v>11</v>
          </cell>
          <cell r="AN1171" t="str">
            <v>93467-5331</v>
          </cell>
          <cell r="AP1171">
            <v>7283</v>
          </cell>
          <cell r="AQ1171" t="str">
            <v>16371</v>
          </cell>
          <cell r="AR1171" t="str">
            <v>0</v>
          </cell>
          <cell r="AS1171" t="str">
            <v>548302960</v>
          </cell>
          <cell r="AT1171" t="str">
            <v>088737230531</v>
          </cell>
          <cell r="AU1171" t="str">
            <v>0383</v>
          </cell>
          <cell r="AV1171" t="str">
            <v>381</v>
          </cell>
          <cell r="AW1171" t="str">
            <v>30316052</v>
          </cell>
          <cell r="AX1171" t="str">
            <v>841</v>
          </cell>
          <cell r="AY1171">
            <v>0</v>
          </cell>
          <cell r="AZ1171">
            <v>2</v>
          </cell>
          <cell r="BA1171">
            <v>19</v>
          </cell>
        </row>
        <row r="1172">
          <cell r="A1172">
            <v>112248</v>
          </cell>
          <cell r="B1172" t="str">
            <v>JOAO SEBASTIAO DA SILVA</v>
          </cell>
          <cell r="C1172" t="str">
            <v>VARREDOR</v>
          </cell>
          <cell r="D1172" t="str">
            <v>ECOSAMPA Campo Limpo</v>
          </cell>
          <cell r="E1172">
            <v>43617</v>
          </cell>
          <cell r="F1172">
            <v>1603.99</v>
          </cell>
          <cell r="G1172" t="str">
            <v>Em Atividade Normal</v>
          </cell>
          <cell r="H1172">
            <v>45119</v>
          </cell>
          <cell r="I1172">
            <v>18490</v>
          </cell>
          <cell r="J1172" t="str">
            <v>622.624.244-20</v>
          </cell>
          <cell r="K1172" t="str">
            <v>122.19102.43.4</v>
          </cell>
          <cell r="L1172" t="str">
            <v>Salário Mensal</v>
          </cell>
          <cell r="M1172" t="str">
            <v>Empregado (CLT)</v>
          </cell>
          <cell r="N1172" t="str">
            <v>5142-15</v>
          </cell>
          <cell r="O1172">
            <v>71</v>
          </cell>
          <cell r="P1172" t="str">
            <v>SEGUNDA A SABADO - 07:00 AS 15:20 / INTERVALO DE 01 HORA</v>
          </cell>
          <cell r="Q1172" t="str">
            <v>220 Horas</v>
          </cell>
          <cell r="R1172" t="str">
            <v>75.01.006</v>
          </cell>
          <cell r="S1172" t="str">
            <v>SCK - Varrição de Vias e Logradouros</v>
          </cell>
          <cell r="T1172">
            <v>2</v>
          </cell>
          <cell r="U1172" t="str">
            <v>SIEMACO SAO PAULO LIMP URBANA</v>
          </cell>
          <cell r="V1172" t="str">
            <v>Brasileira</v>
          </cell>
          <cell r="W1172" t="str">
            <v>Amaraji</v>
          </cell>
          <cell r="X1172" t="str">
            <v>ENESTINA MARIA DA SILVA</v>
          </cell>
          <cell r="Y1172" t="str">
            <v>SEBASTIAO FRANCISCO DA SILVA</v>
          </cell>
          <cell r="Z1172" t="str">
            <v>Solteiro</v>
          </cell>
          <cell r="AA1172" t="str">
            <v>Ensino Fundamental Completo</v>
          </cell>
          <cell r="AB1172" t="str">
            <v>M</v>
          </cell>
          <cell r="AC1172" t="str">
            <v>Rua</v>
          </cell>
          <cell r="AD1172" t="str">
            <v>CAJU</v>
          </cell>
          <cell r="AE1172" t="str">
            <v>17</v>
          </cell>
          <cell r="AG1172" t="str">
            <v>04235-150</v>
          </cell>
          <cell r="AH1172" t="str">
            <v>CIDADE NOVA HELIOPOLIS</v>
          </cell>
          <cell r="AI1172" t="str">
            <v>São Paulo</v>
          </cell>
          <cell r="AJ1172" t="str">
            <v>São Paulo</v>
          </cell>
          <cell r="AP1172">
            <v>390</v>
          </cell>
          <cell r="AQ1172" t="str">
            <v>10975</v>
          </cell>
          <cell r="AR1172" t="str">
            <v>9</v>
          </cell>
          <cell r="AS1172" t="str">
            <v>522553102</v>
          </cell>
          <cell r="AT1172" t="str">
            <v>12163550841</v>
          </cell>
          <cell r="AU1172" t="str">
            <v>426</v>
          </cell>
          <cell r="AV1172" t="str">
            <v>373</v>
          </cell>
          <cell r="AW1172" t="str">
            <v>21077</v>
          </cell>
          <cell r="AX1172" t="str">
            <v>015</v>
          </cell>
          <cell r="AY1172">
            <v>4</v>
          </cell>
          <cell r="AZ1172">
            <v>3</v>
          </cell>
          <cell r="BA1172">
            <v>0</v>
          </cell>
        </row>
        <row r="1173">
          <cell r="A1173">
            <v>113056</v>
          </cell>
          <cell r="B1173" t="str">
            <v>JOAO VICENTE NETO</v>
          </cell>
          <cell r="C1173" t="str">
            <v>VARREDOR</v>
          </cell>
          <cell r="D1173" t="str">
            <v>ECOSAMPA M'Boi Mirim</v>
          </cell>
          <cell r="E1173">
            <v>43617</v>
          </cell>
          <cell r="F1173">
            <v>1603.99</v>
          </cell>
          <cell r="G1173" t="str">
            <v>Em Atividade Normal</v>
          </cell>
          <cell r="H1173">
            <v>45119</v>
          </cell>
          <cell r="I1173">
            <v>19984</v>
          </cell>
          <cell r="J1173" t="str">
            <v>237.883.804-20</v>
          </cell>
          <cell r="K1173" t="str">
            <v>106.87336.60.8</v>
          </cell>
          <cell r="L1173" t="str">
            <v>Salário Mensal</v>
          </cell>
          <cell r="M1173" t="str">
            <v>Empregado (CLT)</v>
          </cell>
          <cell r="N1173" t="str">
            <v>5142-15</v>
          </cell>
          <cell r="O1173">
            <v>242</v>
          </cell>
          <cell r="P1173" t="str">
            <v>SEGUNDA A SABADO - 13:00 AS 21:20 / INTERVALO DE 01 HORA</v>
          </cell>
          <cell r="Q1173" t="str">
            <v>220 Horas</v>
          </cell>
          <cell r="R1173" t="str">
            <v>75.01.007</v>
          </cell>
          <cell r="S1173" t="str">
            <v>SCK - Varrição de Sarjetas e Calçadas</v>
          </cell>
          <cell r="T1173">
            <v>2</v>
          </cell>
          <cell r="U1173" t="str">
            <v>SIEMACO SAO PAULO LIMP URBANA</v>
          </cell>
          <cell r="V1173" t="str">
            <v>Brasileira</v>
          </cell>
          <cell r="W1173" t="str">
            <v>Piancó</v>
          </cell>
          <cell r="X1173" t="str">
            <v>SEVERINA PETRONILA DA CONCEICAO</v>
          </cell>
          <cell r="Z1173" t="str">
            <v>Casado</v>
          </cell>
          <cell r="AA1173" t="str">
            <v>Ensino Fundamental Completo</v>
          </cell>
          <cell r="AB1173" t="str">
            <v>M</v>
          </cell>
          <cell r="AC1173" t="str">
            <v>Estrada</v>
          </cell>
          <cell r="AD1173" t="str">
            <v>TENENTE JOSE MARIA DA CUNHA</v>
          </cell>
          <cell r="AE1173" t="str">
            <v>10</v>
          </cell>
          <cell r="AG1173" t="str">
            <v>06783-230</v>
          </cell>
          <cell r="AH1173" t="str">
            <v>JARDIM RECORD</v>
          </cell>
          <cell r="AI1173" t="str">
            <v>Taboão da Serra</v>
          </cell>
          <cell r="AJ1173" t="str">
            <v>São Paulo</v>
          </cell>
          <cell r="AP1173">
            <v>390</v>
          </cell>
          <cell r="AQ1173" t="str">
            <v>11578</v>
          </cell>
          <cell r="AR1173" t="str">
            <v>0</v>
          </cell>
          <cell r="AS1173" t="str">
            <v>117038817</v>
          </cell>
          <cell r="AT1173" t="str">
            <v>115253070167</v>
          </cell>
          <cell r="AU1173" t="str">
            <v>69</v>
          </cell>
          <cell r="AV1173" t="str">
            <v>372</v>
          </cell>
          <cell r="AW1173" t="str">
            <v>59444</v>
          </cell>
          <cell r="AX1173" t="str">
            <v>460</v>
          </cell>
          <cell r="AY1173">
            <v>4</v>
          </cell>
          <cell r="AZ1173">
            <v>3</v>
          </cell>
          <cell r="BA1173">
            <v>0</v>
          </cell>
        </row>
        <row r="1174">
          <cell r="A1174">
            <v>114921</v>
          </cell>
          <cell r="B1174" t="str">
            <v>JOAO VICTOR ARAUJO ALBUQUERQUE</v>
          </cell>
          <cell r="C1174" t="str">
            <v>AJUDANTE EQ SERVICOS DIVERSOS</v>
          </cell>
          <cell r="D1174" t="str">
            <v>ECOSAMPA Santo Amaro</v>
          </cell>
          <cell r="E1174">
            <v>43916</v>
          </cell>
          <cell r="F1174">
            <v>1464.83</v>
          </cell>
          <cell r="G1174" t="str">
            <v>Demitido em Meses Anteriores</v>
          </cell>
          <cell r="H1174">
            <v>44631</v>
          </cell>
          <cell r="I1174">
            <v>35087</v>
          </cell>
          <cell r="J1174" t="str">
            <v>461.074.658-12</v>
          </cell>
          <cell r="K1174" t="str">
            <v>209.78000.54.9</v>
          </cell>
          <cell r="L1174" t="str">
            <v>Salário Mensal</v>
          </cell>
          <cell r="M1174" t="str">
            <v>Empregado (CLT)</v>
          </cell>
          <cell r="N1174" t="str">
            <v>5142-25</v>
          </cell>
          <cell r="O1174">
            <v>66</v>
          </cell>
          <cell r="P1174" t="str">
            <v>SEGUNDA A SABADO - 06:00 AS 14:20 / INTERVALO DE 01 HORA</v>
          </cell>
          <cell r="Q1174" t="str">
            <v>220 Horas</v>
          </cell>
          <cell r="R1174" t="str">
            <v>75.01.016</v>
          </cell>
          <cell r="S1174" t="str">
            <v>SCK - Coleta - Catabagulho e Entulho</v>
          </cell>
          <cell r="T1174">
            <v>2</v>
          </cell>
          <cell r="U1174" t="str">
            <v>SIEMACO SAO PAULO LIMP URBANA</v>
          </cell>
          <cell r="V1174" t="str">
            <v>Brasileira</v>
          </cell>
          <cell r="W1174" t="str">
            <v>São Paulo</v>
          </cell>
          <cell r="X1174" t="str">
            <v>ANA MARIA DE ARAUJO</v>
          </cell>
          <cell r="Y1174" t="str">
            <v>JOAO BATISTA DOS SANTOS ALBUQUERQUE</v>
          </cell>
          <cell r="Z1174" t="str">
            <v>Solteiro</v>
          </cell>
          <cell r="AA1174" t="str">
            <v>Ensino Médio Completo</v>
          </cell>
          <cell r="AB1174" t="str">
            <v>M</v>
          </cell>
          <cell r="AC1174" t="str">
            <v>Rua</v>
          </cell>
          <cell r="AD1174" t="str">
            <v>CELORICOO DE BASTOS</v>
          </cell>
          <cell r="AE1174" t="str">
            <v>446</v>
          </cell>
          <cell r="AG1174" t="str">
            <v>05857-250</v>
          </cell>
          <cell r="AH1174" t="str">
            <v>JARDIM AURELIO</v>
          </cell>
          <cell r="AI1174" t="str">
            <v>São Paulo</v>
          </cell>
          <cell r="AJ1174" t="str">
            <v>São Paulo</v>
          </cell>
          <cell r="AK1174" t="str">
            <v>11</v>
          </cell>
          <cell r="AL1174" t="str">
            <v>96461.2335</v>
          </cell>
          <cell r="AM1174" t="str">
            <v>11</v>
          </cell>
          <cell r="AN1174" t="str">
            <v>97793.0348</v>
          </cell>
          <cell r="AP1174">
            <v>1634</v>
          </cell>
          <cell r="AQ1174" t="str">
            <v>58590</v>
          </cell>
          <cell r="AR1174" t="str">
            <v>3</v>
          </cell>
          <cell r="AS1174" t="str">
            <v>393598688</v>
          </cell>
          <cell r="AT1174" t="str">
            <v>421125300167</v>
          </cell>
          <cell r="AU1174" t="str">
            <v>716</v>
          </cell>
          <cell r="AV1174" t="str">
            <v>373</v>
          </cell>
          <cell r="AW1174" t="str">
            <v>46107465</v>
          </cell>
          <cell r="AX1174" t="str">
            <v>812</v>
          </cell>
          <cell r="AY1174">
            <v>1</v>
          </cell>
          <cell r="AZ1174">
            <v>11</v>
          </cell>
          <cell r="BA1174">
            <v>15</v>
          </cell>
        </row>
        <row r="1175">
          <cell r="A1175">
            <v>112973</v>
          </cell>
          <cell r="B1175" t="str">
            <v>JOAO VICTOR DOS SANTOS SILVA</v>
          </cell>
          <cell r="C1175" t="str">
            <v>AJUDANTE EQ SERVICOS DIVERSOS</v>
          </cell>
          <cell r="D1175" t="str">
            <v>ECOSAMPA M'Boi Mirim</v>
          </cell>
          <cell r="E1175">
            <v>43617</v>
          </cell>
          <cell r="F1175">
            <v>1603.99</v>
          </cell>
          <cell r="G1175" t="str">
            <v>Em Atividade Normal</v>
          </cell>
          <cell r="H1175">
            <v>44993</v>
          </cell>
          <cell r="I1175">
            <v>36504</v>
          </cell>
          <cell r="J1175" t="str">
            <v>237.042.428-10</v>
          </cell>
          <cell r="K1175" t="str">
            <v>163.00122.67.1</v>
          </cell>
          <cell r="L1175" t="str">
            <v>Salário Mensal</v>
          </cell>
          <cell r="M1175" t="str">
            <v>Empregado (CLT)</v>
          </cell>
          <cell r="N1175" t="str">
            <v>5142-25</v>
          </cell>
          <cell r="O1175">
            <v>167</v>
          </cell>
          <cell r="P1175" t="str">
            <v>SEGUNDA A SABADO - 13:40 AS 22:00 / INTERVALO DE 01 HORA</v>
          </cell>
          <cell r="Q1175" t="str">
            <v>220 Horas</v>
          </cell>
          <cell r="R1175" t="str">
            <v>75.01.022</v>
          </cell>
          <cell r="S1175" t="str">
            <v>SCK - Limpeza Habitacional - Dificil Acesso</v>
          </cell>
          <cell r="T1175">
            <v>2</v>
          </cell>
          <cell r="U1175" t="str">
            <v>SIEMACO SAO PAULO LIMP URBANA</v>
          </cell>
          <cell r="V1175" t="str">
            <v>Brasileira</v>
          </cell>
          <cell r="W1175" t="str">
            <v>São Paulo</v>
          </cell>
          <cell r="X1175" t="str">
            <v>FATIMA CONCEICAO DOS SANTOS DA SILVA</v>
          </cell>
          <cell r="Y1175" t="str">
            <v>JOSE PEREIRA DA SILVA</v>
          </cell>
          <cell r="Z1175" t="str">
            <v>Solteiro</v>
          </cell>
          <cell r="AA1175" t="str">
            <v>Ensino Fundamental Incompleto</v>
          </cell>
          <cell r="AB1175" t="str">
            <v>M</v>
          </cell>
          <cell r="AC1175" t="str">
            <v>Rua</v>
          </cell>
          <cell r="AD1175" t="str">
            <v>ISAIAS CAVALCANTE VERAS</v>
          </cell>
          <cell r="AE1175" t="str">
            <v>40</v>
          </cell>
          <cell r="AG1175" t="str">
            <v>05883-090</v>
          </cell>
          <cell r="AH1175" t="str">
            <v>JARDIM DO COLEGIO</v>
          </cell>
          <cell r="AI1175" t="str">
            <v>São Paulo</v>
          </cell>
          <cell r="AJ1175" t="str">
            <v>São Paulo</v>
          </cell>
          <cell r="AP1175">
            <v>390</v>
          </cell>
          <cell r="AQ1175" t="str">
            <v>12548</v>
          </cell>
          <cell r="AR1175" t="str">
            <v>2</v>
          </cell>
          <cell r="AS1175" t="str">
            <v>504016994</v>
          </cell>
          <cell r="AT1175" t="str">
            <v>445551600175</v>
          </cell>
          <cell r="AU1175" t="str">
            <v>53</v>
          </cell>
          <cell r="AV1175" t="str">
            <v>20</v>
          </cell>
          <cell r="AW1175" t="str">
            <v>53311</v>
          </cell>
          <cell r="AX1175" t="str">
            <v>414</v>
          </cell>
          <cell r="AY1175">
            <v>4</v>
          </cell>
          <cell r="AZ1175">
            <v>3</v>
          </cell>
          <cell r="BA1175">
            <v>0</v>
          </cell>
        </row>
        <row r="1176">
          <cell r="A1176">
            <v>114956</v>
          </cell>
          <cell r="B1176" t="str">
            <v>JOAO VITOR DE OLIVEIRA</v>
          </cell>
          <cell r="C1176" t="str">
            <v>AJUDANTE EQ SERVICOS DIVERSOS</v>
          </cell>
          <cell r="D1176" t="str">
            <v>ECOSAMPA Operação Geral</v>
          </cell>
          <cell r="E1176">
            <v>43916</v>
          </cell>
          <cell r="F1176">
            <v>1464.83</v>
          </cell>
          <cell r="G1176" t="str">
            <v>Demitido em Meses Anteriores</v>
          </cell>
          <cell r="H1176">
            <v>44575</v>
          </cell>
          <cell r="I1176">
            <v>36819</v>
          </cell>
          <cell r="J1176" t="str">
            <v>510.332.908-58</v>
          </cell>
          <cell r="K1176" t="str">
            <v>209.73717.08.9</v>
          </cell>
          <cell r="L1176" t="str">
            <v>Salário Mensal</v>
          </cell>
          <cell r="M1176" t="str">
            <v>Empregado (CLT)</v>
          </cell>
          <cell r="N1176" t="str">
            <v>5142-25</v>
          </cell>
          <cell r="O1176">
            <v>301</v>
          </cell>
          <cell r="P1176" t="str">
            <v>SEGUNDA A SABADO - 22:00 AS 05:25 / INTERVALO DE 01 HORA</v>
          </cell>
          <cell r="Q1176" t="str">
            <v>220 Horas</v>
          </cell>
          <cell r="R1176" t="str">
            <v>75.01.013</v>
          </cell>
          <cell r="S1176" t="str">
            <v>SCK - Capinação e Roçada de Vias</v>
          </cell>
          <cell r="T1176">
            <v>2</v>
          </cell>
          <cell r="U1176" t="str">
            <v>SIEMACO SAO PAULO LIMP URBANA</v>
          </cell>
          <cell r="V1176" t="str">
            <v>Brasileira</v>
          </cell>
          <cell r="W1176" t="str">
            <v>São Paulo</v>
          </cell>
          <cell r="X1176" t="str">
            <v>ITA LUCIA DE OLIVEIRA</v>
          </cell>
          <cell r="Y1176" t="str">
            <v>NAO DECLARADO</v>
          </cell>
          <cell r="Z1176" t="str">
            <v>Solteiro</v>
          </cell>
          <cell r="AA1176" t="str">
            <v>Ensino Fundamental Completo</v>
          </cell>
          <cell r="AB1176" t="str">
            <v>M</v>
          </cell>
          <cell r="AC1176" t="str">
            <v>Rua</v>
          </cell>
          <cell r="AD1176" t="str">
            <v xml:space="preserve">ROMULO GALLEGOS </v>
          </cell>
          <cell r="AE1176" t="str">
            <v>36</v>
          </cell>
          <cell r="AG1176" t="str">
            <v>04892-060</v>
          </cell>
          <cell r="AH1176" t="str">
            <v>JARDIM SILVINO</v>
          </cell>
          <cell r="AI1176" t="str">
            <v>São Paulo</v>
          </cell>
          <cell r="AJ1176" t="str">
            <v>São Paulo</v>
          </cell>
          <cell r="AK1176" t="str">
            <v>11</v>
          </cell>
          <cell r="AL1176" t="str">
            <v>95486.6178</v>
          </cell>
          <cell r="AM1176" t="str">
            <v>11</v>
          </cell>
          <cell r="AN1176" t="str">
            <v>96066.1659</v>
          </cell>
          <cell r="AP1176">
            <v>7245</v>
          </cell>
          <cell r="AQ1176" t="str">
            <v>05733</v>
          </cell>
          <cell r="AR1176" t="str">
            <v>1</v>
          </cell>
          <cell r="AS1176" t="str">
            <v>584205521</v>
          </cell>
          <cell r="AT1176" t="str">
            <v>462172470132</v>
          </cell>
          <cell r="AU1176" t="str">
            <v>0445</v>
          </cell>
          <cell r="AV1176" t="str">
            <v>381</v>
          </cell>
          <cell r="AW1176" t="str">
            <v>51033290</v>
          </cell>
          <cell r="AX1176" t="str">
            <v>858</v>
          </cell>
          <cell r="AY1176">
            <v>1</v>
          </cell>
          <cell r="AZ1176">
            <v>9</v>
          </cell>
          <cell r="BA1176">
            <v>18</v>
          </cell>
        </row>
        <row r="1177">
          <cell r="A1177">
            <v>117239</v>
          </cell>
          <cell r="B1177" t="str">
            <v>JOAO VITOR GOMES RIBEIRO</v>
          </cell>
          <cell r="C1177" t="str">
            <v>AJUDANTE EQ SERVICOS DIVERSOS</v>
          </cell>
          <cell r="D1177" t="str">
            <v>ECOSAMPA Capela do Socorro</v>
          </cell>
          <cell r="E1177">
            <v>44487</v>
          </cell>
          <cell r="F1177">
            <v>1603.99</v>
          </cell>
          <cell r="G1177" t="str">
            <v>Em Atividade Normal</v>
          </cell>
          <cell r="H1177">
            <v>45149</v>
          </cell>
          <cell r="I1177">
            <v>31989</v>
          </cell>
          <cell r="J1177" t="str">
            <v>233.027.848-99</v>
          </cell>
          <cell r="K1177" t="str">
            <v>209.77934.21.1</v>
          </cell>
          <cell r="L1177" t="str">
            <v>Salário Mensal</v>
          </cell>
          <cell r="M1177" t="str">
            <v>Empregado (CLT)</v>
          </cell>
          <cell r="N1177" t="str">
            <v>5142-25</v>
          </cell>
          <cell r="O1177">
            <v>66</v>
          </cell>
          <cell r="P1177" t="str">
            <v>SEGUNDA A SABADO - 06:00 AS 14:20 / INTERVALO DE 01 HORA</v>
          </cell>
          <cell r="Q1177" t="str">
            <v>220 Horas</v>
          </cell>
          <cell r="R1177" t="str">
            <v>75.01.011</v>
          </cell>
          <cell r="S1177" t="str">
            <v>SCK - Lavagem - Feiras, Vias e Logradouros</v>
          </cell>
          <cell r="T1177">
            <v>2</v>
          </cell>
          <cell r="U1177" t="str">
            <v>SIEMACO SAO PAULO LIMP URBANA</v>
          </cell>
          <cell r="V1177" t="str">
            <v>Brasileira</v>
          </cell>
          <cell r="W1177" t="str">
            <v>São Paulo</v>
          </cell>
          <cell r="X1177" t="str">
            <v>MARIA XAVIER GOMES</v>
          </cell>
          <cell r="Y1177" t="str">
            <v>JOSE BONIFACIO DA SILVA RIBEIROS</v>
          </cell>
          <cell r="Z1177" t="str">
            <v>Casado</v>
          </cell>
          <cell r="AA1177" t="str">
            <v>Ensino Fundamental Incompleto</v>
          </cell>
          <cell r="AB1177" t="str">
            <v>M</v>
          </cell>
          <cell r="AC1177" t="str">
            <v>Rua</v>
          </cell>
          <cell r="AD1177" t="str">
            <v>RUA COPACABANA</v>
          </cell>
          <cell r="AE1177" t="str">
            <v>123</v>
          </cell>
          <cell r="AG1177" t="str">
            <v>04849-561</v>
          </cell>
          <cell r="AH1177" t="str">
            <v>CANTINHO DO CEU</v>
          </cell>
          <cell r="AI1177" t="str">
            <v>São Paulo</v>
          </cell>
          <cell r="AJ1177" t="str">
            <v>São Paulo</v>
          </cell>
          <cell r="AK1177" t="str">
            <v>11</v>
          </cell>
          <cell r="AL1177" t="str">
            <v>96675.4399</v>
          </cell>
          <cell r="AP1177">
            <v>253</v>
          </cell>
          <cell r="AQ1177" t="str">
            <v>29569</v>
          </cell>
          <cell r="AR1177" t="str">
            <v>5</v>
          </cell>
          <cell r="AS1177" t="str">
            <v>405293495</v>
          </cell>
          <cell r="AT1177" t="str">
            <v>339304950124</v>
          </cell>
          <cell r="AU1177" t="str">
            <v>0747</v>
          </cell>
          <cell r="AV1177" t="str">
            <v>371</v>
          </cell>
          <cell r="AW1177" t="str">
            <v>23302784</v>
          </cell>
          <cell r="AX1177" t="str">
            <v>899</v>
          </cell>
          <cell r="AY1177">
            <v>1</v>
          </cell>
          <cell r="AZ1177">
            <v>10</v>
          </cell>
          <cell r="BA1177">
            <v>13</v>
          </cell>
        </row>
        <row r="1178">
          <cell r="A1178">
            <v>121437</v>
          </cell>
          <cell r="B1178" t="str">
            <v>JOAO VITOR MARTINS DE OLIVEIRA</v>
          </cell>
          <cell r="C1178" t="str">
            <v>AJUDANTE EQ SERVICOS DIVERSOS</v>
          </cell>
          <cell r="D1178" t="str">
            <v>ECOSAMPA Operação Geral</v>
          </cell>
          <cell r="E1178">
            <v>44967</v>
          </cell>
          <cell r="F1178">
            <v>1603.99</v>
          </cell>
          <cell r="G1178" t="str">
            <v>Demitido em Meses Anteriores</v>
          </cell>
          <cell r="H1178">
            <v>44981</v>
          </cell>
          <cell r="I1178">
            <v>36968</v>
          </cell>
          <cell r="J1178" t="str">
            <v>476.960.888-82</v>
          </cell>
          <cell r="K1178" t="str">
            <v>238.46166.91.6</v>
          </cell>
          <cell r="L1178" t="str">
            <v>Salário Mensal</v>
          </cell>
          <cell r="M1178" t="str">
            <v>Empregado (CLT)</v>
          </cell>
          <cell r="N1178" t="str">
            <v>5142-25</v>
          </cell>
          <cell r="O1178">
            <v>339</v>
          </cell>
          <cell r="P1178" t="str">
            <v>SEGUNDA A SABADO - 13:20 AS 21:40 / INTERVALO DE 01 HORA</v>
          </cell>
          <cell r="Q1178" t="str">
            <v>220 Horas</v>
          </cell>
          <cell r="R1178" t="str">
            <v>75.01.011</v>
          </cell>
          <cell r="S1178" t="str">
            <v>SCK - Lavagem - Feiras, Vias e Logradouros</v>
          </cell>
          <cell r="T1178">
            <v>2</v>
          </cell>
          <cell r="U1178" t="str">
            <v>SIEMACO SAO PAULO LIMP URBANA</v>
          </cell>
          <cell r="V1178" t="str">
            <v>Brasileira</v>
          </cell>
          <cell r="W1178" t="str">
            <v>São Paulo</v>
          </cell>
          <cell r="X1178" t="str">
            <v>CRISTIANI RODRIGUES MARTINS</v>
          </cell>
          <cell r="Y1178" t="str">
            <v>OSEAS TAVARES DE OLIVEIRA</v>
          </cell>
          <cell r="Z1178" t="str">
            <v>Solteiro</v>
          </cell>
          <cell r="AA1178" t="str">
            <v>Ensino Fundamental Completo</v>
          </cell>
          <cell r="AB1178" t="str">
            <v>M</v>
          </cell>
          <cell r="AC1178" t="str">
            <v>Avenida</v>
          </cell>
          <cell r="AD1178" t="str">
            <v>NUNO MARQUES PEREIRA</v>
          </cell>
          <cell r="AE1178" t="str">
            <v>30</v>
          </cell>
          <cell r="AF1178" t="str">
            <v>CASA 3</v>
          </cell>
          <cell r="AG1178" t="str">
            <v>05863-210</v>
          </cell>
          <cell r="AH1178" t="str">
            <v>JARDIM IMBE</v>
          </cell>
          <cell r="AI1178" t="str">
            <v>São Paulo</v>
          </cell>
          <cell r="AJ1178" t="str">
            <v>São Paulo</v>
          </cell>
          <cell r="AM1178" t="str">
            <v>11</v>
          </cell>
          <cell r="AN1178" t="str">
            <v>94013-1160</v>
          </cell>
          <cell r="AP1178">
            <v>6733</v>
          </cell>
          <cell r="AQ1178" t="str">
            <v>57708</v>
          </cell>
          <cell r="AR1178" t="str">
            <v>1</v>
          </cell>
          <cell r="AS1178" t="str">
            <v>596400214</v>
          </cell>
          <cell r="AT1178" t="str">
            <v>480052850191</v>
          </cell>
          <cell r="AU1178" t="str">
            <v>0141</v>
          </cell>
          <cell r="AV1178" t="str">
            <v>381</v>
          </cell>
          <cell r="AW1178" t="str">
            <v>47696088</v>
          </cell>
          <cell r="AX1178" t="str">
            <v>882</v>
          </cell>
          <cell r="AY1178">
            <v>0</v>
          </cell>
          <cell r="AZ1178">
            <v>0</v>
          </cell>
          <cell r="BA1178">
            <v>14</v>
          </cell>
        </row>
        <row r="1179">
          <cell r="A1179">
            <v>112211</v>
          </cell>
          <cell r="B1179" t="str">
            <v>JOAO VITORIANO DA SILVA NETO</v>
          </cell>
          <cell r="C1179" t="str">
            <v>AJUDANTE EQ SERVICOS DIVERSOS</v>
          </cell>
          <cell r="D1179" t="str">
            <v>ECOSAMPA Campo Limpo</v>
          </cell>
          <cell r="E1179">
            <v>43617</v>
          </cell>
          <cell r="F1179">
            <v>1319.67</v>
          </cell>
          <cell r="G1179" t="str">
            <v>Demitido em Meses Anteriores</v>
          </cell>
          <cell r="H1179">
            <v>44230</v>
          </cell>
          <cell r="I1179">
            <v>36113</v>
          </cell>
          <cell r="J1179" t="str">
            <v>463.797.678-27</v>
          </cell>
          <cell r="K1179" t="str">
            <v>163.00111.77.7</v>
          </cell>
          <cell r="L1179" t="str">
            <v>Salário Mensal</v>
          </cell>
          <cell r="M1179" t="str">
            <v>Empregado (CLT)</v>
          </cell>
          <cell r="N1179" t="str">
            <v>5142-25</v>
          </cell>
          <cell r="O1179">
            <v>66</v>
          </cell>
          <cell r="P1179" t="str">
            <v>SEGUNDA A SABADO - 06:00 AS 14:20 / INTERVALO DE 01 HORA</v>
          </cell>
          <cell r="Q1179" t="str">
            <v>220 Horas</v>
          </cell>
          <cell r="R1179" t="str">
            <v>75.01.013</v>
          </cell>
          <cell r="S1179" t="str">
            <v>SCK - Capinação e Roçada de Vias</v>
          </cell>
          <cell r="T1179">
            <v>2</v>
          </cell>
          <cell r="U1179" t="str">
            <v>SIEMACO SAO PAULO LIMP URBANA</v>
          </cell>
          <cell r="V1179" t="str">
            <v>Brasileira</v>
          </cell>
          <cell r="W1179" t="str">
            <v>São Paulo</v>
          </cell>
          <cell r="X1179" t="str">
            <v>MARTA LEAO DE FRANCA SILVA</v>
          </cell>
          <cell r="Y1179" t="str">
            <v>SEBASTIAO VITOR DA SILVA</v>
          </cell>
          <cell r="Z1179" t="str">
            <v>Solteiro</v>
          </cell>
          <cell r="AA1179" t="str">
            <v>Ensino Fundamental Incompleto</v>
          </cell>
          <cell r="AB1179" t="str">
            <v>M</v>
          </cell>
          <cell r="AC1179" t="str">
            <v>Rua</v>
          </cell>
          <cell r="AD1179" t="str">
            <v>CANUTO LUIZ DO NASCIMENTO</v>
          </cell>
          <cell r="AE1179" t="str">
            <v>45</v>
          </cell>
          <cell r="AG1179" t="str">
            <v>05850-140</v>
          </cell>
          <cell r="AH1179" t="str">
            <v>JARDIM CAPELINHA</v>
          </cell>
          <cell r="AI1179" t="str">
            <v>São Paulo</v>
          </cell>
          <cell r="AJ1179" t="str">
            <v>São Paulo</v>
          </cell>
          <cell r="AK1179" t="str">
            <v>11</v>
          </cell>
          <cell r="AL1179" t="str">
            <v>96152.2675</v>
          </cell>
          <cell r="AM1179" t="str">
            <v>11</v>
          </cell>
          <cell r="AN1179" t="str">
            <v>96159.8259</v>
          </cell>
          <cell r="AP1179">
            <v>9106</v>
          </cell>
          <cell r="AQ1179" t="str">
            <v>34367</v>
          </cell>
          <cell r="AR1179" t="str">
            <v>7</v>
          </cell>
          <cell r="AS1179" t="str">
            <v>377061050</v>
          </cell>
          <cell r="AT1179" t="str">
            <v>423232160191</v>
          </cell>
          <cell r="AU1179" t="str">
            <v>384</v>
          </cell>
          <cell r="AV1179" t="str">
            <v>408</v>
          </cell>
          <cell r="AW1179" t="str">
            <v>98293</v>
          </cell>
          <cell r="AX1179" t="str">
            <v>414</v>
          </cell>
          <cell r="AY1179">
            <v>1</v>
          </cell>
          <cell r="AZ1179">
            <v>8</v>
          </cell>
          <cell r="BA1179">
            <v>2</v>
          </cell>
        </row>
        <row r="1180">
          <cell r="A1180">
            <v>113027</v>
          </cell>
          <cell r="B1180" t="str">
            <v>JOAQUIM BARBOSA DE QUEIROZ</v>
          </cell>
          <cell r="C1180" t="str">
            <v>VARREDOR</v>
          </cell>
          <cell r="D1180" t="str">
            <v>ECOSAMPA M'Boi Mirim</v>
          </cell>
          <cell r="E1180">
            <v>43617</v>
          </cell>
          <cell r="F1180">
            <v>1281.23</v>
          </cell>
          <cell r="G1180" t="str">
            <v>Demitido em Meses Anteriores</v>
          </cell>
          <cell r="H1180">
            <v>44029</v>
          </cell>
          <cell r="I1180">
            <v>17756</v>
          </cell>
          <cell r="J1180" t="str">
            <v>336.707.577-91</v>
          </cell>
          <cell r="K1180" t="str">
            <v>103.25178.36.1</v>
          </cell>
          <cell r="L1180" t="str">
            <v>Salário Mensal</v>
          </cell>
          <cell r="M1180" t="str">
            <v>Empregado (CLT)</v>
          </cell>
          <cell r="N1180" t="str">
            <v>5142-15</v>
          </cell>
          <cell r="O1180">
            <v>71</v>
          </cell>
          <cell r="P1180" t="str">
            <v>SEGUNDA A SABADO - 07:00 AS 15:20 / INTERVALO DE 01 HORA</v>
          </cell>
          <cell r="Q1180" t="str">
            <v>220 Horas</v>
          </cell>
          <cell r="R1180" t="str">
            <v>75.01.006</v>
          </cell>
          <cell r="S1180" t="str">
            <v>SCK - Varrição de Vias e Logradouros</v>
          </cell>
          <cell r="T1180">
            <v>2</v>
          </cell>
          <cell r="U1180" t="str">
            <v>SIEMACO SAO PAULO LIMP URBANA</v>
          </cell>
          <cell r="V1180" t="str">
            <v>Brasileira</v>
          </cell>
          <cell r="W1180" t="str">
            <v>Caparaó</v>
          </cell>
          <cell r="X1180" t="str">
            <v>DALVA DA CONCEICAO QUEIROZ</v>
          </cell>
          <cell r="Z1180" t="str">
            <v>Solteiro</v>
          </cell>
          <cell r="AA1180" t="str">
            <v>Ensino Fundamental Completo</v>
          </cell>
          <cell r="AB1180" t="str">
            <v>M</v>
          </cell>
          <cell r="AC1180" t="str">
            <v>Rua</v>
          </cell>
          <cell r="AD1180" t="str">
            <v>SEBASTIAO MAMEDE</v>
          </cell>
          <cell r="AE1180" t="str">
            <v>210</v>
          </cell>
          <cell r="AG1180" t="str">
            <v>06663-055</v>
          </cell>
          <cell r="AH1180" t="str">
            <v>COHAB SETOR D</v>
          </cell>
          <cell r="AI1180" t="str">
            <v>Itapevi</v>
          </cell>
          <cell r="AJ1180" t="str">
            <v>São Paulo</v>
          </cell>
          <cell r="AP1180">
            <v>9106</v>
          </cell>
          <cell r="AQ1180" t="str">
            <v>33428</v>
          </cell>
          <cell r="AR1180" t="str">
            <v>8</v>
          </cell>
          <cell r="AS1180" t="str">
            <v>96570295</v>
          </cell>
          <cell r="AT1180" t="str">
            <v>74105700116</v>
          </cell>
          <cell r="AU1180" t="str">
            <v>438</v>
          </cell>
          <cell r="AV1180" t="str">
            <v>359</v>
          </cell>
          <cell r="AW1180" t="str">
            <v>58106</v>
          </cell>
          <cell r="AX1180" t="str">
            <v>125</v>
          </cell>
          <cell r="AY1180">
            <v>1</v>
          </cell>
          <cell r="AZ1180">
            <v>1</v>
          </cell>
          <cell r="BA1180">
            <v>16</v>
          </cell>
        </row>
        <row r="1181">
          <cell r="A1181">
            <v>112459</v>
          </cell>
          <cell r="B1181" t="str">
            <v>JOAQUIM BARBOSA FILHO</v>
          </cell>
          <cell r="C1181" t="str">
            <v>AUXILIAR DE SEGURANCA DO TRABALHO</v>
          </cell>
          <cell r="D1181" t="str">
            <v>ECOSAMPA Operação Geral</v>
          </cell>
          <cell r="E1181">
            <v>43617</v>
          </cell>
          <cell r="F1181">
            <v>2610.2399999999998</v>
          </cell>
          <cell r="G1181" t="str">
            <v>Em Atividade Normal</v>
          </cell>
          <cell r="H1181">
            <v>44960</v>
          </cell>
          <cell r="I1181">
            <v>29339</v>
          </cell>
          <cell r="J1181" t="str">
            <v>226.506.338-08</v>
          </cell>
          <cell r="K1181" t="str">
            <v>132.51530.89.4</v>
          </cell>
          <cell r="L1181" t="str">
            <v>Salário Mensal</v>
          </cell>
          <cell r="M1181" t="str">
            <v>Empregado (CLT)</v>
          </cell>
          <cell r="N1181" t="str">
            <v>3516-05</v>
          </cell>
          <cell r="O1181">
            <v>66</v>
          </cell>
          <cell r="P1181" t="str">
            <v>SEGUNDA A SABADO - 06:00 AS 14:20 / INTERVALO DE 01 HORA</v>
          </cell>
          <cell r="Q1181" t="str">
            <v>220 Horas</v>
          </cell>
          <cell r="R1181" t="str">
            <v>75.02.001</v>
          </cell>
          <cell r="S1181" t="str">
            <v>Apoio Op C.Indireto</v>
          </cell>
          <cell r="T1181">
            <v>3</v>
          </cell>
          <cell r="U1181" t="str">
            <v>SIEMACO SAO PAULO LIMP URBANA</v>
          </cell>
          <cell r="V1181" t="str">
            <v>Brasileira</v>
          </cell>
          <cell r="W1181" t="str">
            <v>São Paulo</v>
          </cell>
          <cell r="X1181" t="str">
            <v>MARIA ELISABETE PRADO BARBOSA</v>
          </cell>
          <cell r="Y1181" t="str">
            <v>JOAQUIM BARBOSA</v>
          </cell>
          <cell r="Z1181" t="str">
            <v>Casado</v>
          </cell>
          <cell r="AA1181" t="str">
            <v>Ensino Médio Completo</v>
          </cell>
          <cell r="AB1181" t="str">
            <v>M</v>
          </cell>
          <cell r="AC1181" t="str">
            <v>Rua</v>
          </cell>
          <cell r="AD1181" t="str">
            <v>MARIA SILVINA TAVARES</v>
          </cell>
          <cell r="AE1181" t="str">
            <v>215</v>
          </cell>
          <cell r="AG1181" t="str">
            <v>05873-270</v>
          </cell>
          <cell r="AH1181" t="str">
            <v>MORRO DO INDIO</v>
          </cell>
          <cell r="AI1181" t="str">
            <v>São Paulo</v>
          </cell>
          <cell r="AJ1181" t="str">
            <v>São Paulo</v>
          </cell>
          <cell r="AP1181">
            <v>6429</v>
          </cell>
          <cell r="AQ1181" t="str">
            <v>20589</v>
          </cell>
          <cell r="AR1181" t="str">
            <v>8</v>
          </cell>
          <cell r="AS1181" t="str">
            <v>358002047</v>
          </cell>
          <cell r="AT1181" t="str">
            <v>271652130167</v>
          </cell>
          <cell r="AU1181" t="str">
            <v>106</v>
          </cell>
          <cell r="AV1181" t="str">
            <v>20</v>
          </cell>
          <cell r="AW1181" t="str">
            <v>06545</v>
          </cell>
          <cell r="AX1181" t="str">
            <v>247</v>
          </cell>
          <cell r="AY1181">
            <v>4</v>
          </cell>
          <cell r="AZ1181">
            <v>3</v>
          </cell>
          <cell r="BA1181">
            <v>0</v>
          </cell>
        </row>
        <row r="1182">
          <cell r="A1182">
            <v>113377</v>
          </cell>
          <cell r="B1182" t="str">
            <v>JOAQUIM BATISTA DE OLIVEIRA</v>
          </cell>
          <cell r="C1182" t="str">
            <v>VARREDOR</v>
          </cell>
          <cell r="D1182" t="str">
            <v>ECOSAMPA Santo Amaro</v>
          </cell>
          <cell r="E1182">
            <v>43617</v>
          </cell>
          <cell r="F1182">
            <v>1603.99</v>
          </cell>
          <cell r="G1182" t="str">
            <v>Em Atividade Normal</v>
          </cell>
          <cell r="H1182">
            <v>45177</v>
          </cell>
          <cell r="I1182">
            <v>19935</v>
          </cell>
          <cell r="J1182" t="str">
            <v>083.554.548-20</v>
          </cell>
          <cell r="K1182" t="str">
            <v>107.35697.32.6</v>
          </cell>
          <cell r="L1182" t="str">
            <v>Salário Mensal</v>
          </cell>
          <cell r="M1182" t="str">
            <v>Empregado (CLT)</v>
          </cell>
          <cell r="N1182" t="str">
            <v>5142-15</v>
          </cell>
          <cell r="O1182">
            <v>299</v>
          </cell>
          <cell r="P1182" t="str">
            <v>SEGUNDA A SABADO - 20:00 AS 03:40 / INTERVALO DE 01 HORA</v>
          </cell>
          <cell r="Q1182" t="str">
            <v>220 Horas</v>
          </cell>
          <cell r="R1182" t="str">
            <v>75.01.010</v>
          </cell>
          <cell r="S1182" t="str">
            <v>SCK - Varrição de Feiras Livres</v>
          </cell>
          <cell r="T1182">
            <v>2</v>
          </cell>
          <cell r="U1182" t="str">
            <v>SIEMACO SAO PAULO LIMP URBANA</v>
          </cell>
          <cell r="V1182" t="str">
            <v>Brasileira</v>
          </cell>
          <cell r="W1182" t="str">
            <v>Ipanema</v>
          </cell>
          <cell r="X1182" t="str">
            <v>JORDELINA MARIA CANDIDA</v>
          </cell>
          <cell r="Z1182" t="str">
            <v>Casado</v>
          </cell>
          <cell r="AA1182" t="str">
            <v>Ensino Fundamental Completo</v>
          </cell>
          <cell r="AB1182" t="str">
            <v>M</v>
          </cell>
          <cell r="AC1182" t="str">
            <v>Rua</v>
          </cell>
          <cell r="AD1182" t="str">
            <v>CRISPIM RODRIGUES DE ANDRADE</v>
          </cell>
          <cell r="AE1182" t="str">
            <v>220</v>
          </cell>
          <cell r="AG1182" t="str">
            <v>06867-240</v>
          </cell>
          <cell r="AH1182" t="str">
            <v>JARDIM DAS OLIVEIRAS</v>
          </cell>
          <cell r="AI1182" t="str">
            <v>Itapecerica da Serra</v>
          </cell>
          <cell r="AJ1182" t="str">
            <v>São Paulo</v>
          </cell>
          <cell r="AP1182">
            <v>9104</v>
          </cell>
          <cell r="AQ1182" t="str">
            <v>24466</v>
          </cell>
          <cell r="AR1182" t="str">
            <v>1</v>
          </cell>
          <cell r="AS1182" t="str">
            <v>13528385</v>
          </cell>
          <cell r="AT1182" t="str">
            <v>66652690132</v>
          </cell>
          <cell r="AU1182" t="str">
            <v>78</v>
          </cell>
          <cell r="AV1182" t="str">
            <v>201</v>
          </cell>
          <cell r="AW1182" t="str">
            <v>38471</v>
          </cell>
          <cell r="AX1182" t="str">
            <v>449</v>
          </cell>
          <cell r="AY1182">
            <v>4</v>
          </cell>
          <cell r="AZ1182">
            <v>3</v>
          </cell>
          <cell r="BA1182">
            <v>0</v>
          </cell>
        </row>
        <row r="1183">
          <cell r="A1183">
            <v>112307</v>
          </cell>
          <cell r="B1183" t="str">
            <v>JOAQUIM INACIO DE BRITO FILHO</v>
          </cell>
          <cell r="C1183" t="str">
            <v>VARREDOR</v>
          </cell>
          <cell r="D1183" t="str">
            <v>ECOSAMPA M'Boi Mirim</v>
          </cell>
          <cell r="E1183">
            <v>43617</v>
          </cell>
          <cell r="F1183">
            <v>1603.99</v>
          </cell>
          <cell r="G1183" t="str">
            <v>Em Atividade Normal</v>
          </cell>
          <cell r="H1183">
            <v>45149</v>
          </cell>
          <cell r="I1183">
            <v>20665</v>
          </cell>
          <cell r="J1183" t="str">
            <v>041.332.618-79</v>
          </cell>
          <cell r="K1183" t="str">
            <v>106.93712.65.9</v>
          </cell>
          <cell r="L1183" t="str">
            <v>Salário Mensal</v>
          </cell>
          <cell r="M1183" t="str">
            <v>Empregado (CLT)</v>
          </cell>
          <cell r="N1183" t="str">
            <v>5142-15</v>
          </cell>
          <cell r="O1183">
            <v>66</v>
          </cell>
          <cell r="P1183" t="str">
            <v>SEGUNDA A SABADO - 06:00 AS 14:20 / INTERVALO DE 01 HORA</v>
          </cell>
          <cell r="Q1183" t="str">
            <v>220 Horas</v>
          </cell>
          <cell r="R1183" t="str">
            <v>75.01.006</v>
          </cell>
          <cell r="S1183" t="str">
            <v>SCK - Varrição de Vias e Logradouros</v>
          </cell>
          <cell r="T1183">
            <v>2</v>
          </cell>
          <cell r="U1183" t="str">
            <v>SIEMACO SAO PAULO LIMP URBANA</v>
          </cell>
          <cell r="V1183" t="str">
            <v>Brasileira</v>
          </cell>
          <cell r="W1183" t="str">
            <v>São Paulo</v>
          </cell>
          <cell r="X1183" t="str">
            <v>LUZIA MARIA DA CONCEICAO</v>
          </cell>
          <cell r="Z1183" t="str">
            <v>Casado</v>
          </cell>
          <cell r="AA1183" t="str">
            <v>Ensino Fundamental Incompleto</v>
          </cell>
          <cell r="AB1183" t="str">
            <v>M</v>
          </cell>
          <cell r="AC1183" t="str">
            <v>Rua</v>
          </cell>
          <cell r="AD1183" t="str">
            <v>MANUEL VIEIRA SARMENTO</v>
          </cell>
          <cell r="AE1183" t="str">
            <v>225</v>
          </cell>
          <cell r="AG1183" t="str">
            <v>05831-150</v>
          </cell>
          <cell r="AH1183" t="str">
            <v>CHACARA SANTANA</v>
          </cell>
          <cell r="AI1183" t="str">
            <v>São Paulo</v>
          </cell>
          <cell r="AJ1183" t="str">
            <v>São Paulo</v>
          </cell>
          <cell r="AK1183" t="str">
            <v>11</v>
          </cell>
          <cell r="AL1183" t="str">
            <v>5515.2195</v>
          </cell>
          <cell r="AP1183">
            <v>9106</v>
          </cell>
          <cell r="AQ1183" t="str">
            <v>33422</v>
          </cell>
          <cell r="AR1183" t="str">
            <v>1</v>
          </cell>
          <cell r="AS1183" t="str">
            <v>129349161</v>
          </cell>
          <cell r="AT1183" t="str">
            <v>24221620876</v>
          </cell>
          <cell r="AU1183" t="str">
            <v>242</v>
          </cell>
          <cell r="AV1183" t="str">
            <v>372</v>
          </cell>
          <cell r="AW1183" t="str">
            <v>51682</v>
          </cell>
          <cell r="AX1183" t="str">
            <v>172</v>
          </cell>
          <cell r="AY1183">
            <v>4</v>
          </cell>
          <cell r="AZ1183">
            <v>3</v>
          </cell>
          <cell r="BA1183">
            <v>0</v>
          </cell>
        </row>
        <row r="1184">
          <cell r="A1184">
            <v>112927</v>
          </cell>
          <cell r="B1184" t="str">
            <v>JOAQUIM SATIRO DE PAULO</v>
          </cell>
          <cell r="C1184" t="str">
            <v>VARREDOR</v>
          </cell>
          <cell r="D1184" t="str">
            <v>ECOSAMPA Capela do Socorro</v>
          </cell>
          <cell r="E1184">
            <v>43617</v>
          </cell>
          <cell r="F1184">
            <v>1603.99</v>
          </cell>
          <cell r="G1184" t="str">
            <v>Em Atividade Normal</v>
          </cell>
          <cell r="H1184">
            <v>44898</v>
          </cell>
          <cell r="I1184">
            <v>24987</v>
          </cell>
          <cell r="J1184" t="str">
            <v>127.372.458-50</v>
          </cell>
          <cell r="K1184" t="str">
            <v>123.32987.18.7</v>
          </cell>
          <cell r="L1184" t="str">
            <v>Salário Mensal</v>
          </cell>
          <cell r="M1184" t="str">
            <v>Empregado (CLT)</v>
          </cell>
          <cell r="N1184" t="str">
            <v>5142-15</v>
          </cell>
          <cell r="O1184">
            <v>233</v>
          </cell>
          <cell r="P1184" t="str">
            <v>SEGUNDA A SABADO - 09:00 AS 17:20 / INTERVALO DE 01 HORA</v>
          </cell>
          <cell r="Q1184" t="str">
            <v>220 Horas</v>
          </cell>
          <cell r="R1184" t="str">
            <v>75.01.006</v>
          </cell>
          <cell r="S1184" t="str">
            <v>SCK - Varrição de Vias e Logradouros</v>
          </cell>
          <cell r="T1184">
            <v>2</v>
          </cell>
          <cell r="U1184" t="str">
            <v>SIEMACO SAO PAULO LIMP URBANA</v>
          </cell>
          <cell r="V1184" t="str">
            <v>Brasileira</v>
          </cell>
          <cell r="W1184" t="str">
            <v>Alto Rio Doce</v>
          </cell>
          <cell r="X1184" t="str">
            <v>MARIA ROSA DE PAULO</v>
          </cell>
          <cell r="Y1184" t="str">
            <v>OSCARINO SATIRO DE PAULO</v>
          </cell>
          <cell r="Z1184" t="str">
            <v>Solteiro</v>
          </cell>
          <cell r="AA1184" t="str">
            <v>Ensino Fundamental Incompleto</v>
          </cell>
          <cell r="AB1184" t="str">
            <v>M</v>
          </cell>
          <cell r="AC1184" t="str">
            <v>Rua</v>
          </cell>
          <cell r="AD1184" t="str">
            <v>HUMBERTO BANDINI</v>
          </cell>
          <cell r="AE1184" t="str">
            <v>235</v>
          </cell>
          <cell r="AG1184" t="str">
            <v>04895-800</v>
          </cell>
          <cell r="AH1184" t="str">
            <v>JARDIM REPRESA</v>
          </cell>
          <cell r="AI1184" t="str">
            <v>São Paulo</v>
          </cell>
          <cell r="AJ1184" t="str">
            <v>São Paulo</v>
          </cell>
          <cell r="AP1184">
            <v>5917</v>
          </cell>
          <cell r="AQ1184" t="str">
            <v>03857</v>
          </cell>
          <cell r="AR1184" t="str">
            <v>1</v>
          </cell>
          <cell r="AS1184" t="str">
            <v>224950629</v>
          </cell>
          <cell r="AT1184" t="str">
            <v>285910180132</v>
          </cell>
          <cell r="AU1184" t="str">
            <v>635</v>
          </cell>
          <cell r="AV1184" t="str">
            <v>381</v>
          </cell>
          <cell r="AW1184" t="str">
            <v>78171</v>
          </cell>
          <cell r="AX1184" t="str">
            <v>040</v>
          </cell>
          <cell r="AY1184">
            <v>4</v>
          </cell>
          <cell r="AZ1184">
            <v>3</v>
          </cell>
          <cell r="BA1184">
            <v>0</v>
          </cell>
        </row>
        <row r="1185">
          <cell r="A1185">
            <v>115015</v>
          </cell>
          <cell r="B1185" t="str">
            <v>JOCYMEIRY MENDES PEREIRA MOTA</v>
          </cell>
          <cell r="C1185" t="str">
            <v>PENSIONISTAS</v>
          </cell>
          <cell r="D1185" t="str">
            <v>ECOSAMPA Pensionistas</v>
          </cell>
          <cell r="E1185">
            <v>43924</v>
          </cell>
          <cell r="F1185">
            <v>0.01</v>
          </cell>
          <cell r="G1185" t="str">
            <v>Em Atividade Normal</v>
          </cell>
          <cell r="H1185">
            <v>43924</v>
          </cell>
          <cell r="J1185" t="str">
            <v>282.721.548-97</v>
          </cell>
          <cell r="L1185" t="str">
            <v>Nenhuma</v>
          </cell>
          <cell r="M1185" t="str">
            <v>Pensionista</v>
          </cell>
          <cell r="N1185" t="str">
            <v>1415-20</v>
          </cell>
          <cell r="O1185">
            <v>0</v>
          </cell>
          <cell r="P1185" t="str">
            <v>Nenhum</v>
          </cell>
          <cell r="Q1185" t="str">
            <v>Nenhuma</v>
          </cell>
          <cell r="R1185" t="str">
            <v>00.00.000</v>
          </cell>
          <cell r="S1185" t="str">
            <v>Pensionistas</v>
          </cell>
          <cell r="T1185">
            <v>0</v>
          </cell>
          <cell r="U1185" t="str">
            <v>Nenhum</v>
          </cell>
          <cell r="V1185" t="str">
            <v>Brasileira</v>
          </cell>
          <cell r="W1185" t="str">
            <v>Nenhum</v>
          </cell>
          <cell r="Z1185" t="str">
            <v>Outros</v>
          </cell>
          <cell r="AA1185" t="str">
            <v>Ensino Fundamental Incompleto</v>
          </cell>
          <cell r="AB1185" t="str">
            <v>F</v>
          </cell>
          <cell r="AC1185" t="str">
            <v>Nenhum</v>
          </cell>
          <cell r="AI1185" t="str">
            <v>Nenhum</v>
          </cell>
          <cell r="AJ1185" t="str">
            <v>Nenhum</v>
          </cell>
          <cell r="AP1185">
            <v>779</v>
          </cell>
          <cell r="AQ1185" t="str">
            <v>952</v>
          </cell>
          <cell r="AR1185" t="str">
            <v>2</v>
          </cell>
          <cell r="AS1185" t="str">
            <v>372176343</v>
          </cell>
          <cell r="AY1185">
            <v>3</v>
          </cell>
          <cell r="AZ1185">
            <v>4</v>
          </cell>
          <cell r="BA1185">
            <v>28</v>
          </cell>
        </row>
        <row r="1186">
          <cell r="A1186">
            <v>114717</v>
          </cell>
          <cell r="B1186" t="str">
            <v>JODIVAN ELICIO DOS SANTOS</v>
          </cell>
          <cell r="C1186" t="str">
            <v>AJUDANTE EQ SERVICOS DIVERSOS</v>
          </cell>
          <cell r="D1186" t="str">
            <v>ECOSAMPA Capela do Socorro</v>
          </cell>
          <cell r="E1186">
            <v>43874</v>
          </cell>
          <cell r="F1186">
            <v>1281.23</v>
          </cell>
          <cell r="G1186" t="str">
            <v>Demitido em Meses Anteriores</v>
          </cell>
          <cell r="H1186">
            <v>43888</v>
          </cell>
          <cell r="I1186">
            <v>28088</v>
          </cell>
          <cell r="J1186" t="str">
            <v>273.018.368-05</v>
          </cell>
          <cell r="K1186" t="str">
            <v>125.00802.09.6</v>
          </cell>
          <cell r="L1186" t="str">
            <v>Salário Mensal</v>
          </cell>
          <cell r="M1186" t="str">
            <v>Empregado (CLT)</v>
          </cell>
          <cell r="N1186" t="str">
            <v>5142-25</v>
          </cell>
          <cell r="O1186">
            <v>167</v>
          </cell>
          <cell r="P1186" t="str">
            <v>SEGUNDA A SABADO - 13:40 AS 22:00 / INTERVALO DE 01 HORA</v>
          </cell>
          <cell r="Q1186" t="str">
            <v>220 Horas</v>
          </cell>
          <cell r="R1186" t="str">
            <v>75.01.014</v>
          </cell>
          <cell r="S1186" t="str">
            <v>SCK - Pintura de Meio-Fio e Remoção Faixas e Propagandas</v>
          </cell>
          <cell r="T1186">
            <v>2</v>
          </cell>
          <cell r="U1186" t="str">
            <v>SIEMACO SAO PAULO LIMP URBANA</v>
          </cell>
          <cell r="V1186" t="str">
            <v>Brasileira</v>
          </cell>
          <cell r="W1186" t="str">
            <v>Mundo Novo</v>
          </cell>
          <cell r="X1186" t="str">
            <v>NAILDE ANALIA DOS SANTOS</v>
          </cell>
          <cell r="Y1186" t="str">
            <v>DANIEL ELICIO DOS SANTOS</v>
          </cell>
          <cell r="Z1186" t="str">
            <v>Outros</v>
          </cell>
          <cell r="AA1186" t="str">
            <v>Ensino Médio Completo</v>
          </cell>
          <cell r="AB1186" t="str">
            <v>M</v>
          </cell>
          <cell r="AC1186" t="str">
            <v>Rua</v>
          </cell>
          <cell r="AD1186" t="str">
            <v>MARIA ROSCHEL SCHUNCK</v>
          </cell>
          <cell r="AE1186" t="str">
            <v>810</v>
          </cell>
          <cell r="AG1186" t="str">
            <v>04890-400</v>
          </cell>
          <cell r="AH1186" t="str">
            <v>JARDIM NOVO PARELHEIROS</v>
          </cell>
          <cell r="AI1186" t="str">
            <v>São Paulo</v>
          </cell>
          <cell r="AJ1186" t="str">
            <v>São Paulo</v>
          </cell>
          <cell r="AK1186" t="str">
            <v>11</v>
          </cell>
          <cell r="AL1186" t="str">
            <v>5921.6062</v>
          </cell>
          <cell r="AM1186" t="str">
            <v>11</v>
          </cell>
          <cell r="AN1186" t="str">
            <v>99970.0146</v>
          </cell>
          <cell r="AP1186">
            <v>736</v>
          </cell>
          <cell r="AQ1186" t="str">
            <v>49158</v>
          </cell>
          <cell r="AR1186" t="str">
            <v>0</v>
          </cell>
          <cell r="AS1186" t="str">
            <v>297478242</v>
          </cell>
          <cell r="AT1186" t="str">
            <v>280601910132</v>
          </cell>
          <cell r="AU1186" t="str">
            <v>0528</v>
          </cell>
          <cell r="AV1186" t="str">
            <v>381</v>
          </cell>
          <cell r="AW1186" t="str">
            <v>27301836</v>
          </cell>
          <cell r="AX1186" t="str">
            <v>805</v>
          </cell>
          <cell r="AY1186">
            <v>0</v>
          </cell>
          <cell r="AZ1186">
            <v>0</v>
          </cell>
          <cell r="BA1186">
            <v>14</v>
          </cell>
        </row>
        <row r="1187">
          <cell r="A1187">
            <v>112463</v>
          </cell>
          <cell r="B1187" t="str">
            <v>JOEL DA COSTA</v>
          </cell>
          <cell r="C1187" t="str">
            <v>AJUDANTE EQ SERVICOS DIVERSOS</v>
          </cell>
          <cell r="D1187" t="str">
            <v>ECOSAMPA Capela do Socorro</v>
          </cell>
          <cell r="E1187">
            <v>43617</v>
          </cell>
          <cell r="F1187">
            <v>1231.95</v>
          </cell>
          <cell r="G1187" t="str">
            <v>Demitido em Meses Anteriores</v>
          </cell>
          <cell r="H1187">
            <v>43703</v>
          </cell>
          <cell r="I1187">
            <v>27094</v>
          </cell>
          <cell r="J1187" t="str">
            <v>129.940.778-17</v>
          </cell>
          <cell r="K1187" t="str">
            <v>123.62741.54.2</v>
          </cell>
          <cell r="L1187" t="str">
            <v>Salário Mensal</v>
          </cell>
          <cell r="M1187" t="str">
            <v>Empregado (CLT)</v>
          </cell>
          <cell r="N1187" t="str">
            <v>5142-25</v>
          </cell>
          <cell r="O1187">
            <v>66</v>
          </cell>
          <cell r="P1187" t="str">
            <v>SEGUNDA A SABADO - 06:00 AS 14:20 / INTERVALO DE 01 HORA</v>
          </cell>
          <cell r="Q1187" t="str">
            <v>220 Horas</v>
          </cell>
          <cell r="R1187" t="str">
            <v>75.01.013</v>
          </cell>
          <cell r="S1187" t="str">
            <v>SCK - Capinação e Roçada de Vias</v>
          </cell>
          <cell r="T1187">
            <v>2</v>
          </cell>
          <cell r="U1187" t="str">
            <v>SIEMACO SAO PAULO LIMP URBANA</v>
          </cell>
          <cell r="V1187" t="str">
            <v>Brasileira</v>
          </cell>
          <cell r="W1187" t="str">
            <v>São Paulo</v>
          </cell>
          <cell r="X1187" t="str">
            <v>APARECIDA RODRIGUES MONSOM DA COSTA</v>
          </cell>
          <cell r="Y1187" t="str">
            <v>APARECIDO DA COSTA</v>
          </cell>
          <cell r="Z1187" t="str">
            <v>Casado</v>
          </cell>
          <cell r="AA1187" t="str">
            <v>Ensino Fundamental Completo</v>
          </cell>
          <cell r="AB1187" t="str">
            <v>M</v>
          </cell>
          <cell r="AC1187" t="str">
            <v>Rua</v>
          </cell>
          <cell r="AD1187" t="str">
            <v>ESQUEL</v>
          </cell>
          <cell r="AE1187" t="str">
            <v>210</v>
          </cell>
          <cell r="AG1187" t="str">
            <v>05797-250</v>
          </cell>
          <cell r="AH1187" t="str">
            <v>JARDIM IPE</v>
          </cell>
          <cell r="AI1187" t="str">
            <v>São Paulo</v>
          </cell>
          <cell r="AJ1187" t="str">
            <v>São Paulo</v>
          </cell>
          <cell r="AP1187">
            <v>1003</v>
          </cell>
          <cell r="AQ1187" t="str">
            <v>81563</v>
          </cell>
          <cell r="AR1187" t="str">
            <v>4</v>
          </cell>
          <cell r="AS1187" t="str">
            <v>231246882</v>
          </cell>
          <cell r="AT1187" t="str">
            <v>266201740116</v>
          </cell>
          <cell r="AU1187" t="str">
            <v>43</v>
          </cell>
          <cell r="AV1187" t="str">
            <v>373</v>
          </cell>
          <cell r="AW1187" t="str">
            <v>72379</v>
          </cell>
          <cell r="AX1187" t="str">
            <v>110</v>
          </cell>
          <cell r="AY1187">
            <v>0</v>
          </cell>
          <cell r="AZ1187">
            <v>2</v>
          </cell>
          <cell r="BA1187">
            <v>25</v>
          </cell>
        </row>
        <row r="1188">
          <cell r="A1188">
            <v>114771</v>
          </cell>
          <cell r="B1188" t="str">
            <v>JOEL DA SILVA BORBA</v>
          </cell>
          <cell r="C1188" t="str">
            <v>MOTORISTA CAMINHAO</v>
          </cell>
          <cell r="D1188" t="str">
            <v>ECOSAMPA Operação Geral</v>
          </cell>
          <cell r="E1188">
            <v>43874</v>
          </cell>
          <cell r="F1188">
            <v>2436.4499999999998</v>
          </cell>
          <cell r="G1188" t="str">
            <v>Demitido em Meses Anteriores</v>
          </cell>
          <cell r="H1188">
            <v>43888</v>
          </cell>
          <cell r="I1188">
            <v>28633</v>
          </cell>
          <cell r="J1188" t="str">
            <v>254.674.548-46</v>
          </cell>
          <cell r="K1188" t="str">
            <v>124.84951.12.6</v>
          </cell>
          <cell r="L1188" t="str">
            <v>Salário Mensal</v>
          </cell>
          <cell r="M1188" t="str">
            <v>Empregado (CLT)</v>
          </cell>
          <cell r="N1188" t="str">
            <v>7825-10</v>
          </cell>
          <cell r="O1188">
            <v>66</v>
          </cell>
          <cell r="P1188" t="str">
            <v>SEGUNDA A SABADO - 06:00 AS 14:20 / INTERVALO DE 01 HORA</v>
          </cell>
          <cell r="Q1188" t="str">
            <v>220 Horas</v>
          </cell>
          <cell r="R1188" t="str">
            <v>75.01.019</v>
          </cell>
          <cell r="S1188" t="str">
            <v>SCK - Operação dos Ecopontos</v>
          </cell>
          <cell r="T1188">
            <v>2</v>
          </cell>
          <cell r="U1188" t="str">
            <v>SIND TRAB EMP DE ONIBUS RODOV INTEREST INTERM SET DIF SAO PAULO</v>
          </cell>
          <cell r="V1188" t="str">
            <v>Brasileira</v>
          </cell>
          <cell r="W1188" t="str">
            <v>São Paulo</v>
          </cell>
          <cell r="X1188" t="str">
            <v>ALIENAI DA SILVA BORBA</v>
          </cell>
          <cell r="Y1188" t="str">
            <v>ADILSON JOSE BORBA</v>
          </cell>
          <cell r="Z1188" t="str">
            <v>Casado</v>
          </cell>
          <cell r="AA1188" t="str">
            <v>Ensino Fundamental Incompleto</v>
          </cell>
          <cell r="AB1188" t="str">
            <v>M</v>
          </cell>
          <cell r="AC1188" t="str">
            <v>Rua</v>
          </cell>
          <cell r="AD1188" t="str">
            <v>RUA PROFESSOR JACI</v>
          </cell>
          <cell r="AE1188" t="str">
            <v>134</v>
          </cell>
          <cell r="AF1188" t="str">
            <v>RUA PROFESSOR JACI</v>
          </cell>
          <cell r="AG1188" t="str">
            <v>04891-210</v>
          </cell>
          <cell r="AH1188" t="str">
            <v>PARQUE RECREIO</v>
          </cell>
          <cell r="AI1188" t="str">
            <v>São Paulo</v>
          </cell>
          <cell r="AJ1188" t="str">
            <v>São Paulo</v>
          </cell>
          <cell r="AK1188" t="str">
            <v>11</v>
          </cell>
          <cell r="AL1188" t="str">
            <v>94326.2817</v>
          </cell>
          <cell r="AM1188" t="str">
            <v>11</v>
          </cell>
          <cell r="AN1188" t="str">
            <v>96995.6050</v>
          </cell>
          <cell r="AP1188">
            <v>7245</v>
          </cell>
          <cell r="AQ1188" t="str">
            <v>04035</v>
          </cell>
          <cell r="AR1188" t="str">
            <v>2</v>
          </cell>
          <cell r="AS1188" t="str">
            <v>291204685</v>
          </cell>
          <cell r="AT1188" t="str">
            <v>259310610116</v>
          </cell>
          <cell r="AU1188" t="str">
            <v>0158</v>
          </cell>
          <cell r="AV1188" t="str">
            <v>381</v>
          </cell>
          <cell r="AW1188" t="str">
            <v>25467454</v>
          </cell>
          <cell r="AX1188" t="str">
            <v>846</v>
          </cell>
          <cell r="AY1188">
            <v>0</v>
          </cell>
          <cell r="AZ1188">
            <v>0</v>
          </cell>
          <cell r="BA1188">
            <v>14</v>
          </cell>
          <cell r="BB1188" t="str">
            <v>02.309.897.890</v>
          </cell>
          <cell r="BC1188">
            <v>44839</v>
          </cell>
          <cell r="BD1188">
            <v>43014</v>
          </cell>
          <cell r="BE1188" t="str">
            <v>D</v>
          </cell>
          <cell r="BG1188">
            <v>43858</v>
          </cell>
        </row>
        <row r="1189">
          <cell r="A1189">
            <v>112959</v>
          </cell>
          <cell r="B1189" t="str">
            <v>JOEL PEREIRA CRUZ FILHO</v>
          </cell>
          <cell r="C1189" t="str">
            <v>AJUDANTE EQ SERVICOS DIVERSOS</v>
          </cell>
          <cell r="D1189" t="str">
            <v>ECOSAMPA M'Boi Mirim</v>
          </cell>
          <cell r="E1189">
            <v>43617</v>
          </cell>
          <cell r="F1189">
            <v>1603.99</v>
          </cell>
          <cell r="G1189" t="str">
            <v>Em Atividade Normal</v>
          </cell>
          <cell r="H1189">
            <v>44989</v>
          </cell>
          <cell r="I1189">
            <v>24544</v>
          </cell>
          <cell r="J1189" t="str">
            <v>468.220.895-00</v>
          </cell>
          <cell r="K1189" t="str">
            <v>122.96584.41.3</v>
          </cell>
          <cell r="L1189" t="str">
            <v>Salário Mensal</v>
          </cell>
          <cell r="M1189" t="str">
            <v>Empregado (CLT)</v>
          </cell>
          <cell r="N1189" t="str">
            <v>5142-25</v>
          </cell>
          <cell r="O1189">
            <v>66</v>
          </cell>
          <cell r="P1189" t="str">
            <v>SEGUNDA A SABADO - 06:00 AS 14:20 / INTERVALO DE 01 HORA</v>
          </cell>
          <cell r="Q1189" t="str">
            <v>220 Horas</v>
          </cell>
          <cell r="R1189" t="str">
            <v>75.01.022</v>
          </cell>
          <cell r="S1189" t="str">
            <v>SCK - Limpeza Habitacional - Dificil Acesso</v>
          </cell>
          <cell r="T1189">
            <v>2</v>
          </cell>
          <cell r="U1189" t="str">
            <v>SIEMACO SAO PAULO LIMP URBANA</v>
          </cell>
          <cell r="V1189" t="str">
            <v>Brasileira</v>
          </cell>
          <cell r="W1189" t="str">
            <v>Almadina</v>
          </cell>
          <cell r="X1189" t="str">
            <v>EUNICE MARIA CRUZ</v>
          </cell>
          <cell r="Y1189" t="str">
            <v>JOEL PEREIRA CRUZ</v>
          </cell>
          <cell r="Z1189" t="str">
            <v>Outros</v>
          </cell>
          <cell r="AA1189" t="str">
            <v>Ensino Fundamental Incompleto</v>
          </cell>
          <cell r="AB1189" t="str">
            <v>M</v>
          </cell>
          <cell r="AC1189" t="str">
            <v>Rua</v>
          </cell>
          <cell r="AD1189" t="str">
            <v>LUIS MARIA RIDEL</v>
          </cell>
          <cell r="AE1189" t="str">
            <v>65</v>
          </cell>
          <cell r="AG1189" t="str">
            <v>05795-230</v>
          </cell>
          <cell r="AH1189" t="str">
            <v>JARDIM ROSANA</v>
          </cell>
          <cell r="AI1189" t="str">
            <v>São Paulo</v>
          </cell>
          <cell r="AJ1189" t="str">
            <v>São Paulo</v>
          </cell>
          <cell r="AP1189">
            <v>9106</v>
          </cell>
          <cell r="AQ1189" t="str">
            <v>33419</v>
          </cell>
          <cell r="AR1189" t="str">
            <v>7</v>
          </cell>
          <cell r="AS1189" t="str">
            <v>535030393</v>
          </cell>
          <cell r="AT1189" t="str">
            <v>031817500558</v>
          </cell>
          <cell r="AU1189" t="str">
            <v>834</v>
          </cell>
          <cell r="AV1189" t="str">
            <v>328</v>
          </cell>
          <cell r="AW1189" t="str">
            <v>32355</v>
          </cell>
          <cell r="AX1189" t="str">
            <v>072</v>
          </cell>
          <cell r="AY1189">
            <v>4</v>
          </cell>
          <cell r="AZ1189">
            <v>3</v>
          </cell>
          <cell r="BA1189">
            <v>0</v>
          </cell>
        </row>
        <row r="1190">
          <cell r="A1190">
            <v>112928</v>
          </cell>
          <cell r="B1190" t="str">
            <v>JOEL PEREIRA DO NASCIMENTO</v>
          </cell>
          <cell r="C1190" t="str">
            <v>VARREDOR</v>
          </cell>
          <cell r="D1190" t="str">
            <v>ECOSAMPA Capela do Socorro</v>
          </cell>
          <cell r="E1190">
            <v>43617</v>
          </cell>
          <cell r="F1190">
            <v>1603.99</v>
          </cell>
          <cell r="G1190" t="str">
            <v>Em Atividade Normal</v>
          </cell>
          <cell r="H1190">
            <v>44898</v>
          </cell>
          <cell r="I1190">
            <v>23541</v>
          </cell>
          <cell r="J1190" t="str">
            <v>504.862.686-91</v>
          </cell>
          <cell r="K1190" t="str">
            <v>121.93490.62.9</v>
          </cell>
          <cell r="L1190" t="str">
            <v>Salário Mensal</v>
          </cell>
          <cell r="M1190" t="str">
            <v>Empregado (CLT)</v>
          </cell>
          <cell r="N1190" t="str">
            <v>5142-15</v>
          </cell>
          <cell r="O1190">
            <v>233</v>
          </cell>
          <cell r="P1190" t="str">
            <v>SEGUNDA A SABADO - 09:00 AS 17:20 / INTERVALO DE 01 HORA</v>
          </cell>
          <cell r="Q1190" t="str">
            <v>220 Horas</v>
          </cell>
          <cell r="R1190" t="str">
            <v>75.01.006</v>
          </cell>
          <cell r="S1190" t="str">
            <v>SCK - Varrição de Vias e Logradouros</v>
          </cell>
          <cell r="T1190">
            <v>2</v>
          </cell>
          <cell r="U1190" t="str">
            <v>SIEMACO SAO PAULO LIMP URBANA</v>
          </cell>
          <cell r="V1190" t="str">
            <v>Brasileira</v>
          </cell>
          <cell r="W1190" t="str">
            <v>Itanhomi</v>
          </cell>
          <cell r="X1190" t="str">
            <v>MARIA FLAUZINA</v>
          </cell>
          <cell r="Y1190" t="str">
            <v>FRANKLIN PEREIRA DO NASCIMENTO</v>
          </cell>
          <cell r="Z1190" t="str">
            <v>Casado</v>
          </cell>
          <cell r="AA1190" t="str">
            <v>Ensino Fundamental Incompleto</v>
          </cell>
          <cell r="AB1190" t="str">
            <v>M</v>
          </cell>
          <cell r="AC1190" t="str">
            <v>Rua</v>
          </cell>
          <cell r="AD1190" t="str">
            <v>INACIO DE ALMEIDA ARRUDA</v>
          </cell>
          <cell r="AE1190" t="str">
            <v>461</v>
          </cell>
          <cell r="AG1190" t="str">
            <v>04777-050</v>
          </cell>
          <cell r="AH1190" t="str">
            <v>VILA DA PAZ</v>
          </cell>
          <cell r="AI1190" t="str">
            <v>São Paulo</v>
          </cell>
          <cell r="AJ1190" t="str">
            <v>São Paulo</v>
          </cell>
          <cell r="AP1190">
            <v>5917</v>
          </cell>
          <cell r="AQ1190" t="str">
            <v>03810</v>
          </cell>
          <cell r="AR1190" t="str">
            <v>0</v>
          </cell>
          <cell r="AS1190" t="str">
            <v>199408907</v>
          </cell>
          <cell r="AT1190" t="str">
            <v>283429160108</v>
          </cell>
          <cell r="AU1190" t="str">
            <v>603</v>
          </cell>
          <cell r="AV1190" t="str">
            <v>280</v>
          </cell>
          <cell r="AW1190" t="str">
            <v>91894</v>
          </cell>
          <cell r="AX1190" t="str">
            <v>157</v>
          </cell>
          <cell r="AY1190">
            <v>4</v>
          </cell>
          <cell r="AZ1190">
            <v>3</v>
          </cell>
          <cell r="BA1190">
            <v>0</v>
          </cell>
        </row>
        <row r="1191">
          <cell r="A1191">
            <v>114922</v>
          </cell>
          <cell r="B1191" t="str">
            <v>JOELIO DE OLIVEIRA NASCIMENTO</v>
          </cell>
          <cell r="C1191" t="str">
            <v>COLETOR</v>
          </cell>
          <cell r="D1191" t="str">
            <v>ECOSAMPA Operação Geral</v>
          </cell>
          <cell r="E1191">
            <v>43916</v>
          </cell>
          <cell r="F1191">
            <v>1907.79</v>
          </cell>
          <cell r="G1191" t="str">
            <v>Em Atividade Normal</v>
          </cell>
          <cell r="H1191">
            <v>45119</v>
          </cell>
          <cell r="I1191">
            <v>30965</v>
          </cell>
          <cell r="J1191" t="str">
            <v>352.948.578-04</v>
          </cell>
          <cell r="K1191" t="str">
            <v>136.14138.85.1</v>
          </cell>
          <cell r="L1191" t="str">
            <v>Salário Mensal</v>
          </cell>
          <cell r="M1191" t="str">
            <v>Empregado (CLT)</v>
          </cell>
          <cell r="N1191" t="str">
            <v>5142-05</v>
          </cell>
          <cell r="O1191">
            <v>297</v>
          </cell>
          <cell r="P1191" t="str">
            <v>SEGUNDA A SABADO - 05:40 AS 14:00 / INTERVALO DE 01 HORA</v>
          </cell>
          <cell r="Q1191" t="str">
            <v>220 Horas</v>
          </cell>
          <cell r="R1191" t="str">
            <v>75.01.017</v>
          </cell>
          <cell r="S1191" t="str">
            <v>SCK - Coleta Manual - Entulho e Materiais Diversos</v>
          </cell>
          <cell r="T1191">
            <v>2</v>
          </cell>
          <cell r="U1191" t="str">
            <v>SIEMACO SAO PAULO LIMP URBANA</v>
          </cell>
          <cell r="V1191" t="str">
            <v>Brasileira</v>
          </cell>
          <cell r="W1191" t="str">
            <v>Tobias Barreto</v>
          </cell>
          <cell r="X1191" t="str">
            <v>MARIA LUCIA DE OLIVEIRA NASCIEMNTO</v>
          </cell>
          <cell r="Y1191" t="str">
            <v>NICEU DO NASCIMENTO</v>
          </cell>
          <cell r="Z1191" t="str">
            <v>Solteiro</v>
          </cell>
          <cell r="AA1191" t="str">
            <v>Ensino Médio Incompleto</v>
          </cell>
          <cell r="AB1191" t="str">
            <v>M</v>
          </cell>
          <cell r="AC1191" t="str">
            <v>Estrada</v>
          </cell>
          <cell r="AD1191" t="str">
            <v>LIGACAO</v>
          </cell>
          <cell r="AE1191" t="str">
            <v>152</v>
          </cell>
          <cell r="AG1191" t="str">
            <v>04851-151</v>
          </cell>
          <cell r="AH1191" t="str">
            <v>JARDIM MONTE VERDE</v>
          </cell>
          <cell r="AI1191" t="str">
            <v>São Paulo</v>
          </cell>
          <cell r="AJ1191" t="str">
            <v>São Paulo</v>
          </cell>
          <cell r="AK1191" t="str">
            <v>11</v>
          </cell>
          <cell r="AL1191" t="str">
            <v>97734.8585</v>
          </cell>
          <cell r="AM1191" t="str">
            <v>11</v>
          </cell>
          <cell r="AN1191" t="str">
            <v>5931.4183</v>
          </cell>
          <cell r="AP1191">
            <v>1571</v>
          </cell>
          <cell r="AQ1191" t="str">
            <v>40969</v>
          </cell>
          <cell r="AR1191" t="str">
            <v>5</v>
          </cell>
          <cell r="AS1191" t="str">
            <v>394929159</v>
          </cell>
          <cell r="AT1191" t="str">
            <v>021100175194</v>
          </cell>
          <cell r="AU1191" t="str">
            <v>773</v>
          </cell>
          <cell r="AV1191" t="str">
            <v>371</v>
          </cell>
          <cell r="AW1191" t="str">
            <v>35294854</v>
          </cell>
          <cell r="AX1191" t="str">
            <v>804</v>
          </cell>
          <cell r="AY1191">
            <v>3</v>
          </cell>
          <cell r="AZ1191">
            <v>5</v>
          </cell>
          <cell r="BA1191">
            <v>5</v>
          </cell>
        </row>
        <row r="1192">
          <cell r="A1192">
            <v>112212</v>
          </cell>
          <cell r="B1192" t="str">
            <v>JOELMA MARIA DE SOUSA</v>
          </cell>
          <cell r="C1192" t="str">
            <v>AJUDANTE EQ SERVICOS DIVERSOS</v>
          </cell>
          <cell r="D1192" t="str">
            <v>ECOSAMPA Campo Limpo</v>
          </cell>
          <cell r="E1192">
            <v>43617</v>
          </cell>
          <cell r="F1192">
            <v>1603.99</v>
          </cell>
          <cell r="G1192" t="str">
            <v>Em Atividade Normal</v>
          </cell>
          <cell r="H1192">
            <v>44776</v>
          </cell>
          <cell r="I1192">
            <v>32835</v>
          </cell>
          <cell r="J1192" t="str">
            <v>033.075.663-00</v>
          </cell>
          <cell r="K1192" t="str">
            <v>161.78725.66.4</v>
          </cell>
          <cell r="L1192" t="str">
            <v>Salário Mensal</v>
          </cell>
          <cell r="M1192" t="str">
            <v>Empregado (CLT)</v>
          </cell>
          <cell r="N1192" t="str">
            <v>5142-25</v>
          </cell>
          <cell r="O1192">
            <v>66</v>
          </cell>
          <cell r="P1192" t="str">
            <v>SEGUNDA A SABADO - 06:00 AS 14:20 / INTERVALO DE 01 HORA</v>
          </cell>
          <cell r="Q1192" t="str">
            <v>220 Horas</v>
          </cell>
          <cell r="R1192" t="str">
            <v>75.01.014</v>
          </cell>
          <cell r="S1192" t="str">
            <v>SCK - Pintura de Meio-Fio e Remoção Faixas e Propagandas</v>
          </cell>
          <cell r="T1192">
            <v>2</v>
          </cell>
          <cell r="U1192" t="str">
            <v>SIEMACO SAO PAULO LIMP URBANA</v>
          </cell>
          <cell r="V1192" t="str">
            <v>Brasileira</v>
          </cell>
          <cell r="W1192" t="str">
            <v>São Julião</v>
          </cell>
          <cell r="X1192" t="str">
            <v>MARIA PERCILIANA DE SOUSA</v>
          </cell>
          <cell r="Y1192" t="str">
            <v>JOSE MANOEL DE SOUSA</v>
          </cell>
          <cell r="Z1192" t="str">
            <v>Solteiro</v>
          </cell>
          <cell r="AA1192" t="str">
            <v>Ensino Médio Completo</v>
          </cell>
          <cell r="AB1192" t="str">
            <v>F</v>
          </cell>
          <cell r="AC1192" t="str">
            <v>Rua</v>
          </cell>
          <cell r="AD1192" t="str">
            <v>MIGUEL FRANSICO DIAS</v>
          </cell>
          <cell r="AE1192" t="str">
            <v>171</v>
          </cell>
          <cell r="AG1192" t="str">
            <v>05858-040</v>
          </cell>
          <cell r="AH1192" t="str">
            <v>CIDADE AUXILIADORA</v>
          </cell>
          <cell r="AI1192" t="str">
            <v>São Paulo</v>
          </cell>
          <cell r="AJ1192" t="str">
            <v>São Paulo</v>
          </cell>
          <cell r="AP1192">
            <v>2978</v>
          </cell>
          <cell r="AQ1192" t="str">
            <v>36776</v>
          </cell>
          <cell r="AR1192" t="str">
            <v>7</v>
          </cell>
          <cell r="AS1192" t="str">
            <v>2833551</v>
          </cell>
          <cell r="AT1192" t="str">
            <v>36366501511</v>
          </cell>
          <cell r="AU1192" t="str">
            <v>50</v>
          </cell>
          <cell r="AV1192" t="str">
            <v>40</v>
          </cell>
          <cell r="AW1192" t="str">
            <v>98812</v>
          </cell>
          <cell r="AX1192" t="str">
            <v>24</v>
          </cell>
          <cell r="AY1192">
            <v>4</v>
          </cell>
          <cell r="AZ1192">
            <v>3</v>
          </cell>
          <cell r="BA1192">
            <v>0</v>
          </cell>
        </row>
        <row r="1193">
          <cell r="A1193">
            <v>118058</v>
          </cell>
          <cell r="B1193" t="str">
            <v>JOELSON CAROLINO DOS SANTOS</v>
          </cell>
          <cell r="C1193" t="str">
            <v>AJUDANTE EQ SERVICOS DIVERSOS</v>
          </cell>
          <cell r="D1193" t="str">
            <v>ECOSAMPA Santo Amaro</v>
          </cell>
          <cell r="E1193">
            <v>44567</v>
          </cell>
          <cell r="F1193">
            <v>1603.99</v>
          </cell>
          <cell r="G1193" t="str">
            <v>Gozando Férias</v>
          </cell>
          <cell r="H1193">
            <v>45180</v>
          </cell>
          <cell r="I1193">
            <v>30512</v>
          </cell>
          <cell r="J1193" t="str">
            <v>052.009.444-14</v>
          </cell>
          <cell r="K1193" t="str">
            <v>127.59575.44.8</v>
          </cell>
          <cell r="L1193" t="str">
            <v>Salário Mensal</v>
          </cell>
          <cell r="M1193" t="str">
            <v>Empregado (CLT)</v>
          </cell>
          <cell r="N1193" t="str">
            <v>5142-25</v>
          </cell>
          <cell r="O1193">
            <v>300</v>
          </cell>
          <cell r="P1193" t="str">
            <v>SEGUNDA A SABADO - 21:00 AS 04:33 / INTERVALO DE 01 HORA</v>
          </cell>
          <cell r="Q1193" t="str">
            <v>220 Horas</v>
          </cell>
          <cell r="R1193" t="str">
            <v>75.01.014</v>
          </cell>
          <cell r="S1193" t="str">
            <v>SCK - Pintura de Meio-Fio e Remoção Faixas e Propagandas</v>
          </cell>
          <cell r="T1193">
            <v>2</v>
          </cell>
          <cell r="U1193" t="str">
            <v>SIEMACO SAO PAULO LIMP URBANA</v>
          </cell>
          <cell r="V1193" t="str">
            <v>Brasileira</v>
          </cell>
          <cell r="W1193" t="str">
            <v>Campina Grande</v>
          </cell>
          <cell r="X1193" t="str">
            <v>ZELIA MARIA DOS SANTOS</v>
          </cell>
          <cell r="Y1193" t="str">
            <v>SEVERINO CAROLINO DOS SANTOS</v>
          </cell>
          <cell r="Z1193" t="str">
            <v>Solteiro</v>
          </cell>
          <cell r="AA1193" t="str">
            <v>Ensino Fundamental Completo</v>
          </cell>
          <cell r="AB1193" t="str">
            <v>M</v>
          </cell>
          <cell r="AC1193" t="str">
            <v>Rua</v>
          </cell>
          <cell r="AD1193" t="str">
            <v>RUA XANDORES</v>
          </cell>
          <cell r="AE1193" t="str">
            <v>8</v>
          </cell>
          <cell r="AF1193" t="str">
            <v>VIELA TEREZINHA N 8</v>
          </cell>
          <cell r="AG1193" t="str">
            <v>04944-050</v>
          </cell>
          <cell r="AH1193" t="str">
            <v>PARQUE DO LAGO</v>
          </cell>
          <cell r="AI1193" t="str">
            <v>São Paulo</v>
          </cell>
          <cell r="AJ1193" t="str">
            <v>São Paulo</v>
          </cell>
          <cell r="AK1193" t="str">
            <v>11</v>
          </cell>
          <cell r="AL1193" t="str">
            <v>96881.4374</v>
          </cell>
          <cell r="AP1193">
            <v>1667</v>
          </cell>
          <cell r="AQ1193" t="str">
            <v>76350</v>
          </cell>
          <cell r="AR1193" t="str">
            <v>0</v>
          </cell>
          <cell r="AS1193" t="str">
            <v>578145868</v>
          </cell>
          <cell r="AT1193" t="str">
            <v>032625881201</v>
          </cell>
          <cell r="AU1193" t="str">
            <v>513</v>
          </cell>
          <cell r="AV1193" t="str">
            <v>372</v>
          </cell>
          <cell r="AW1193" t="str">
            <v>05200944</v>
          </cell>
          <cell r="AX1193" t="str">
            <v>414</v>
          </cell>
          <cell r="AY1193">
            <v>1</v>
          </cell>
          <cell r="AZ1193">
            <v>7</v>
          </cell>
          <cell r="BA1193">
            <v>25</v>
          </cell>
        </row>
        <row r="1194">
          <cell r="A1194">
            <v>121515</v>
          </cell>
          <cell r="B1194" t="str">
            <v>JOHN RIBEIRO COSTA</v>
          </cell>
          <cell r="C1194" t="str">
            <v>AJUDANTE EQ SERVICOS DIVERSOS</v>
          </cell>
          <cell r="D1194" t="str">
            <v>ECOSAMPA Operação Geral</v>
          </cell>
          <cell r="E1194">
            <v>44972</v>
          </cell>
          <cell r="F1194">
            <v>1603.99</v>
          </cell>
          <cell r="G1194" t="str">
            <v>Demitido em Meses Anteriores</v>
          </cell>
          <cell r="H1194">
            <v>44986</v>
          </cell>
          <cell r="I1194">
            <v>34342</v>
          </cell>
          <cell r="J1194" t="str">
            <v>430.213.038-54</v>
          </cell>
          <cell r="K1194" t="str">
            <v>207.24724.34.0</v>
          </cell>
          <cell r="L1194" t="str">
            <v>Salário Mensal</v>
          </cell>
          <cell r="M1194" t="str">
            <v>Empregado (CLT)</v>
          </cell>
          <cell r="N1194" t="str">
            <v>5142-25</v>
          </cell>
          <cell r="O1194">
            <v>339</v>
          </cell>
          <cell r="P1194" t="str">
            <v>SEGUNDA A SABADO - 13:20 AS 21:40 / INTERVALO DE 01 HORA</v>
          </cell>
          <cell r="Q1194" t="str">
            <v>220 Horas</v>
          </cell>
          <cell r="R1194" t="str">
            <v>75.01.011</v>
          </cell>
          <cell r="S1194" t="str">
            <v>SCK - Lavagem - Feiras, Vias e Logradouros</v>
          </cell>
          <cell r="T1194">
            <v>2</v>
          </cell>
          <cell r="U1194" t="str">
            <v>SIEMACO SAO PAULO LIMP URBANA</v>
          </cell>
          <cell r="V1194" t="str">
            <v>Brasileira</v>
          </cell>
          <cell r="W1194" t="str">
            <v>São Paulo</v>
          </cell>
          <cell r="X1194" t="str">
            <v>ROSELI RIBEIRO FERREIRA</v>
          </cell>
          <cell r="Y1194" t="str">
            <v>MARCELO DIAS COSTA</v>
          </cell>
          <cell r="Z1194" t="str">
            <v>Solteiro</v>
          </cell>
          <cell r="AA1194" t="str">
            <v>Ensino Médio Completo</v>
          </cell>
          <cell r="AB1194" t="str">
            <v>M</v>
          </cell>
          <cell r="AC1194" t="str">
            <v>Rua</v>
          </cell>
          <cell r="AD1194" t="str">
            <v>ANTONIO RAMOS ROSA</v>
          </cell>
          <cell r="AE1194" t="str">
            <v>273</v>
          </cell>
          <cell r="AF1194" t="str">
            <v>CASA 3</v>
          </cell>
          <cell r="AG1194" t="str">
            <v>05822-010</v>
          </cell>
          <cell r="AH1194" t="str">
            <v>PARQUE SANTO ANTONIO</v>
          </cell>
          <cell r="AI1194" t="str">
            <v>São Paulo</v>
          </cell>
          <cell r="AJ1194" t="str">
            <v>São Paulo</v>
          </cell>
          <cell r="AK1194" t="str">
            <v>11</v>
          </cell>
          <cell r="AL1194" t="str">
            <v>5894.4505</v>
          </cell>
          <cell r="AM1194" t="str">
            <v>11</v>
          </cell>
          <cell r="AN1194" t="str">
            <v>98458-8856</v>
          </cell>
          <cell r="AP1194">
            <v>1546</v>
          </cell>
          <cell r="AQ1194" t="str">
            <v>93546</v>
          </cell>
          <cell r="AR1194" t="str">
            <v>9</v>
          </cell>
          <cell r="AS1194" t="str">
            <v>374484545</v>
          </cell>
          <cell r="AT1194" t="str">
            <v>393835050175</v>
          </cell>
          <cell r="AU1194" t="str">
            <v>0335</v>
          </cell>
          <cell r="AV1194" t="str">
            <v>408</v>
          </cell>
          <cell r="AW1194" t="str">
            <v>43021303</v>
          </cell>
          <cell r="AX1194" t="str">
            <v>858</v>
          </cell>
          <cell r="AY1194">
            <v>0</v>
          </cell>
          <cell r="AZ1194">
            <v>0</v>
          </cell>
          <cell r="BA1194">
            <v>16</v>
          </cell>
        </row>
        <row r="1195">
          <cell r="A1195">
            <v>113082</v>
          </cell>
          <cell r="B1195" t="str">
            <v>JOHNATA MONTEIRO DOS SANTOS SOUZA</v>
          </cell>
          <cell r="C1195" t="str">
            <v>VARREDOR</v>
          </cell>
          <cell r="D1195" t="str">
            <v>ECOSAMPA Santo Amaro</v>
          </cell>
          <cell r="E1195">
            <v>43617</v>
          </cell>
          <cell r="F1195">
            <v>1603.99</v>
          </cell>
          <cell r="G1195" t="str">
            <v>Auxílio-Doença</v>
          </cell>
          <cell r="H1195">
            <v>45128</v>
          </cell>
          <cell r="I1195">
            <v>32788</v>
          </cell>
          <cell r="J1195" t="str">
            <v>385.348.938-96</v>
          </cell>
          <cell r="K1195" t="str">
            <v>162.12382.59.0</v>
          </cell>
          <cell r="L1195" t="str">
            <v>Salário Mensal</v>
          </cell>
          <cell r="M1195" t="str">
            <v>Empregado (CLT)</v>
          </cell>
          <cell r="N1195" t="str">
            <v>5142-15</v>
          </cell>
          <cell r="O1195">
            <v>66</v>
          </cell>
          <cell r="P1195" t="str">
            <v>SEGUNDA A SABADO - 06:00 AS 14:20 / INTERVALO DE 01 HORA</v>
          </cell>
          <cell r="Q1195" t="str">
            <v>220 Horas</v>
          </cell>
          <cell r="R1195" t="str">
            <v>75.01.006</v>
          </cell>
          <cell r="S1195" t="str">
            <v>SCK - Varrição de Vias e Logradouros</v>
          </cell>
          <cell r="T1195">
            <v>2</v>
          </cell>
          <cell r="U1195" t="str">
            <v>SIEMACO SAO PAULO LIMP URBANA</v>
          </cell>
          <cell r="V1195" t="str">
            <v>Brasileira</v>
          </cell>
          <cell r="W1195" t="str">
            <v>Diadema</v>
          </cell>
          <cell r="X1195" t="str">
            <v>EDNA PEREIRA DOS SANTOS</v>
          </cell>
          <cell r="Y1195" t="str">
            <v>CLAUDIO MONTEIRO DE SOUZA</v>
          </cell>
          <cell r="Z1195" t="str">
            <v>Solteiro</v>
          </cell>
          <cell r="AA1195" t="str">
            <v>Ensino Fundamental Incompleto</v>
          </cell>
          <cell r="AB1195" t="str">
            <v>M</v>
          </cell>
          <cell r="AC1195" t="str">
            <v>Rua</v>
          </cell>
          <cell r="AD1195" t="str">
            <v>PASCHOAL GRIECO</v>
          </cell>
          <cell r="AE1195" t="str">
            <v>14</v>
          </cell>
          <cell r="AF1195" t="str">
            <v>TV JAVALI</v>
          </cell>
          <cell r="AG1195" t="str">
            <v>04421-150</v>
          </cell>
          <cell r="AH1195" t="str">
            <v>CIDADE JULIA</v>
          </cell>
          <cell r="AI1195" t="str">
            <v>São Paulo</v>
          </cell>
          <cell r="AJ1195" t="str">
            <v>São Paulo</v>
          </cell>
          <cell r="AP1195">
            <v>9104</v>
          </cell>
          <cell r="AQ1195" t="str">
            <v>21387</v>
          </cell>
          <cell r="AR1195" t="str">
            <v>2</v>
          </cell>
          <cell r="AS1195" t="str">
            <v>47302083X</v>
          </cell>
          <cell r="AT1195" t="str">
            <v>369313240116</v>
          </cell>
          <cell r="AU1195" t="str">
            <v>337</v>
          </cell>
          <cell r="AV1195" t="str">
            <v>329</v>
          </cell>
          <cell r="AW1195" t="str">
            <v>43722</v>
          </cell>
          <cell r="AX1195" t="str">
            <v>329</v>
          </cell>
          <cell r="AY1195">
            <v>4</v>
          </cell>
          <cell r="AZ1195">
            <v>3</v>
          </cell>
          <cell r="BA1195">
            <v>0</v>
          </cell>
        </row>
        <row r="1196">
          <cell r="A1196">
            <v>112465</v>
          </cell>
          <cell r="B1196" t="str">
            <v>JOHNATAN FELIPE MARQUES MOTA</v>
          </cell>
          <cell r="C1196" t="str">
            <v>VARREDOR</v>
          </cell>
          <cell r="D1196" t="str">
            <v>ECOSAMPA Capela do Socorro</v>
          </cell>
          <cell r="E1196">
            <v>43617</v>
          </cell>
          <cell r="F1196">
            <v>1603.99</v>
          </cell>
          <cell r="G1196" t="str">
            <v>Em Atividade Normal</v>
          </cell>
          <cell r="H1196">
            <v>45056</v>
          </cell>
          <cell r="I1196">
            <v>34051</v>
          </cell>
          <cell r="J1196" t="str">
            <v>431.227.168-28</v>
          </cell>
          <cell r="K1196" t="str">
            <v>162.42884.15.2</v>
          </cell>
          <cell r="L1196" t="str">
            <v>Salário Mensal</v>
          </cell>
          <cell r="M1196" t="str">
            <v>Empregado (CLT)</v>
          </cell>
          <cell r="N1196" t="str">
            <v>5142-15</v>
          </cell>
          <cell r="O1196">
            <v>233</v>
          </cell>
          <cell r="P1196" t="str">
            <v>SEGUNDA A SABADO - 09:00 AS 17:20 / INTERVALO DE 01 HORA</v>
          </cell>
          <cell r="Q1196" t="str">
            <v>220 Horas</v>
          </cell>
          <cell r="R1196" t="str">
            <v>75.01.006</v>
          </cell>
          <cell r="S1196" t="str">
            <v>SCK - Varrição de Vias e Logradouros</v>
          </cell>
          <cell r="T1196">
            <v>2</v>
          </cell>
          <cell r="U1196" t="str">
            <v>SIEMACO SAO PAULO LIMP URBANA</v>
          </cell>
          <cell r="V1196" t="str">
            <v>Brasileira</v>
          </cell>
          <cell r="W1196" t="str">
            <v>São Paulo</v>
          </cell>
          <cell r="X1196" t="str">
            <v>VIVIANE MARQUES DE ALMEIDA MOTA</v>
          </cell>
          <cell r="Y1196" t="str">
            <v>UBIRAJARA MOTA</v>
          </cell>
          <cell r="Z1196" t="str">
            <v>Casado</v>
          </cell>
          <cell r="AA1196" t="str">
            <v>Ensino Médio Incompleto</v>
          </cell>
          <cell r="AB1196" t="str">
            <v>M</v>
          </cell>
          <cell r="AC1196" t="str">
            <v>Estrada</v>
          </cell>
          <cell r="AD1196" t="str">
            <v>DA BARRAGEM</v>
          </cell>
          <cell r="AE1196" t="str">
            <v>19</v>
          </cell>
          <cell r="AG1196" t="str">
            <v>04895-020</v>
          </cell>
          <cell r="AH1196" t="str">
            <v>COLONIA</v>
          </cell>
          <cell r="AI1196" t="str">
            <v>São Paulo</v>
          </cell>
          <cell r="AJ1196" t="str">
            <v>São Paulo</v>
          </cell>
          <cell r="AP1196">
            <v>9340</v>
          </cell>
          <cell r="AQ1196" t="str">
            <v>57920</v>
          </cell>
          <cell r="AR1196" t="str">
            <v>1</v>
          </cell>
          <cell r="AS1196" t="str">
            <v>493248559</v>
          </cell>
          <cell r="AT1196" t="str">
            <v>403313610191</v>
          </cell>
          <cell r="AU1196" t="str">
            <v>499</v>
          </cell>
          <cell r="AV1196" t="str">
            <v>381</v>
          </cell>
          <cell r="AW1196" t="str">
            <v>89732</v>
          </cell>
          <cell r="AX1196" t="str">
            <v>364</v>
          </cell>
          <cell r="AY1196">
            <v>4</v>
          </cell>
          <cell r="AZ1196">
            <v>3</v>
          </cell>
          <cell r="BA1196">
            <v>0</v>
          </cell>
        </row>
        <row r="1197">
          <cell r="A1197">
            <v>117291</v>
          </cell>
          <cell r="B1197" t="str">
            <v>JOICE DE LIMA DOS SANTOS</v>
          </cell>
          <cell r="C1197" t="str">
            <v>PENSIONISTAS</v>
          </cell>
          <cell r="D1197" t="str">
            <v>ECOSAMPA Pensionistas</v>
          </cell>
          <cell r="E1197">
            <v>44491</v>
          </cell>
          <cell r="F1197">
            <v>0.01</v>
          </cell>
          <cell r="G1197" t="str">
            <v>Em Atividade Normal</v>
          </cell>
          <cell r="H1197">
            <v>44491</v>
          </cell>
          <cell r="J1197" t="str">
            <v>436.616.528-77</v>
          </cell>
          <cell r="L1197" t="str">
            <v>Nenhuma</v>
          </cell>
          <cell r="M1197" t="str">
            <v>Pensionista</v>
          </cell>
          <cell r="N1197" t="str">
            <v>1415-20</v>
          </cell>
          <cell r="O1197">
            <v>0</v>
          </cell>
          <cell r="P1197" t="str">
            <v>Nenhum</v>
          </cell>
          <cell r="Q1197" t="str">
            <v>Nenhuma</v>
          </cell>
          <cell r="R1197" t="str">
            <v>00.00.000</v>
          </cell>
          <cell r="S1197" t="str">
            <v>Pensionistas</v>
          </cell>
          <cell r="T1197">
            <v>0</v>
          </cell>
          <cell r="U1197" t="str">
            <v>Nenhum</v>
          </cell>
          <cell r="V1197" t="str">
            <v>Nenhuma</v>
          </cell>
          <cell r="W1197" t="str">
            <v>Nenhum</v>
          </cell>
          <cell r="Z1197" t="str">
            <v>Nenhum</v>
          </cell>
          <cell r="AA1197" t="str">
            <v>Nenhum</v>
          </cell>
          <cell r="AB1197" t="str">
            <v>F</v>
          </cell>
          <cell r="AC1197" t="str">
            <v>Nenhum</v>
          </cell>
          <cell r="AI1197" t="str">
            <v>Nenhum</v>
          </cell>
          <cell r="AJ1197" t="str">
            <v>Nenhum</v>
          </cell>
          <cell r="AP1197">
            <v>352</v>
          </cell>
          <cell r="AQ1197" t="str">
            <v>352455956</v>
          </cell>
          <cell r="AR1197" t="str">
            <v>7</v>
          </cell>
          <cell r="AY1197">
            <v>1</v>
          </cell>
          <cell r="AZ1197">
            <v>10</v>
          </cell>
          <cell r="BA1197">
            <v>9</v>
          </cell>
        </row>
        <row r="1198">
          <cell r="A1198">
            <v>113729</v>
          </cell>
          <cell r="B1198" t="str">
            <v>JOICE MARIA DO NASCIMENTO</v>
          </cell>
          <cell r="C1198" t="str">
            <v>FAXINEIRO(A)</v>
          </cell>
          <cell r="D1198" t="str">
            <v>ECOSAMPA Operação Geral</v>
          </cell>
          <cell r="E1198">
            <v>43619</v>
          </cell>
          <cell r="F1198">
            <v>1603.99</v>
          </cell>
          <cell r="G1198" t="str">
            <v>Em Atividade Normal</v>
          </cell>
          <cell r="H1198">
            <v>44898</v>
          </cell>
          <cell r="I1198">
            <v>30809</v>
          </cell>
          <cell r="J1198" t="str">
            <v>337.227.748-10</v>
          </cell>
          <cell r="K1198" t="str">
            <v>201.66129.36.9</v>
          </cell>
          <cell r="L1198" t="str">
            <v>Salário Mensal</v>
          </cell>
          <cell r="M1198" t="str">
            <v>Empregado (CLT)</v>
          </cell>
          <cell r="N1198" t="str">
            <v>5143-20</v>
          </cell>
          <cell r="O1198">
            <v>10</v>
          </cell>
          <cell r="P1198" t="str">
            <v>SEGUNDA A SEXTA - 08:00 AS 17:48 / INTERVALO DE 01 HORA</v>
          </cell>
          <cell r="Q1198" t="str">
            <v>220 Horas</v>
          </cell>
          <cell r="R1198" t="str">
            <v>75.02.001</v>
          </cell>
          <cell r="S1198" t="str">
            <v>Apoio Op C.Indireto</v>
          </cell>
          <cell r="T1198">
            <v>3</v>
          </cell>
          <cell r="U1198" t="str">
            <v>SIEMACO SAO PAULO LIMP URBANA</v>
          </cell>
          <cell r="V1198" t="str">
            <v>Brasileira</v>
          </cell>
          <cell r="W1198" t="str">
            <v>São Paulo</v>
          </cell>
          <cell r="X1198" t="str">
            <v>HILDA MARIA DO NASCIMENTO</v>
          </cell>
          <cell r="Z1198" t="str">
            <v>Solteiro</v>
          </cell>
          <cell r="AA1198" t="str">
            <v>Educação Básica Incompleta</v>
          </cell>
          <cell r="AB1198" t="str">
            <v>F</v>
          </cell>
          <cell r="AC1198" t="str">
            <v>Rua</v>
          </cell>
          <cell r="AD1198" t="str">
            <v>ANGELO BENINCORI</v>
          </cell>
          <cell r="AE1198" t="str">
            <v>131</v>
          </cell>
          <cell r="AG1198" t="str">
            <v>02998-190</v>
          </cell>
          <cell r="AH1198" t="str">
            <v>CONJUNTO CITY JARAGUA</v>
          </cell>
          <cell r="AI1198" t="str">
            <v>São Paulo</v>
          </cell>
          <cell r="AJ1198" t="str">
            <v>São Paulo</v>
          </cell>
          <cell r="AP1198">
            <v>2921</v>
          </cell>
          <cell r="AQ1198" t="str">
            <v>52771</v>
          </cell>
          <cell r="AR1198" t="str">
            <v>5</v>
          </cell>
          <cell r="AS1198" t="str">
            <v>294121973</v>
          </cell>
          <cell r="AT1198" t="str">
            <v>303838270124</v>
          </cell>
          <cell r="AU1198" t="str">
            <v>420</v>
          </cell>
          <cell r="AV1198" t="str">
            <v>346</v>
          </cell>
          <cell r="AW1198" t="str">
            <v>0000006665</v>
          </cell>
          <cell r="AX1198" t="str">
            <v>00297</v>
          </cell>
          <cell r="AY1198">
            <v>4</v>
          </cell>
          <cell r="AZ1198">
            <v>2</v>
          </cell>
          <cell r="BA1198">
            <v>28</v>
          </cell>
        </row>
        <row r="1199">
          <cell r="A1199">
            <v>113108</v>
          </cell>
          <cell r="B1199" t="str">
            <v>JOILSON SOARES DA SILVA</v>
          </cell>
          <cell r="C1199" t="str">
            <v>AJUDANTE EQ SERVICOS DIVERSOS</v>
          </cell>
          <cell r="D1199" t="str">
            <v>ECOSAMPA Santo Amaro</v>
          </cell>
          <cell r="E1199">
            <v>43617</v>
          </cell>
          <cell r="F1199">
            <v>1231.95</v>
          </cell>
          <cell r="G1199" t="str">
            <v>Demitido em Meses Anteriores</v>
          </cell>
          <cell r="H1199">
            <v>43703</v>
          </cell>
          <cell r="I1199">
            <v>36766</v>
          </cell>
          <cell r="J1199" t="str">
            <v>461.170.288-06</v>
          </cell>
          <cell r="K1199" t="str">
            <v>210.67800.48.6</v>
          </cell>
          <cell r="L1199" t="str">
            <v>Salário Mensal</v>
          </cell>
          <cell r="M1199" t="str">
            <v>Empregado (CLT)</v>
          </cell>
          <cell r="N1199" t="str">
            <v>5142-25</v>
          </cell>
          <cell r="O1199">
            <v>301</v>
          </cell>
          <cell r="P1199" t="str">
            <v>SEGUNDA A SABADO - 22:00 AS 05:25 / INTERVALO DE 01 HORA</v>
          </cell>
          <cell r="Q1199" t="str">
            <v>220 Horas</v>
          </cell>
          <cell r="R1199" t="str">
            <v>75.01.013</v>
          </cell>
          <cell r="S1199" t="str">
            <v>SCK - Capinação e Roçada de Vias</v>
          </cell>
          <cell r="T1199">
            <v>2</v>
          </cell>
          <cell r="U1199" t="str">
            <v>SIEMACO SAO PAULO LIMP URBANA</v>
          </cell>
          <cell r="V1199" t="str">
            <v>Brasileira</v>
          </cell>
          <cell r="W1199" t="str">
            <v>São Paulo</v>
          </cell>
          <cell r="X1199" t="str">
            <v>MARIA APARECIDA FARIA</v>
          </cell>
          <cell r="Y1199" t="str">
            <v>JOSEILTON SOARES DA SILVA</v>
          </cell>
          <cell r="Z1199" t="str">
            <v>Solteiro</v>
          </cell>
          <cell r="AA1199" t="str">
            <v>Ensino Fundamental Incompleto</v>
          </cell>
          <cell r="AB1199" t="str">
            <v>M</v>
          </cell>
          <cell r="AC1199" t="str">
            <v>Rua</v>
          </cell>
          <cell r="AD1199" t="str">
            <v>PROFESSOR CARDOSO RANGEL</v>
          </cell>
          <cell r="AE1199" t="str">
            <v>136</v>
          </cell>
          <cell r="AG1199" t="str">
            <v>04843-360</v>
          </cell>
          <cell r="AH1199" t="str">
            <v>PARQUE SAO JOSE</v>
          </cell>
          <cell r="AI1199" t="str">
            <v>São Paulo</v>
          </cell>
          <cell r="AJ1199" t="str">
            <v>São Paulo</v>
          </cell>
          <cell r="AP1199">
            <v>9106</v>
          </cell>
          <cell r="AQ1199" t="str">
            <v>33967</v>
          </cell>
          <cell r="AR1199" t="str">
            <v>5</v>
          </cell>
          <cell r="AS1199" t="str">
            <v>534508911</v>
          </cell>
          <cell r="AT1199" t="str">
            <v>437993210132</v>
          </cell>
          <cell r="AU1199" t="str">
            <v>59</v>
          </cell>
          <cell r="AV1199" t="str">
            <v>371</v>
          </cell>
          <cell r="AW1199" t="str">
            <v>12658</v>
          </cell>
          <cell r="AX1199" t="str">
            <v>449</v>
          </cell>
          <cell r="AY1199">
            <v>0</v>
          </cell>
          <cell r="AZ1199">
            <v>2</v>
          </cell>
          <cell r="BA1199">
            <v>25</v>
          </cell>
        </row>
        <row r="1200">
          <cell r="A1200">
            <v>112311</v>
          </cell>
          <cell r="B1200" t="str">
            <v>JONAS FERREIRA ALECRIM</v>
          </cell>
          <cell r="C1200" t="str">
            <v>VARREDOR</v>
          </cell>
          <cell r="D1200" t="str">
            <v>ECOSAMPA Campo Limpo</v>
          </cell>
          <cell r="E1200">
            <v>43617</v>
          </cell>
          <cell r="F1200">
            <v>1319.67</v>
          </cell>
          <cell r="G1200" t="str">
            <v>Demitido em Meses Anteriores</v>
          </cell>
          <cell r="H1200">
            <v>44263</v>
          </cell>
          <cell r="I1200">
            <v>33147</v>
          </cell>
          <cell r="J1200" t="str">
            <v>112.220.746-80</v>
          </cell>
          <cell r="K1200" t="str">
            <v>162.06305.94.6</v>
          </cell>
          <cell r="L1200" t="str">
            <v>Salário Mensal</v>
          </cell>
          <cell r="M1200" t="str">
            <v>Empregado (CLT)</v>
          </cell>
          <cell r="N1200" t="str">
            <v>5142-15</v>
          </cell>
          <cell r="O1200">
            <v>223</v>
          </cell>
          <cell r="P1200" t="str">
            <v>SEGUNDA A SABADO - 10:00 AS 18:20 / INTERVALO DE 01 HORA</v>
          </cell>
          <cell r="Q1200" t="str">
            <v>220 Horas</v>
          </cell>
          <cell r="R1200" t="str">
            <v>75.01.006</v>
          </cell>
          <cell r="S1200" t="str">
            <v>SCK - Varrição de Vias e Logradouros</v>
          </cell>
          <cell r="T1200">
            <v>2</v>
          </cell>
          <cell r="U1200" t="str">
            <v>SIEMACO SAO PAULO LIMP URBANA</v>
          </cell>
          <cell r="V1200" t="str">
            <v>Brasileira</v>
          </cell>
          <cell r="W1200" t="str">
            <v>Poté</v>
          </cell>
          <cell r="X1200" t="str">
            <v>NELCI FERREIRA ALECRIM</v>
          </cell>
          <cell r="Y1200" t="str">
            <v>SEBASTIAO PEREIRA ALECRIM</v>
          </cell>
          <cell r="Z1200" t="str">
            <v>Solteiro</v>
          </cell>
          <cell r="AA1200" t="str">
            <v>Ensino Fundamental Completo</v>
          </cell>
          <cell r="AB1200" t="str">
            <v>M</v>
          </cell>
          <cell r="AC1200" t="str">
            <v>Rua</v>
          </cell>
          <cell r="AD1200" t="str">
            <v>CHIMARRAO</v>
          </cell>
          <cell r="AE1200" t="str">
            <v>141</v>
          </cell>
          <cell r="AG1200" t="str">
            <v>05766-360</v>
          </cell>
          <cell r="AH1200" t="str">
            <v>JARDIM OLINDA</v>
          </cell>
          <cell r="AI1200" t="str">
            <v>São Paulo</v>
          </cell>
          <cell r="AJ1200" t="str">
            <v>São Paulo</v>
          </cell>
          <cell r="AP1200">
            <v>390</v>
          </cell>
          <cell r="AQ1200" t="str">
            <v>11208</v>
          </cell>
          <cell r="AR1200" t="str">
            <v>4</v>
          </cell>
          <cell r="AS1200" t="str">
            <v>560601219</v>
          </cell>
          <cell r="AT1200" t="str">
            <v>182017950281</v>
          </cell>
          <cell r="AU1200" t="str">
            <v>46</v>
          </cell>
          <cell r="AV1200" t="str">
            <v>270</v>
          </cell>
          <cell r="AW1200" t="str">
            <v>69587</v>
          </cell>
          <cell r="AX1200" t="str">
            <v>154</v>
          </cell>
          <cell r="AY1200">
            <v>1</v>
          </cell>
          <cell r="AZ1200">
            <v>9</v>
          </cell>
          <cell r="BA1200">
            <v>7</v>
          </cell>
        </row>
        <row r="1201">
          <cell r="A1201">
            <v>113645</v>
          </cell>
          <cell r="B1201" t="str">
            <v>JONAS FERREIRA DA SILVA</v>
          </cell>
          <cell r="C1201" t="str">
            <v>MOTORISTA CAMINHAO</v>
          </cell>
          <cell r="D1201" t="str">
            <v>ECOSAMPA Operação Geral</v>
          </cell>
          <cell r="E1201">
            <v>43617</v>
          </cell>
          <cell r="F1201">
            <v>3050.22</v>
          </cell>
          <cell r="G1201" t="str">
            <v>Em Atividade Normal</v>
          </cell>
          <cell r="H1201">
            <v>45177</v>
          </cell>
          <cell r="I1201">
            <v>23355</v>
          </cell>
          <cell r="J1201" t="str">
            <v>052.758.968-32</v>
          </cell>
          <cell r="K1201" t="str">
            <v>122.84492.96.9</v>
          </cell>
          <cell r="L1201" t="str">
            <v>Salário Mensal</v>
          </cell>
          <cell r="M1201" t="str">
            <v>Empregado (CLT)</v>
          </cell>
          <cell r="N1201" t="str">
            <v>7825-10</v>
          </cell>
          <cell r="O1201">
            <v>301</v>
          </cell>
          <cell r="P1201" t="str">
            <v>SEGUNDA A SABADO - 22:00 AS 05:25 / INTERVALO DE 01 HORA</v>
          </cell>
          <cell r="Q1201" t="str">
            <v>220 Horas</v>
          </cell>
          <cell r="R1201" t="str">
            <v>75.01.013</v>
          </cell>
          <cell r="S1201" t="str">
            <v>SCK - Capinação e Roçada de Vias</v>
          </cell>
          <cell r="T1201">
            <v>2</v>
          </cell>
          <cell r="U1201" t="str">
            <v>SIND TRAB EMP DE ONIBUS RODOV INTEREST INTERM SET DIF SAO PAULO</v>
          </cell>
          <cell r="V1201" t="str">
            <v>Brasileira</v>
          </cell>
          <cell r="W1201" t="str">
            <v>Areia Branca</v>
          </cell>
          <cell r="X1201" t="str">
            <v>FRANCISCA FERREIRA DA SILVA</v>
          </cell>
          <cell r="Y1201" t="str">
            <v>PAULO FERREIRA DA SILVA</v>
          </cell>
          <cell r="Z1201" t="str">
            <v>Casado</v>
          </cell>
          <cell r="AA1201" t="str">
            <v>Ensino Fundamental Incompleto</v>
          </cell>
          <cell r="AB1201" t="str">
            <v>M</v>
          </cell>
          <cell r="AC1201" t="str">
            <v>Rua</v>
          </cell>
          <cell r="AD1201" t="str">
            <v>DR ARTUR MOREIRA DE ALMEIDA</v>
          </cell>
          <cell r="AE1201" t="str">
            <v>444</v>
          </cell>
          <cell r="AG1201" t="str">
            <v>04930-140</v>
          </cell>
          <cell r="AH1201" t="str">
            <v>JARDIM SANTA MARGARIDA</v>
          </cell>
          <cell r="AI1201" t="str">
            <v>São Paulo</v>
          </cell>
          <cell r="AJ1201" t="str">
            <v>São Paulo</v>
          </cell>
          <cell r="AP1201">
            <v>1667</v>
          </cell>
          <cell r="AQ1201" t="str">
            <v>11935</v>
          </cell>
          <cell r="AR1201" t="str">
            <v>6</v>
          </cell>
          <cell r="AS1201" t="str">
            <v>17195287</v>
          </cell>
          <cell r="AT1201" t="str">
            <v>115052810108</v>
          </cell>
          <cell r="AU1201" t="str">
            <v>24</v>
          </cell>
          <cell r="AV1201" t="str">
            <v>372</v>
          </cell>
          <cell r="AW1201" t="str">
            <v>14062</v>
          </cell>
          <cell r="AX1201" t="str">
            <v>082</v>
          </cell>
          <cell r="AY1201">
            <v>4</v>
          </cell>
          <cell r="AZ1201">
            <v>3</v>
          </cell>
          <cell r="BA1201">
            <v>0</v>
          </cell>
          <cell r="BB1201" t="str">
            <v>00.985.132.004</v>
          </cell>
          <cell r="BC1201">
            <v>45674</v>
          </cell>
          <cell r="BE1201" t="str">
            <v>D</v>
          </cell>
          <cell r="BG1201">
            <v>43608</v>
          </cell>
        </row>
        <row r="1202">
          <cell r="A1202">
            <v>113640</v>
          </cell>
          <cell r="B1202" t="str">
            <v>JONAS JOSUE PEREIRA DE JESUS</v>
          </cell>
          <cell r="C1202" t="str">
            <v>MOTORISTA CAMINHAO</v>
          </cell>
          <cell r="D1202" t="str">
            <v>ECOSAMPA Operação Geral</v>
          </cell>
          <cell r="E1202">
            <v>43617</v>
          </cell>
          <cell r="F1202">
            <v>2785.59</v>
          </cell>
          <cell r="G1202" t="str">
            <v>Demitido em Meses Anteriores</v>
          </cell>
          <cell r="H1202">
            <v>44505</v>
          </cell>
          <cell r="I1202">
            <v>25210</v>
          </cell>
          <cell r="J1202" t="str">
            <v>119.506.468-31</v>
          </cell>
          <cell r="K1202" t="str">
            <v>122.18154.50.3</v>
          </cell>
          <cell r="L1202" t="str">
            <v>Salário Mensal</v>
          </cell>
          <cell r="M1202" t="str">
            <v>Empregado (CLT)</v>
          </cell>
          <cell r="N1202" t="str">
            <v>7825-10</v>
          </cell>
          <cell r="O1202">
            <v>297</v>
          </cell>
          <cell r="P1202" t="str">
            <v>SEGUNDA A SABADO - 05:40 AS 14:00 / INTERVALO DE 01 HORA</v>
          </cell>
          <cell r="Q1202" t="str">
            <v>220 Horas</v>
          </cell>
          <cell r="R1202" t="str">
            <v>75.01.017</v>
          </cell>
          <cell r="S1202" t="str">
            <v>SCK - Coleta Manual - Entulho e Materiais Diversos</v>
          </cell>
          <cell r="T1202">
            <v>2</v>
          </cell>
          <cell r="U1202" t="str">
            <v>SIND TRAB EMP DE ONIBUS RODOV INTEREST INTERM SET DIF SAO PAULO</v>
          </cell>
          <cell r="V1202" t="str">
            <v>Brasileira</v>
          </cell>
          <cell r="W1202" t="str">
            <v>Diadema</v>
          </cell>
          <cell r="X1202" t="str">
            <v>HELOISA DO SACRAMENTO DE JESUS</v>
          </cell>
          <cell r="Y1202" t="str">
            <v>JOSE PEREIRA DE JESUS</v>
          </cell>
          <cell r="Z1202" t="str">
            <v>Casado</v>
          </cell>
          <cell r="AA1202" t="str">
            <v>Ensino Médio Completo</v>
          </cell>
          <cell r="AB1202" t="str">
            <v>M</v>
          </cell>
          <cell r="AC1202" t="str">
            <v>Rua</v>
          </cell>
          <cell r="AD1202" t="str">
            <v>DOS MARATIS</v>
          </cell>
          <cell r="AE1202" t="str">
            <v>01</v>
          </cell>
          <cell r="AG1202" t="str">
            <v>04475-200</v>
          </cell>
          <cell r="AH1202" t="str">
            <v>VILA GUACURI</v>
          </cell>
          <cell r="AI1202" t="str">
            <v>São Paulo</v>
          </cell>
          <cell r="AJ1202" t="str">
            <v>São Paulo</v>
          </cell>
          <cell r="AP1202">
            <v>2921</v>
          </cell>
          <cell r="AQ1202" t="str">
            <v>52693</v>
          </cell>
          <cell r="AR1202" t="str">
            <v>1</v>
          </cell>
          <cell r="AS1202" t="str">
            <v>223476742</v>
          </cell>
          <cell r="AT1202" t="str">
            <v>166272160175</v>
          </cell>
          <cell r="AU1202" t="str">
            <v>146</v>
          </cell>
          <cell r="AV1202" t="str">
            <v>222</v>
          </cell>
          <cell r="AW1202" t="str">
            <v>66135</v>
          </cell>
          <cell r="AX1202" t="str">
            <v>137</v>
          </cell>
          <cell r="AY1202">
            <v>2</v>
          </cell>
          <cell r="AZ1202">
            <v>5</v>
          </cell>
          <cell r="BA1202">
            <v>4</v>
          </cell>
          <cell r="BB1202" t="str">
            <v>01.347.296.704</v>
          </cell>
          <cell r="BC1202">
            <v>45673</v>
          </cell>
          <cell r="BE1202" t="str">
            <v>E</v>
          </cell>
          <cell r="BG1202">
            <v>44509</v>
          </cell>
        </row>
        <row r="1203">
          <cell r="A1203">
            <v>122826</v>
          </cell>
          <cell r="B1203" t="str">
            <v>JONAS PEREIRA RIBEIRO</v>
          </cell>
          <cell r="C1203" t="str">
            <v>AJUDANTE EQ SERVICOS DIVERSOS</v>
          </cell>
          <cell r="D1203" t="str">
            <v>ECOSAMPA Parelheiros</v>
          </cell>
          <cell r="E1203">
            <v>45180</v>
          </cell>
          <cell r="F1203">
            <v>1603.99</v>
          </cell>
          <cell r="G1203" t="str">
            <v>Em Atividade Normal</v>
          </cell>
          <cell r="H1203">
            <v>45180</v>
          </cell>
          <cell r="I1203">
            <v>35257</v>
          </cell>
          <cell r="J1203" t="str">
            <v>450.273.008-40</v>
          </cell>
          <cell r="K1203" t="str">
            <v>151.00225.09.6</v>
          </cell>
          <cell r="L1203" t="str">
            <v>Salário Mensal</v>
          </cell>
          <cell r="M1203" t="str">
            <v>Empregado (CLT)</v>
          </cell>
          <cell r="N1203" t="str">
            <v>5142-25</v>
          </cell>
          <cell r="O1203">
            <v>66</v>
          </cell>
          <cell r="P1203" t="str">
            <v>SEGUNDA A SABADO - 06:00 AS 14:20 / INTERVALO DE 01 HORA</v>
          </cell>
          <cell r="Q1203" t="str">
            <v>220 Horas</v>
          </cell>
          <cell r="R1203" t="str">
            <v>75.01.013</v>
          </cell>
          <cell r="S1203" t="str">
            <v>SCK - Capinação e Roçada de Vias</v>
          </cell>
          <cell r="T1203">
            <v>2</v>
          </cell>
          <cell r="U1203" t="str">
            <v>SIEMACO SAO PAULO LIMP URBANA</v>
          </cell>
          <cell r="V1203" t="str">
            <v>Brasileira</v>
          </cell>
          <cell r="W1203" t="str">
            <v>Itambé</v>
          </cell>
          <cell r="X1203" t="str">
            <v>MARIA APARECIDA PEREIRA RIBEIRO</v>
          </cell>
          <cell r="Y1203" t="str">
            <v>ANTONIO SERGIO RIBEIRO</v>
          </cell>
          <cell r="Z1203" t="str">
            <v>União Est/Marit</v>
          </cell>
          <cell r="AA1203" t="str">
            <v>Ensino Médio Completo</v>
          </cell>
          <cell r="AB1203" t="str">
            <v>M</v>
          </cell>
          <cell r="AC1203" t="str">
            <v>Rua</v>
          </cell>
          <cell r="AD1203" t="str">
            <v>PROFESSOR LICINIO CARPINELLI</v>
          </cell>
          <cell r="AE1203" t="str">
            <v>5</v>
          </cell>
          <cell r="AG1203" t="str">
            <v>04856-100</v>
          </cell>
          <cell r="AH1203" t="str">
            <v>JD. MYRNA</v>
          </cell>
          <cell r="AI1203" t="str">
            <v>São Paulo</v>
          </cell>
          <cell r="AJ1203" t="str">
            <v>São Paulo</v>
          </cell>
          <cell r="AM1203" t="str">
            <v>11</v>
          </cell>
          <cell r="AN1203" t="str">
            <v>98652-9152</v>
          </cell>
          <cell r="AP1203">
            <v>6677</v>
          </cell>
          <cell r="AQ1203" t="str">
            <v>87341</v>
          </cell>
          <cell r="AR1203" t="str">
            <v>3</v>
          </cell>
          <cell r="AS1203" t="str">
            <v>381907934</v>
          </cell>
          <cell r="AT1203" t="str">
            <v>423277450167</v>
          </cell>
          <cell r="AU1203" t="str">
            <v>0204</v>
          </cell>
          <cell r="AV1203" t="str">
            <v>381</v>
          </cell>
          <cell r="AW1203" t="str">
            <v>45027300</v>
          </cell>
          <cell r="AX1203" t="str">
            <v>840</v>
          </cell>
          <cell r="AY1203">
            <v>0</v>
          </cell>
          <cell r="AZ1203">
            <v>0</v>
          </cell>
          <cell r="BA1203">
            <v>19</v>
          </cell>
        </row>
        <row r="1204">
          <cell r="A1204">
            <v>113649</v>
          </cell>
          <cell r="B1204" t="str">
            <v>JONATAS BARBOSA DE OLIVEIRA</v>
          </cell>
          <cell r="C1204" t="str">
            <v>OPERADOR DE MAQUINA SENIOR</v>
          </cell>
          <cell r="D1204" t="str">
            <v>ECOSAMPA Operação Geral</v>
          </cell>
          <cell r="E1204">
            <v>43617</v>
          </cell>
          <cell r="F1204">
            <v>3999.84</v>
          </cell>
          <cell r="G1204" t="str">
            <v>Gozando Férias</v>
          </cell>
          <cell r="H1204">
            <v>45180</v>
          </cell>
          <cell r="I1204">
            <v>24192</v>
          </cell>
          <cell r="J1204" t="str">
            <v>084.460.428-35</v>
          </cell>
          <cell r="K1204" t="str">
            <v>122.03651.51.4</v>
          </cell>
          <cell r="L1204" t="str">
            <v>Salário Mensal</v>
          </cell>
          <cell r="M1204" t="str">
            <v>Empregado (CLT)</v>
          </cell>
          <cell r="N1204" t="str">
            <v>7151-25</v>
          </cell>
          <cell r="O1204">
            <v>301</v>
          </cell>
          <cell r="P1204" t="str">
            <v>SEGUNDA A SABADO - 22:00 AS 05:25 / INTERVALO DE 01 HORA</v>
          </cell>
          <cell r="Q1204" t="str">
            <v>220 Horas</v>
          </cell>
          <cell r="R1204" t="str">
            <v>75.01.018</v>
          </cell>
          <cell r="S1204" t="str">
            <v>SCK - Coleta Mecânica de Entulho</v>
          </cell>
          <cell r="T1204">
            <v>2</v>
          </cell>
          <cell r="U1204" t="str">
            <v>SIEMACO SAO PAULO LIMP URBANA</v>
          </cell>
          <cell r="V1204" t="str">
            <v>Brasileira</v>
          </cell>
          <cell r="W1204" t="str">
            <v>Iacanga</v>
          </cell>
          <cell r="X1204" t="str">
            <v>FRANCISCA MARIA DE OLIVIERA</v>
          </cell>
          <cell r="Y1204" t="str">
            <v>HONORATO BARBOSA DE OLIVEIRA</v>
          </cell>
          <cell r="Z1204" t="str">
            <v>Solteiro</v>
          </cell>
          <cell r="AA1204" t="str">
            <v>Ensino Médio Completo</v>
          </cell>
          <cell r="AB1204" t="str">
            <v>M</v>
          </cell>
          <cell r="AC1204" t="str">
            <v>Rua</v>
          </cell>
          <cell r="AD1204" t="str">
            <v>LIMBANI</v>
          </cell>
          <cell r="AE1204" t="str">
            <v>373</v>
          </cell>
          <cell r="AF1204" t="str">
            <v>TV 1 DE MAIO</v>
          </cell>
          <cell r="AG1204" t="str">
            <v>05796-110</v>
          </cell>
          <cell r="AH1204" t="str">
            <v>JARDIM VALE DAS VIRTUDE</v>
          </cell>
          <cell r="AI1204" t="str">
            <v>São Paulo</v>
          </cell>
          <cell r="AJ1204" t="str">
            <v>São Paulo</v>
          </cell>
          <cell r="AP1204">
            <v>3186</v>
          </cell>
          <cell r="AQ1204" t="str">
            <v>08029</v>
          </cell>
          <cell r="AR1204" t="str">
            <v>1</v>
          </cell>
          <cell r="AS1204" t="str">
            <v>196963382</v>
          </cell>
          <cell r="AT1204" t="str">
            <v>140406260132</v>
          </cell>
          <cell r="AU1204" t="str">
            <v>198</v>
          </cell>
          <cell r="AV1204" t="str">
            <v>328</v>
          </cell>
          <cell r="AW1204" t="str">
            <v>65133</v>
          </cell>
          <cell r="AX1204" t="str">
            <v>073</v>
          </cell>
          <cell r="AY1204">
            <v>4</v>
          </cell>
          <cell r="AZ1204">
            <v>3</v>
          </cell>
          <cell r="BA1204">
            <v>0</v>
          </cell>
          <cell r="BB1204" t="str">
            <v>00.884.512.196</v>
          </cell>
          <cell r="BC1204">
            <v>45893</v>
          </cell>
          <cell r="BE1204" t="str">
            <v>A</v>
          </cell>
          <cell r="BF1204" t="str">
            <v>D</v>
          </cell>
          <cell r="BG1204">
            <v>43608</v>
          </cell>
        </row>
        <row r="1205">
          <cell r="A1205">
            <v>119920</v>
          </cell>
          <cell r="B1205" t="str">
            <v>JONATAS MOREIRA LOPES DO AMARAL</v>
          </cell>
          <cell r="C1205" t="str">
            <v>MOTORISTA CAMINHAO</v>
          </cell>
          <cell r="D1205" t="str">
            <v>ECOSAMPA Operação Geral</v>
          </cell>
          <cell r="E1205">
            <v>44760</v>
          </cell>
          <cell r="F1205">
            <v>3050.22</v>
          </cell>
          <cell r="G1205" t="str">
            <v>Em Atividade Normal</v>
          </cell>
          <cell r="H1205">
            <v>45177</v>
          </cell>
          <cell r="I1205">
            <v>30181</v>
          </cell>
          <cell r="J1205" t="str">
            <v>312.005.538-70</v>
          </cell>
          <cell r="K1205" t="str">
            <v>135.37763.89.0</v>
          </cell>
          <cell r="L1205" t="str">
            <v>Salário Mensal</v>
          </cell>
          <cell r="M1205" t="str">
            <v>Empregado (CLT)</v>
          </cell>
          <cell r="N1205" t="str">
            <v>7825-10</v>
          </cell>
          <cell r="O1205">
            <v>339</v>
          </cell>
          <cell r="P1205" t="str">
            <v>SEGUNDA A SABADO - 13:20 AS 21:40 / INTERVALO DE 01 HORA</v>
          </cell>
          <cell r="Q1205" t="str">
            <v>220 Horas</v>
          </cell>
          <cell r="R1205" t="str">
            <v>75.01.017</v>
          </cell>
          <cell r="S1205" t="str">
            <v>SCK - Coleta Manual - Entulho e Materiais Diversos</v>
          </cell>
          <cell r="T1205">
            <v>2</v>
          </cell>
          <cell r="U1205" t="str">
            <v>SIND TRAB EMP DE ONIBUS RODOV INTEREST INTERM SET DIF SAO PAULO</v>
          </cell>
          <cell r="V1205" t="str">
            <v>Brasileira</v>
          </cell>
          <cell r="W1205" t="str">
            <v>São Paulo</v>
          </cell>
          <cell r="X1205" t="str">
            <v>ROSEMEIRE MOREIRA</v>
          </cell>
          <cell r="Y1205" t="str">
            <v>LUIZ CARLOS LOPES DO AMARAL</v>
          </cell>
          <cell r="Z1205" t="str">
            <v>Solteiro</v>
          </cell>
          <cell r="AA1205" t="str">
            <v>Ensino Fundamental Completo</v>
          </cell>
          <cell r="AB1205" t="str">
            <v>M</v>
          </cell>
          <cell r="AC1205" t="str">
            <v>Rua</v>
          </cell>
          <cell r="AD1205" t="str">
            <v>IGARAPE AGUA AZUL</v>
          </cell>
          <cell r="AE1205" t="str">
            <v>562</v>
          </cell>
          <cell r="AF1205" t="str">
            <v>34 C</v>
          </cell>
          <cell r="AG1205" t="str">
            <v>08485-310</v>
          </cell>
          <cell r="AH1205" t="str">
            <v>JARDIM ETELVINA</v>
          </cell>
          <cell r="AI1205" t="str">
            <v>São Paulo</v>
          </cell>
          <cell r="AJ1205" t="str">
            <v>São Paulo</v>
          </cell>
          <cell r="AP1205">
            <v>746</v>
          </cell>
          <cell r="AQ1205" t="str">
            <v>21570</v>
          </cell>
          <cell r="AR1205" t="str">
            <v>6</v>
          </cell>
          <cell r="AS1205" t="str">
            <v>344526823</v>
          </cell>
          <cell r="AT1205" t="str">
            <v>455218370141</v>
          </cell>
          <cell r="AU1205" t="str">
            <v>0514</v>
          </cell>
          <cell r="AV1205" t="str">
            <v>404</v>
          </cell>
          <cell r="AW1205" t="str">
            <v>31200553</v>
          </cell>
          <cell r="AX1205" t="str">
            <v>870</v>
          </cell>
          <cell r="AY1205">
            <v>1</v>
          </cell>
          <cell r="AZ1205">
            <v>1</v>
          </cell>
          <cell r="BA1205">
            <v>13</v>
          </cell>
          <cell r="BB1205" t="str">
            <v>02.075.182.829</v>
          </cell>
          <cell r="BC1205">
            <v>45496</v>
          </cell>
          <cell r="BD1205">
            <v>43923</v>
          </cell>
          <cell r="BE1205" t="str">
            <v>A</v>
          </cell>
          <cell r="BF1205" t="str">
            <v>E</v>
          </cell>
          <cell r="BG1205">
            <v>44712</v>
          </cell>
        </row>
        <row r="1206">
          <cell r="A1206">
            <v>114270</v>
          </cell>
          <cell r="B1206" t="str">
            <v>JONATAS SANTANA BARROS DE LIMA CONCEICAO DA SILVA CIPRIANO</v>
          </cell>
          <cell r="C1206" t="str">
            <v>AJUDANTE EQ SERVICOS DIVERSOS</v>
          </cell>
          <cell r="D1206" t="str">
            <v>ECOSAMPA Santo Amaro</v>
          </cell>
          <cell r="E1206">
            <v>43804</v>
          </cell>
          <cell r="F1206">
            <v>1281.23</v>
          </cell>
          <cell r="G1206" t="str">
            <v>Demitido em Meses Anteriores</v>
          </cell>
          <cell r="H1206">
            <v>43895</v>
          </cell>
          <cell r="I1206">
            <v>33695</v>
          </cell>
          <cell r="J1206" t="str">
            <v>409.867.008-94</v>
          </cell>
          <cell r="K1206" t="str">
            <v>138.96495.85.1</v>
          </cell>
          <cell r="L1206" t="str">
            <v>Salário Mensal</v>
          </cell>
          <cell r="M1206" t="str">
            <v>Empregado (CLT)</v>
          </cell>
          <cell r="N1206" t="str">
            <v>5142-25</v>
          </cell>
          <cell r="O1206">
            <v>300</v>
          </cell>
          <cell r="P1206" t="str">
            <v>SEGUNDA A SABADO - 21:00 AS 04:33 / INTERVALO DE 01 HORA</v>
          </cell>
          <cell r="Q1206" t="str">
            <v>220 Horas</v>
          </cell>
          <cell r="R1206" t="str">
            <v>75.01.014</v>
          </cell>
          <cell r="S1206" t="str">
            <v>SCK - Pintura de Meio-Fio e Remoção Faixas e Propagandas</v>
          </cell>
          <cell r="T1206">
            <v>2</v>
          </cell>
          <cell r="U1206" t="str">
            <v>SIEMACO SAO PAULO LIMP URBANA</v>
          </cell>
          <cell r="V1206" t="str">
            <v>Brasileira</v>
          </cell>
          <cell r="W1206" t="str">
            <v>São Paulo</v>
          </cell>
          <cell r="X1206" t="str">
            <v>QUITERIA BARROS DE LIMA</v>
          </cell>
          <cell r="Y1206" t="str">
            <v>SEBASTIAO RAIMUNDO CIPRIANO</v>
          </cell>
          <cell r="Z1206" t="str">
            <v>Solteiro</v>
          </cell>
          <cell r="AA1206" t="str">
            <v>Ensino Médio Incompleto</v>
          </cell>
          <cell r="AB1206" t="str">
            <v>M</v>
          </cell>
          <cell r="AC1206" t="str">
            <v>Avenida</v>
          </cell>
          <cell r="AD1206" t="str">
            <v>Avenida professora marta maria bernandes</v>
          </cell>
          <cell r="AE1206" t="str">
            <v>280</v>
          </cell>
          <cell r="AG1206" t="str">
            <v>04863-000</v>
          </cell>
          <cell r="AH1206" t="str">
            <v>Vila Natal</v>
          </cell>
          <cell r="AI1206" t="str">
            <v>São Paulo</v>
          </cell>
          <cell r="AJ1206" t="str">
            <v>São Paulo</v>
          </cell>
          <cell r="AK1206" t="str">
            <v>11</v>
          </cell>
          <cell r="AL1206" t="str">
            <v>5927.4850</v>
          </cell>
          <cell r="AP1206">
            <v>6733</v>
          </cell>
          <cell r="AQ1206" t="str">
            <v>31461</v>
          </cell>
          <cell r="AR1206" t="str">
            <v>8</v>
          </cell>
          <cell r="AS1206" t="str">
            <v>376153052</v>
          </cell>
          <cell r="AT1206" t="str">
            <v>392179900132</v>
          </cell>
          <cell r="AU1206" t="str">
            <v>0453</v>
          </cell>
          <cell r="AV1206" t="str">
            <v>381</v>
          </cell>
          <cell r="AW1206" t="str">
            <v>40986700</v>
          </cell>
          <cell r="AX1206" t="str">
            <v>894</v>
          </cell>
          <cell r="AY1206">
            <v>0</v>
          </cell>
          <cell r="AZ1206">
            <v>3</v>
          </cell>
          <cell r="BA1206">
            <v>0</v>
          </cell>
        </row>
        <row r="1207">
          <cell r="A1207">
            <v>113066</v>
          </cell>
          <cell r="B1207" t="str">
            <v>JONIAS FRANCISCO DO NASCIMENTO</v>
          </cell>
          <cell r="C1207" t="str">
            <v>VARREDOR</v>
          </cell>
          <cell r="D1207" t="str">
            <v>ECOSAMPA M'Boi Mirim</v>
          </cell>
          <cell r="E1207">
            <v>43617</v>
          </cell>
          <cell r="F1207">
            <v>1281.23</v>
          </cell>
          <cell r="G1207" t="str">
            <v>Demitido em Meses Anteriores</v>
          </cell>
          <cell r="H1207">
            <v>43808</v>
          </cell>
          <cell r="I1207">
            <v>25762</v>
          </cell>
          <cell r="J1207" t="str">
            <v>136.173.158-36</v>
          </cell>
          <cell r="K1207" t="str">
            <v>106.99938.44.6</v>
          </cell>
          <cell r="L1207" t="str">
            <v>Salário Mensal</v>
          </cell>
          <cell r="M1207" t="str">
            <v>Empregado (CLT)</v>
          </cell>
          <cell r="N1207" t="str">
            <v>5142-15</v>
          </cell>
          <cell r="O1207">
            <v>242</v>
          </cell>
          <cell r="P1207" t="str">
            <v>SEGUNDA A SABADO - 13:00 AS 21:20 / INTERVALO DE 01 HORA</v>
          </cell>
          <cell r="Q1207" t="str">
            <v>220 Horas</v>
          </cell>
          <cell r="R1207" t="str">
            <v>75.01.010</v>
          </cell>
          <cell r="S1207" t="str">
            <v>SCK - Varrição de Feiras Livres</v>
          </cell>
          <cell r="T1207">
            <v>2</v>
          </cell>
          <cell r="U1207" t="str">
            <v>SIEMACO SAO PAULO LIMP URBANA</v>
          </cell>
          <cell r="V1207" t="str">
            <v>Brasileira</v>
          </cell>
          <cell r="W1207" t="str">
            <v>Chorrochó</v>
          </cell>
          <cell r="X1207" t="str">
            <v>CLARA DAS VIRGENS DO NASCIMENTO</v>
          </cell>
          <cell r="Y1207" t="str">
            <v>JOAO FRANCISCO NETO</v>
          </cell>
          <cell r="Z1207" t="str">
            <v>Outros</v>
          </cell>
          <cell r="AA1207" t="str">
            <v>Educação Básica Completa</v>
          </cell>
          <cell r="AB1207" t="str">
            <v>M</v>
          </cell>
          <cell r="AC1207" t="str">
            <v>Rua</v>
          </cell>
          <cell r="AD1207" t="str">
            <v>MANOEL NOBREGA DE ALBURQUERQUE</v>
          </cell>
          <cell r="AE1207" t="str">
            <v>52</v>
          </cell>
          <cell r="AG1207" t="str">
            <v>04890-100</v>
          </cell>
          <cell r="AH1207" t="str">
            <v>JARDIM NOVO PARELHEIROS</v>
          </cell>
          <cell r="AI1207" t="str">
            <v>São Paulo</v>
          </cell>
          <cell r="AJ1207" t="str">
            <v>São Paulo</v>
          </cell>
          <cell r="AP1207">
            <v>2978</v>
          </cell>
          <cell r="AQ1207" t="str">
            <v>36822</v>
          </cell>
          <cell r="AR1207" t="str">
            <v>9</v>
          </cell>
          <cell r="AS1207" t="str">
            <v>392316031</v>
          </cell>
          <cell r="AT1207" t="str">
            <v>204413290108</v>
          </cell>
          <cell r="AU1207" t="str">
            <v>275</v>
          </cell>
          <cell r="AV1207" t="str">
            <v>381</v>
          </cell>
          <cell r="AW1207" t="str">
            <v>45546</v>
          </cell>
          <cell r="AX1207" t="str">
            <v>84</v>
          </cell>
          <cell r="AY1207">
            <v>0</v>
          </cell>
          <cell r="AZ1207">
            <v>6</v>
          </cell>
          <cell r="BA1207">
            <v>8</v>
          </cell>
        </row>
        <row r="1208">
          <cell r="A1208">
            <v>113125</v>
          </cell>
          <cell r="B1208" t="str">
            <v>JORCIRLEI ROCHA DOS SANTOS</v>
          </cell>
          <cell r="C1208" t="str">
            <v>COLETOR</v>
          </cell>
          <cell r="D1208" t="str">
            <v>ECOSAMPA Operação Geral</v>
          </cell>
          <cell r="E1208">
            <v>43617</v>
          </cell>
          <cell r="F1208">
            <v>1907.79</v>
          </cell>
          <cell r="G1208" t="str">
            <v>Em Atividade Normal</v>
          </cell>
          <cell r="H1208">
            <v>44898</v>
          </cell>
          <cell r="I1208">
            <v>30986</v>
          </cell>
          <cell r="J1208" t="str">
            <v>334.007.448-83</v>
          </cell>
          <cell r="K1208" t="str">
            <v>135.43113.85.1</v>
          </cell>
          <cell r="L1208" t="str">
            <v>Salário Mensal</v>
          </cell>
          <cell r="M1208" t="str">
            <v>Empregado (CLT)</v>
          </cell>
          <cell r="N1208" t="str">
            <v>5142-05</v>
          </cell>
          <cell r="O1208">
            <v>297</v>
          </cell>
          <cell r="P1208" t="str">
            <v>SEGUNDA A SABADO - 05:40 AS 14:00 / INTERVALO DE 01 HORA</v>
          </cell>
          <cell r="Q1208" t="str">
            <v>220 Horas</v>
          </cell>
          <cell r="R1208" t="str">
            <v>75.01.017</v>
          </cell>
          <cell r="S1208" t="str">
            <v>SCK - Coleta Manual - Entulho e Materiais Diversos</v>
          </cell>
          <cell r="T1208">
            <v>2</v>
          </cell>
          <cell r="U1208" t="str">
            <v>SIEMACO SAO PAULO LIMP URBANA</v>
          </cell>
          <cell r="V1208" t="str">
            <v>Brasileira</v>
          </cell>
          <cell r="W1208" t="str">
            <v>Teixeira de Freitas</v>
          </cell>
          <cell r="X1208" t="str">
            <v>JOVELINA ROCHA DOS SANTOS</v>
          </cell>
          <cell r="Y1208" t="str">
            <v>JOAO ROCHA DOS SANTOS</v>
          </cell>
          <cell r="Z1208" t="str">
            <v>Casado</v>
          </cell>
          <cell r="AA1208" t="str">
            <v>Ensino Médio Completo</v>
          </cell>
          <cell r="AB1208" t="str">
            <v>M</v>
          </cell>
          <cell r="AC1208" t="str">
            <v>Rua</v>
          </cell>
          <cell r="AD1208" t="str">
            <v>MARTINS FONTES</v>
          </cell>
          <cell r="AE1208" t="str">
            <v>99</v>
          </cell>
          <cell r="AG1208" t="str">
            <v>04897-480</v>
          </cell>
          <cell r="AH1208" t="str">
            <v>CIDADE NOVA AMERICA</v>
          </cell>
          <cell r="AI1208" t="str">
            <v>São Paulo</v>
          </cell>
          <cell r="AJ1208" t="str">
            <v>São Paulo</v>
          </cell>
          <cell r="AP1208">
            <v>5917</v>
          </cell>
          <cell r="AQ1208" t="str">
            <v>03861</v>
          </cell>
          <cell r="AR1208" t="str">
            <v>3</v>
          </cell>
          <cell r="AS1208" t="str">
            <v>428715977</v>
          </cell>
          <cell r="AT1208" t="str">
            <v>323622790183</v>
          </cell>
          <cell r="AU1208" t="str">
            <v>413</v>
          </cell>
          <cell r="AV1208" t="str">
            <v>381</v>
          </cell>
          <cell r="AW1208" t="str">
            <v>88506</v>
          </cell>
          <cell r="AX1208" t="str">
            <v>271</v>
          </cell>
          <cell r="AY1208">
            <v>4</v>
          </cell>
          <cell r="AZ1208">
            <v>3</v>
          </cell>
          <cell r="BA1208">
            <v>0</v>
          </cell>
        </row>
        <row r="1209">
          <cell r="A1209">
            <v>113352</v>
          </cell>
          <cell r="B1209" t="str">
            <v>JORGE ANTONIO DA SILVA</v>
          </cell>
          <cell r="C1209" t="str">
            <v>TECNICO EM SEGURANCA DO TRABALHO PLENO</v>
          </cell>
          <cell r="D1209" t="str">
            <v>ECOSAMPA Operação Geral</v>
          </cell>
          <cell r="E1209">
            <v>43617</v>
          </cell>
          <cell r="F1209">
            <v>4342.16</v>
          </cell>
          <cell r="G1209" t="str">
            <v>Demitido em Meses Anteriores</v>
          </cell>
          <cell r="H1209">
            <v>44104</v>
          </cell>
          <cell r="I1209">
            <v>27370</v>
          </cell>
          <cell r="J1209" t="str">
            <v>256.414.638-41</v>
          </cell>
          <cell r="K1209" t="str">
            <v>125.31743.49.0</v>
          </cell>
          <cell r="L1209" t="str">
            <v>Salário Mensal</v>
          </cell>
          <cell r="M1209" t="str">
            <v>Empregado (CLT)</v>
          </cell>
          <cell r="N1209" t="str">
            <v>3516-05</v>
          </cell>
          <cell r="O1209">
            <v>66</v>
          </cell>
          <cell r="P1209" t="str">
            <v>SEGUNDA A SABADO - 06:00 AS 14:20 / INTERVALO DE 01 HORA</v>
          </cell>
          <cell r="Q1209" t="str">
            <v>220 Horas</v>
          </cell>
          <cell r="R1209" t="str">
            <v>75.02.001</v>
          </cell>
          <cell r="S1209" t="str">
            <v>Apoio Op C.Indireto</v>
          </cell>
          <cell r="T1209">
            <v>3</v>
          </cell>
          <cell r="U1209" t="str">
            <v>SIEMACO SAO PAULO LIMP URBANA</v>
          </cell>
          <cell r="V1209" t="str">
            <v>Brasileira</v>
          </cell>
          <cell r="W1209" t="str">
            <v>São Paulo</v>
          </cell>
          <cell r="X1209" t="str">
            <v>APARECIDA LOPES DA SILVA</v>
          </cell>
          <cell r="Y1209" t="str">
            <v>VALDIR ANTONIO DA SILVA</v>
          </cell>
          <cell r="Z1209" t="str">
            <v>Casado</v>
          </cell>
          <cell r="AA1209" t="str">
            <v>Ensino Médio Completo</v>
          </cell>
          <cell r="AB1209" t="str">
            <v>M</v>
          </cell>
          <cell r="AC1209" t="str">
            <v>Rua</v>
          </cell>
          <cell r="AD1209" t="str">
            <v>JOSE PEDRO DE BORBA</v>
          </cell>
          <cell r="AE1209" t="str">
            <v>39</v>
          </cell>
          <cell r="AG1209" t="str">
            <v>04890-090</v>
          </cell>
          <cell r="AH1209" t="str">
            <v>JARDIM NOVO PARELHEIROS</v>
          </cell>
          <cell r="AI1209" t="str">
            <v>São Paulo</v>
          </cell>
          <cell r="AJ1209" t="str">
            <v>São Paulo</v>
          </cell>
          <cell r="AO1209" t="str">
            <v>jorge.silva@ecosampa.com</v>
          </cell>
          <cell r="AP1209">
            <v>6733</v>
          </cell>
          <cell r="AQ1209" t="str">
            <v>08387</v>
          </cell>
          <cell r="AR1209" t="str">
            <v>4</v>
          </cell>
          <cell r="AS1209" t="str">
            <v>290800420</v>
          </cell>
          <cell r="AT1209" t="str">
            <v>219696350175</v>
          </cell>
          <cell r="AU1209" t="str">
            <v>410</v>
          </cell>
          <cell r="AV1209" t="str">
            <v>381</v>
          </cell>
          <cell r="AW1209" t="str">
            <v>67241</v>
          </cell>
          <cell r="AX1209" t="str">
            <v>197</v>
          </cell>
          <cell r="AY1209">
            <v>1</v>
          </cell>
          <cell r="AZ1209">
            <v>3</v>
          </cell>
          <cell r="BA1209">
            <v>29</v>
          </cell>
        </row>
        <row r="1210">
          <cell r="A1210">
            <v>113339</v>
          </cell>
          <cell r="B1210" t="str">
            <v>JORGE ANTONIO PEREIRA DOS REIS</v>
          </cell>
          <cell r="C1210" t="str">
            <v>MECANICO II</v>
          </cell>
          <cell r="D1210" t="str">
            <v>ECOSAMPA Operação Geral</v>
          </cell>
          <cell r="E1210">
            <v>43617</v>
          </cell>
          <cell r="F1210">
            <v>4202.05</v>
          </cell>
          <cell r="G1210" t="str">
            <v>Em Atividade Normal</v>
          </cell>
          <cell r="H1210">
            <v>44806</v>
          </cell>
          <cell r="I1210">
            <v>24951</v>
          </cell>
          <cell r="J1210" t="str">
            <v>508.692.305-06</v>
          </cell>
          <cell r="K1210" t="str">
            <v>124.17332.79.7</v>
          </cell>
          <cell r="L1210" t="str">
            <v>Salário Mensal</v>
          </cell>
          <cell r="M1210" t="str">
            <v>Empregado (CLT)</v>
          </cell>
          <cell r="N1210" t="str">
            <v>9144-05</v>
          </cell>
          <cell r="O1210">
            <v>167</v>
          </cell>
          <cell r="P1210" t="str">
            <v>SEGUNDA A SABADO - 13:40 AS 22:00 / INTERVALO DE 01 HORA</v>
          </cell>
          <cell r="Q1210" t="str">
            <v>220 Horas</v>
          </cell>
          <cell r="R1210" t="str">
            <v>75.02.003</v>
          </cell>
          <cell r="S1210" t="str">
            <v>Apoio Op C.Direto</v>
          </cell>
          <cell r="T1210">
            <v>2</v>
          </cell>
          <cell r="U1210" t="str">
            <v>SIEMACO SAO PAULO LIMP URBANA</v>
          </cell>
          <cell r="V1210" t="str">
            <v>Brasileira</v>
          </cell>
          <cell r="W1210" t="str">
            <v>Salvador</v>
          </cell>
          <cell r="X1210" t="str">
            <v>CARMELITA PEREIRA DOS REIS</v>
          </cell>
          <cell r="Y1210" t="str">
            <v>BENEDITO DOS REIS ROCHA</v>
          </cell>
          <cell r="Z1210" t="str">
            <v>Casado</v>
          </cell>
          <cell r="AA1210" t="str">
            <v>Ensino Fundamental Incompleto</v>
          </cell>
          <cell r="AB1210" t="str">
            <v>M</v>
          </cell>
          <cell r="AC1210" t="str">
            <v>Rua</v>
          </cell>
          <cell r="AD1210" t="str">
            <v>SAO FRANCISCO</v>
          </cell>
          <cell r="AE1210" t="str">
            <v>110</v>
          </cell>
          <cell r="AF1210" t="str">
            <v>CASA 02</v>
          </cell>
          <cell r="AG1210" t="str">
            <v>04851-601</v>
          </cell>
          <cell r="AH1210" t="str">
            <v>CONDOMINIO JEQUIRITUBA</v>
          </cell>
          <cell r="AI1210" t="str">
            <v>São Paulo</v>
          </cell>
          <cell r="AJ1210" t="str">
            <v>São Paulo</v>
          </cell>
          <cell r="AP1210">
            <v>6753</v>
          </cell>
          <cell r="AQ1210" t="str">
            <v>43930</v>
          </cell>
          <cell r="AR1210" t="str">
            <v>3</v>
          </cell>
          <cell r="AS1210" t="str">
            <v>29582105</v>
          </cell>
          <cell r="AT1210" t="str">
            <v>6926280523</v>
          </cell>
          <cell r="AU1210" t="str">
            <v>14</v>
          </cell>
          <cell r="AV1210" t="str">
            <v>17</v>
          </cell>
          <cell r="AW1210" t="str">
            <v>45877</v>
          </cell>
          <cell r="AX1210" t="str">
            <v>029</v>
          </cell>
          <cell r="AY1210">
            <v>4</v>
          </cell>
          <cell r="AZ1210">
            <v>3</v>
          </cell>
          <cell r="BA1210">
            <v>0</v>
          </cell>
        </row>
        <row r="1211">
          <cell r="A1211">
            <v>112515</v>
          </cell>
          <cell r="B1211" t="str">
            <v>JORGE LUIZ LEITE OLIVEIRA</v>
          </cell>
          <cell r="C1211" t="str">
            <v>FISCAL DE TURMA PLENO</v>
          </cell>
          <cell r="D1211" t="str">
            <v>ECOSAMPA Capela do Socorro</v>
          </cell>
          <cell r="E1211">
            <v>43617</v>
          </cell>
          <cell r="F1211">
            <v>3222.08</v>
          </cell>
          <cell r="G1211" t="str">
            <v>Em Atividade Normal</v>
          </cell>
          <cell r="H1211">
            <v>45149</v>
          </cell>
          <cell r="I1211">
            <v>30176</v>
          </cell>
          <cell r="J1211" t="str">
            <v>312.146.018-80</v>
          </cell>
          <cell r="K1211" t="str">
            <v>134.60536.93.3</v>
          </cell>
          <cell r="L1211" t="str">
            <v>Salário Mensal</v>
          </cell>
          <cell r="M1211" t="str">
            <v>Empregado (CLT)</v>
          </cell>
          <cell r="N1211" t="str">
            <v>9922-05</v>
          </cell>
          <cell r="O1211">
            <v>66</v>
          </cell>
          <cell r="P1211" t="str">
            <v>SEGUNDA A SABADO - 06:00 AS 14:20 / INTERVALO DE 01 HORA</v>
          </cell>
          <cell r="Q1211" t="str">
            <v>220 Horas</v>
          </cell>
          <cell r="R1211" t="str">
            <v>75.02.003</v>
          </cell>
          <cell r="S1211" t="str">
            <v>Apoio Op C.Direto</v>
          </cell>
          <cell r="T1211">
            <v>2</v>
          </cell>
          <cell r="U1211" t="str">
            <v>SIEMACO SAO PAULO LIMP URBANA</v>
          </cell>
          <cell r="V1211" t="str">
            <v>Brasileira</v>
          </cell>
          <cell r="W1211" t="str">
            <v>São Paulo</v>
          </cell>
          <cell r="X1211" t="str">
            <v>EDNA PEREIRA LEITE OLIVEIRA</v>
          </cell>
          <cell r="Y1211" t="str">
            <v>JOSE OLIVEIRA</v>
          </cell>
          <cell r="Z1211" t="str">
            <v>Outros</v>
          </cell>
          <cell r="AA1211" t="str">
            <v>Ensino Médio Completo</v>
          </cell>
          <cell r="AB1211" t="str">
            <v>M</v>
          </cell>
          <cell r="AC1211" t="str">
            <v>Estrada</v>
          </cell>
          <cell r="AD1211" t="str">
            <v>VERA CRUZ</v>
          </cell>
          <cell r="AE1211" t="str">
            <v>2138</v>
          </cell>
          <cell r="AG1211" t="str">
            <v>04895-080</v>
          </cell>
          <cell r="AH1211" t="str">
            <v>CIPO DO MEIO</v>
          </cell>
          <cell r="AI1211" t="str">
            <v>São Paulo</v>
          </cell>
          <cell r="AJ1211" t="str">
            <v>São Paulo</v>
          </cell>
          <cell r="AP1211">
            <v>6676</v>
          </cell>
          <cell r="AQ1211" t="str">
            <v>03005</v>
          </cell>
          <cell r="AR1211" t="str">
            <v>6</v>
          </cell>
          <cell r="AS1211" t="str">
            <v>427184083</v>
          </cell>
          <cell r="AT1211" t="str">
            <v>297353030191</v>
          </cell>
          <cell r="AU1211" t="str">
            <v>337</v>
          </cell>
          <cell r="AV1211" t="str">
            <v>381</v>
          </cell>
          <cell r="AW1211" t="str">
            <v>50883</v>
          </cell>
          <cell r="AX1211" t="str">
            <v>267</v>
          </cell>
          <cell r="AY1211">
            <v>4</v>
          </cell>
          <cell r="AZ1211">
            <v>3</v>
          </cell>
          <cell r="BA1211">
            <v>0</v>
          </cell>
          <cell r="BB1211" t="str">
            <v>05.537.793.790</v>
          </cell>
          <cell r="BC1211">
            <v>44367</v>
          </cell>
          <cell r="BE1211" t="str">
            <v>A</v>
          </cell>
        </row>
        <row r="1212">
          <cell r="A1212">
            <v>121423</v>
          </cell>
          <cell r="B1212" t="str">
            <v>JORGE LUIZ LIMA DA COSTA</v>
          </cell>
          <cell r="C1212" t="str">
            <v>AJUDANTE EQ SERVICOS DIVERSOS</v>
          </cell>
          <cell r="D1212" t="str">
            <v>ECOSAMPA Operação Geral</v>
          </cell>
          <cell r="E1212">
            <v>44967</v>
          </cell>
          <cell r="F1212">
            <v>1603.99</v>
          </cell>
          <cell r="G1212" t="str">
            <v>Demitido em Meses Anteriores</v>
          </cell>
          <cell r="H1212">
            <v>44981</v>
          </cell>
          <cell r="I1212">
            <v>29188</v>
          </cell>
          <cell r="J1212" t="str">
            <v>347.279.028-85</v>
          </cell>
          <cell r="K1212" t="str">
            <v>207.24843.87.0</v>
          </cell>
          <cell r="L1212" t="str">
            <v>Salário Mensal</v>
          </cell>
          <cell r="M1212" t="str">
            <v>Empregado (CLT)</v>
          </cell>
          <cell r="N1212" t="str">
            <v>5142-25</v>
          </cell>
          <cell r="O1212">
            <v>339</v>
          </cell>
          <cell r="P1212" t="str">
            <v>SEGUNDA A SABADO - 13:20 AS 21:40 / INTERVALO DE 01 HORA</v>
          </cell>
          <cell r="Q1212" t="str">
            <v>220 Horas</v>
          </cell>
          <cell r="R1212" t="str">
            <v>75.01.011</v>
          </cell>
          <cell r="S1212" t="str">
            <v>SCK - Lavagem - Feiras, Vias e Logradouros</v>
          </cell>
          <cell r="T1212">
            <v>2</v>
          </cell>
          <cell r="U1212" t="str">
            <v>SIEMACO SAO PAULO LIMP URBANA</v>
          </cell>
          <cell r="V1212" t="str">
            <v>Brasileira</v>
          </cell>
          <cell r="W1212" t="str">
            <v>Nenhum</v>
          </cell>
          <cell r="X1212" t="str">
            <v>TEREZA NAZARE DE LIMA</v>
          </cell>
          <cell r="Y1212" t="str">
            <v>JOAO LUIZ DA COSTA</v>
          </cell>
          <cell r="Z1212" t="str">
            <v>Solteiro</v>
          </cell>
          <cell r="AA1212" t="str">
            <v>Ensino Fundamental Incompleto</v>
          </cell>
          <cell r="AB1212" t="str">
            <v>M</v>
          </cell>
          <cell r="AC1212" t="str">
            <v>Rua</v>
          </cell>
          <cell r="AD1212" t="str">
            <v>HENRIQUE GUILHERME NICOLINI</v>
          </cell>
          <cell r="AE1212" t="str">
            <v>69</v>
          </cell>
          <cell r="AG1212" t="str">
            <v>04433-180</v>
          </cell>
          <cell r="AH1212" t="str">
            <v>JARDIM SÃO CARLOS</v>
          </cell>
          <cell r="AI1212" t="str">
            <v>São Paulo</v>
          </cell>
          <cell r="AJ1212" t="str">
            <v>São Paulo</v>
          </cell>
          <cell r="AM1212" t="str">
            <v>11</v>
          </cell>
          <cell r="AN1212" t="str">
            <v>98297-6079</v>
          </cell>
          <cell r="AP1212">
            <v>7472</v>
          </cell>
          <cell r="AQ1212" t="str">
            <v>45617</v>
          </cell>
          <cell r="AR1212" t="str">
            <v>2</v>
          </cell>
          <cell r="AS1212" t="str">
            <v>341147667</v>
          </cell>
          <cell r="AT1212" t="str">
            <v>331439720175</v>
          </cell>
          <cell r="AU1212" t="str">
            <v>0214</v>
          </cell>
          <cell r="AV1212" t="str">
            <v>418</v>
          </cell>
          <cell r="AW1212" t="str">
            <v>34727902</v>
          </cell>
          <cell r="AX1212" t="str">
            <v>885</v>
          </cell>
          <cell r="AY1212">
            <v>0</v>
          </cell>
          <cell r="AZ1212">
            <v>0</v>
          </cell>
          <cell r="BA1212">
            <v>14</v>
          </cell>
        </row>
        <row r="1213">
          <cell r="A1213">
            <v>122561</v>
          </cell>
          <cell r="B1213" t="str">
            <v>JORGE LUIZ LIMA DA COSTA</v>
          </cell>
          <cell r="C1213" t="str">
            <v>AJUDANTE EQ SERVICOS DIVERSOS</v>
          </cell>
          <cell r="D1213" t="str">
            <v>ECOSAMPA Parelheiros</v>
          </cell>
          <cell r="E1213">
            <v>45131</v>
          </cell>
          <cell r="F1213">
            <v>1603.99</v>
          </cell>
          <cell r="G1213" t="str">
            <v>Em Atividade Normal</v>
          </cell>
          <cell r="H1213">
            <v>45131</v>
          </cell>
          <cell r="I1213">
            <v>29188</v>
          </cell>
          <cell r="J1213" t="str">
            <v>347.279.028-85</v>
          </cell>
          <cell r="K1213" t="str">
            <v>207.24843.87.0</v>
          </cell>
          <cell r="L1213" t="str">
            <v>Salário Mensal</v>
          </cell>
          <cell r="M1213" t="str">
            <v>Empregado (CLT)</v>
          </cell>
          <cell r="N1213" t="str">
            <v>5142-25</v>
          </cell>
          <cell r="O1213">
            <v>167</v>
          </cell>
          <cell r="P1213" t="str">
            <v>SEGUNDA A SABADO - 13:40 AS 22:00 / INTERVALO DE 01 HORA</v>
          </cell>
          <cell r="Q1213" t="str">
            <v>220 Horas</v>
          </cell>
          <cell r="R1213" t="str">
            <v>75.01.013</v>
          </cell>
          <cell r="S1213" t="str">
            <v>SCK - Capinação e Roçada de Vias</v>
          </cell>
          <cell r="T1213">
            <v>2</v>
          </cell>
          <cell r="U1213" t="str">
            <v>SIEMACO SAO PAULO LIMP URBANA</v>
          </cell>
          <cell r="V1213" t="str">
            <v>Brasileira</v>
          </cell>
          <cell r="W1213" t="str">
            <v>São Paulo</v>
          </cell>
          <cell r="X1213" t="str">
            <v>TEREZA NAZARE DE LIMA</v>
          </cell>
          <cell r="Y1213" t="str">
            <v>JOAO LUIZ DA COSTA</v>
          </cell>
          <cell r="Z1213" t="str">
            <v>União Est/Marit</v>
          </cell>
          <cell r="AA1213" t="str">
            <v>Ensino Fundamental Incompleto</v>
          </cell>
          <cell r="AB1213" t="str">
            <v>M</v>
          </cell>
          <cell r="AC1213" t="str">
            <v>Rua</v>
          </cell>
          <cell r="AD1213" t="str">
            <v>HENRIQUE GUILHERME NICOLINI</v>
          </cell>
          <cell r="AE1213" t="str">
            <v>69</v>
          </cell>
          <cell r="AF1213" t="str">
            <v>A</v>
          </cell>
          <cell r="AG1213" t="str">
            <v>04433-180</v>
          </cell>
          <cell r="AH1213" t="str">
            <v>JD SAO CARLOS</v>
          </cell>
          <cell r="AI1213" t="str">
            <v>São Paulo</v>
          </cell>
          <cell r="AJ1213" t="str">
            <v>São Paulo</v>
          </cell>
          <cell r="AM1213" t="str">
            <v>11</v>
          </cell>
          <cell r="AN1213" t="str">
            <v>98297-6079</v>
          </cell>
          <cell r="AP1213">
            <v>7472</v>
          </cell>
          <cell r="AQ1213" t="str">
            <v>45617</v>
          </cell>
          <cell r="AR1213" t="str">
            <v>2</v>
          </cell>
          <cell r="AS1213" t="str">
            <v>341147667</v>
          </cell>
          <cell r="AT1213" t="str">
            <v>331439720175</v>
          </cell>
          <cell r="AU1213" t="str">
            <v>0214</v>
          </cell>
          <cell r="AV1213" t="str">
            <v>418</v>
          </cell>
          <cell r="AW1213" t="str">
            <v>34727902</v>
          </cell>
          <cell r="AX1213" t="str">
            <v>885</v>
          </cell>
          <cell r="AY1213">
            <v>0</v>
          </cell>
          <cell r="AZ1213">
            <v>1</v>
          </cell>
          <cell r="BA1213">
            <v>7</v>
          </cell>
        </row>
        <row r="1214">
          <cell r="A1214">
            <v>113604</v>
          </cell>
          <cell r="B1214" t="str">
            <v>JORGE MATEUS MARTINS DOS SANTOS</v>
          </cell>
          <cell r="C1214" t="str">
            <v>MOTORISTA CAMINHAO</v>
          </cell>
          <cell r="D1214" t="str">
            <v>ECOSAMPA Operação Geral</v>
          </cell>
          <cell r="E1214">
            <v>43617</v>
          </cell>
          <cell r="F1214">
            <v>2509.54</v>
          </cell>
          <cell r="G1214" t="str">
            <v>Demitido em Meses Anteriores</v>
          </cell>
          <cell r="H1214">
            <v>44232</v>
          </cell>
          <cell r="I1214">
            <v>31668</v>
          </cell>
          <cell r="J1214" t="str">
            <v>347.462.688-43</v>
          </cell>
          <cell r="K1214" t="str">
            <v>206.82057.91.0</v>
          </cell>
          <cell r="L1214" t="str">
            <v>Salário Mensal</v>
          </cell>
          <cell r="M1214" t="str">
            <v>Empregado (CLT)</v>
          </cell>
          <cell r="N1214" t="str">
            <v>7825-10</v>
          </cell>
          <cell r="O1214">
            <v>297</v>
          </cell>
          <cell r="P1214" t="str">
            <v>SEGUNDA A SABADO - 05:40 AS 14:00 / INTERVALO DE 01 HORA</v>
          </cell>
          <cell r="Q1214" t="str">
            <v>220 Horas</v>
          </cell>
          <cell r="R1214" t="str">
            <v>75.01.017</v>
          </cell>
          <cell r="S1214" t="str">
            <v>SCK - Coleta Manual - Entulho e Materiais Diversos</v>
          </cell>
          <cell r="T1214">
            <v>2</v>
          </cell>
          <cell r="U1214" t="str">
            <v>SIND TRAB EMP DE ONIBUS RODOV INTEREST INTERM SET DIF SAO PAULO</v>
          </cell>
          <cell r="V1214" t="str">
            <v>Brasileira</v>
          </cell>
          <cell r="W1214" t="str">
            <v>Itaberaba</v>
          </cell>
          <cell r="X1214" t="str">
            <v>ZENILDE MARTINS DOS SANTOS</v>
          </cell>
          <cell r="Z1214" t="str">
            <v>Solteiro</v>
          </cell>
          <cell r="AA1214" t="str">
            <v>Ensino Médio Completo</v>
          </cell>
          <cell r="AB1214" t="str">
            <v>M</v>
          </cell>
          <cell r="AC1214" t="str">
            <v>Rua</v>
          </cell>
          <cell r="AD1214" t="str">
            <v>DR JOSE AUGUTO DE SOUZA E SILVA</v>
          </cell>
          <cell r="AE1214" t="str">
            <v>2143</v>
          </cell>
          <cell r="AG1214" t="str">
            <v>05712-040</v>
          </cell>
          <cell r="AH1214" t="str">
            <v>JARDIM PARQUE MORUMBI</v>
          </cell>
          <cell r="AI1214" t="str">
            <v>São Paulo</v>
          </cell>
          <cell r="AJ1214" t="str">
            <v>São Paulo</v>
          </cell>
          <cell r="AP1214">
            <v>390</v>
          </cell>
          <cell r="AQ1214" t="str">
            <v>11386</v>
          </cell>
          <cell r="AR1214" t="str">
            <v>8</v>
          </cell>
          <cell r="AS1214" t="str">
            <v>448859129</v>
          </cell>
          <cell r="AT1214" t="str">
            <v>336805550191</v>
          </cell>
          <cell r="AU1214" t="str">
            <v>216</v>
          </cell>
          <cell r="AV1214" t="str">
            <v>408</v>
          </cell>
          <cell r="AW1214" t="str">
            <v>94918</v>
          </cell>
          <cell r="AX1214" t="str">
            <v>343</v>
          </cell>
          <cell r="AY1214">
            <v>1</v>
          </cell>
          <cell r="AZ1214">
            <v>8</v>
          </cell>
          <cell r="BA1214">
            <v>4</v>
          </cell>
          <cell r="BB1214" t="str">
            <v>04.572.349.290</v>
          </cell>
          <cell r="BC1214">
            <v>44922</v>
          </cell>
          <cell r="BE1214" t="str">
            <v>A</v>
          </cell>
          <cell r="BF1214" t="str">
            <v>D</v>
          </cell>
          <cell r="BG1214">
            <v>44258</v>
          </cell>
        </row>
        <row r="1215">
          <cell r="A1215">
            <v>112215</v>
          </cell>
          <cell r="B1215" t="str">
            <v>JORGE RODRIGUES DOS SANTOS</v>
          </cell>
          <cell r="C1215" t="str">
            <v>VARREDOR</v>
          </cell>
          <cell r="D1215" t="str">
            <v>ECOSAMPA Campo Limpo</v>
          </cell>
          <cell r="E1215">
            <v>43617</v>
          </cell>
          <cell r="F1215">
            <v>1319.67</v>
          </cell>
          <cell r="G1215" t="str">
            <v>Demitido em Meses Anteriores</v>
          </cell>
          <cell r="H1215">
            <v>44323</v>
          </cell>
          <cell r="I1215">
            <v>27698</v>
          </cell>
          <cell r="J1215" t="str">
            <v>778.059.415-72</v>
          </cell>
          <cell r="K1215" t="str">
            <v>126.31254.56.4</v>
          </cell>
          <cell r="L1215" t="str">
            <v>Salário Mensal</v>
          </cell>
          <cell r="M1215" t="str">
            <v>Empregado (CLT)</v>
          </cell>
          <cell r="N1215" t="str">
            <v>5142-15</v>
          </cell>
          <cell r="O1215">
            <v>66</v>
          </cell>
          <cell r="P1215" t="str">
            <v>SEGUNDA A SABADO - 06:00 AS 14:20 / INTERVALO DE 01 HORA</v>
          </cell>
          <cell r="Q1215" t="str">
            <v>220 Horas</v>
          </cell>
          <cell r="R1215" t="str">
            <v>75.01.010</v>
          </cell>
          <cell r="S1215" t="str">
            <v>SCK - Varrição de Feiras Livres</v>
          </cell>
          <cell r="T1215">
            <v>2</v>
          </cell>
          <cell r="U1215" t="str">
            <v>SIEMACO SAO PAULO LIMP URBANA</v>
          </cell>
          <cell r="V1215" t="str">
            <v>Brasileira</v>
          </cell>
          <cell r="W1215" t="str">
            <v>Salvador</v>
          </cell>
          <cell r="X1215" t="str">
            <v>CELINA RODRIGUES DOS SANTOS</v>
          </cell>
          <cell r="Y1215" t="str">
            <v>GABRIEL DA SILVA SANTOS</v>
          </cell>
          <cell r="Z1215" t="str">
            <v>Solteiro</v>
          </cell>
          <cell r="AA1215" t="str">
            <v>Ensino Fundamental Incompleto</v>
          </cell>
          <cell r="AB1215" t="str">
            <v>M</v>
          </cell>
          <cell r="AC1215" t="str">
            <v>Rua</v>
          </cell>
          <cell r="AD1215" t="str">
            <v>DOUTOR NERIO NUNES</v>
          </cell>
          <cell r="AE1215" t="str">
            <v>47</v>
          </cell>
          <cell r="AG1215" t="str">
            <v>05848-030</v>
          </cell>
          <cell r="AH1215" t="str">
            <v>JARDIM GERMANIA</v>
          </cell>
          <cell r="AI1215" t="str">
            <v>São Paulo</v>
          </cell>
          <cell r="AJ1215" t="str">
            <v>São Paulo</v>
          </cell>
          <cell r="AK1215" t="str">
            <v>11</v>
          </cell>
          <cell r="AL1215" t="str">
            <v>98199.8862</v>
          </cell>
          <cell r="AM1215" t="str">
            <v>11</v>
          </cell>
          <cell r="AN1215" t="str">
            <v>98888.8146</v>
          </cell>
          <cell r="AP1215">
            <v>390</v>
          </cell>
          <cell r="AQ1215" t="str">
            <v>12557</v>
          </cell>
          <cell r="AR1215" t="str">
            <v>3</v>
          </cell>
          <cell r="AS1215" t="str">
            <v>39750200X</v>
          </cell>
          <cell r="AT1215" t="str">
            <v>083474870507</v>
          </cell>
          <cell r="AU1215" t="str">
            <v>649</v>
          </cell>
          <cell r="AV1215" t="str">
            <v>10</v>
          </cell>
          <cell r="AW1215" t="str">
            <v>25879</v>
          </cell>
          <cell r="AX1215" t="str">
            <v>54</v>
          </cell>
          <cell r="AY1215">
            <v>1</v>
          </cell>
          <cell r="AZ1215">
            <v>11</v>
          </cell>
          <cell r="BA1215">
            <v>6</v>
          </cell>
        </row>
        <row r="1216">
          <cell r="A1216">
            <v>113435</v>
          </cell>
          <cell r="B1216" t="str">
            <v>JORGE RUBENS MORENO SOARES</v>
          </cell>
          <cell r="C1216" t="str">
            <v>VARREDOR</v>
          </cell>
          <cell r="D1216" t="str">
            <v>ECOSAMPA Santo Amaro</v>
          </cell>
          <cell r="E1216">
            <v>43617</v>
          </cell>
          <cell r="F1216">
            <v>1603.99</v>
          </cell>
          <cell r="G1216" t="str">
            <v>Em Atividade Normal</v>
          </cell>
          <cell r="H1216">
            <v>44960</v>
          </cell>
          <cell r="I1216">
            <v>24244</v>
          </cell>
          <cell r="J1216" t="str">
            <v>090.500.648-84</v>
          </cell>
          <cell r="K1216" t="str">
            <v>122.43717.21.4</v>
          </cell>
          <cell r="L1216" t="str">
            <v>Salário Mensal</v>
          </cell>
          <cell r="M1216" t="str">
            <v>Empregado (CLT)</v>
          </cell>
          <cell r="N1216" t="str">
            <v>5142-15</v>
          </cell>
          <cell r="O1216">
            <v>299</v>
          </cell>
          <cell r="P1216" t="str">
            <v>SEGUNDA A SABADO - 20:00 AS 03:40 / INTERVALO DE 01 HORA</v>
          </cell>
          <cell r="Q1216" t="str">
            <v>220 Horas</v>
          </cell>
          <cell r="R1216" t="str">
            <v>75.01.006</v>
          </cell>
          <cell r="S1216" t="str">
            <v>SCK - Varrição de Vias e Logradouros</v>
          </cell>
          <cell r="T1216">
            <v>2</v>
          </cell>
          <cell r="U1216" t="str">
            <v>SIEMACO SAO PAULO LIMP URBANA</v>
          </cell>
          <cell r="V1216" t="str">
            <v>Brasileira</v>
          </cell>
          <cell r="W1216" t="str">
            <v>Corumbá</v>
          </cell>
          <cell r="X1216" t="str">
            <v>SARA MORENO SOARES</v>
          </cell>
          <cell r="Y1216" t="str">
            <v>CARLOS ALBERTO GONCALVES SOARES</v>
          </cell>
          <cell r="Z1216" t="str">
            <v>Solteiro</v>
          </cell>
          <cell r="AA1216" t="str">
            <v>Ensino Fundamental Incompleto</v>
          </cell>
          <cell r="AB1216" t="str">
            <v>M</v>
          </cell>
          <cell r="AC1216" t="str">
            <v>Rua</v>
          </cell>
          <cell r="AD1216" t="str">
            <v>FRANCISCO BITANCOURT</v>
          </cell>
          <cell r="AE1216" t="str">
            <v>89</v>
          </cell>
          <cell r="AG1216" t="str">
            <v>08431-120</v>
          </cell>
          <cell r="AH1216" t="str">
            <v>JARDIM AURORA</v>
          </cell>
          <cell r="AI1216" t="str">
            <v>São Paulo</v>
          </cell>
          <cell r="AJ1216" t="str">
            <v>São Paulo</v>
          </cell>
          <cell r="AP1216">
            <v>1681</v>
          </cell>
          <cell r="AQ1216" t="str">
            <v>21147</v>
          </cell>
          <cell r="AR1216" t="str">
            <v>8</v>
          </cell>
          <cell r="AS1216" t="str">
            <v>185717445</v>
          </cell>
          <cell r="AT1216" t="str">
            <v>137401430141</v>
          </cell>
          <cell r="AU1216" t="str">
            <v>326</v>
          </cell>
          <cell r="AV1216" t="str">
            <v>345</v>
          </cell>
          <cell r="AW1216" t="str">
            <v>38583</v>
          </cell>
          <cell r="AX1216" t="str">
            <v>157</v>
          </cell>
          <cell r="AY1216">
            <v>4</v>
          </cell>
          <cell r="AZ1216">
            <v>3</v>
          </cell>
          <cell r="BA1216">
            <v>0</v>
          </cell>
        </row>
        <row r="1217">
          <cell r="A1217">
            <v>114528</v>
          </cell>
          <cell r="B1217" t="str">
            <v>JORGE SANTIAGO DA CRUZ</v>
          </cell>
          <cell r="C1217" t="str">
            <v>AJUDANTE EQ SERVICOS DIVERSOS</v>
          </cell>
          <cell r="D1217" t="str">
            <v>ECOSAMPA Santo Amaro</v>
          </cell>
          <cell r="E1217">
            <v>43813</v>
          </cell>
          <cell r="F1217">
            <v>1319.67</v>
          </cell>
          <cell r="G1217" t="str">
            <v>Demitido em Meses Anteriores</v>
          </cell>
          <cell r="H1217">
            <v>44237</v>
          </cell>
          <cell r="I1217">
            <v>36401</v>
          </cell>
          <cell r="J1217" t="str">
            <v>495.311.368-31</v>
          </cell>
          <cell r="K1217" t="str">
            <v>207.80094.72.1</v>
          </cell>
          <cell r="L1217" t="str">
            <v>Salário Mensal</v>
          </cell>
          <cell r="M1217" t="str">
            <v>Empregado (CLT)</v>
          </cell>
          <cell r="N1217" t="str">
            <v>5142-25</v>
          </cell>
          <cell r="O1217">
            <v>300</v>
          </cell>
          <cell r="P1217" t="str">
            <v>SEGUNDA A SABADO - 21:00 AS 04:33 / INTERVALO DE 01 HORA</v>
          </cell>
          <cell r="Q1217" t="str">
            <v>220 Horas</v>
          </cell>
          <cell r="R1217" t="str">
            <v>75.01.013</v>
          </cell>
          <cell r="S1217" t="str">
            <v>SCK - Capinação e Roçada de Vias</v>
          </cell>
          <cell r="T1217">
            <v>2</v>
          </cell>
          <cell r="U1217" t="str">
            <v>SIEMACO SAO PAULO LIMP URBANA</v>
          </cell>
          <cell r="V1217" t="str">
            <v>Brasileira</v>
          </cell>
          <cell r="W1217" t="str">
            <v>São Paulo</v>
          </cell>
          <cell r="X1217" t="str">
            <v>MARIA APARECIDA SANTIAGO DA CRUZ</v>
          </cell>
          <cell r="Y1217" t="str">
            <v>FRED JORGE SANTIAGO DA CRUZ</v>
          </cell>
          <cell r="Z1217" t="str">
            <v>Solteiro</v>
          </cell>
          <cell r="AA1217" t="str">
            <v>Ensino Fundamental Completo</v>
          </cell>
          <cell r="AB1217" t="str">
            <v>M</v>
          </cell>
          <cell r="AC1217" t="str">
            <v>Rua</v>
          </cell>
          <cell r="AD1217" t="str">
            <v>RUA DOUTOR FRANCISCPO EUGENIO DO AMARAL</v>
          </cell>
          <cell r="AE1217" t="str">
            <v>250</v>
          </cell>
          <cell r="AF1217" t="str">
            <v>CSA 4</v>
          </cell>
          <cell r="AG1217" t="str">
            <v>02672-120</v>
          </cell>
          <cell r="AH1217" t="str">
            <v>JARDIM PERI</v>
          </cell>
          <cell r="AI1217" t="str">
            <v>São Paulo</v>
          </cell>
          <cell r="AJ1217" t="str">
            <v>São Paulo</v>
          </cell>
          <cell r="AK1217" t="str">
            <v>11</v>
          </cell>
          <cell r="AL1217" t="str">
            <v>96551.4117</v>
          </cell>
          <cell r="AP1217">
            <v>756</v>
          </cell>
          <cell r="AQ1217" t="str">
            <v>76794</v>
          </cell>
          <cell r="AR1217" t="str">
            <v>3</v>
          </cell>
          <cell r="AS1217" t="str">
            <v>522040123</v>
          </cell>
          <cell r="AT1217" t="str">
            <v>447716130116</v>
          </cell>
          <cell r="AU1217" t="str">
            <v>0156</v>
          </cell>
          <cell r="AV1217" t="str">
            <v>422</v>
          </cell>
          <cell r="AW1217" t="str">
            <v>49531136</v>
          </cell>
          <cell r="AX1217" t="str">
            <v>832</v>
          </cell>
          <cell r="AY1217">
            <v>1</v>
          </cell>
          <cell r="AZ1217">
            <v>1</v>
          </cell>
          <cell r="BA1217">
            <v>26</v>
          </cell>
        </row>
        <row r="1218">
          <cell r="A1218">
            <v>115408</v>
          </cell>
          <cell r="B1218" t="str">
            <v>JORNANDES JOSE BATISTA</v>
          </cell>
          <cell r="C1218" t="str">
            <v>AJUDANTE EQ SERVICOS DIVERSOS</v>
          </cell>
          <cell r="D1218" t="str">
            <v>ECOSAMPA Capela do Socorro</v>
          </cell>
          <cell r="E1218">
            <v>44048</v>
          </cell>
          <cell r="F1218">
            <v>1603.99</v>
          </cell>
          <cell r="G1218" t="str">
            <v>Em Atividade Normal</v>
          </cell>
          <cell r="H1218">
            <v>45086</v>
          </cell>
          <cell r="I1218">
            <v>26808</v>
          </cell>
          <cell r="J1218" t="str">
            <v>660.114.265-49</v>
          </cell>
          <cell r="K1218" t="str">
            <v>124.97675.23.8</v>
          </cell>
          <cell r="L1218" t="str">
            <v>Salário Mensal</v>
          </cell>
          <cell r="M1218" t="str">
            <v>Empregado (CLT)</v>
          </cell>
          <cell r="N1218" t="str">
            <v>5142-25</v>
          </cell>
          <cell r="O1218">
            <v>66</v>
          </cell>
          <cell r="P1218" t="str">
            <v>SEGUNDA A SABADO - 06:00 AS 14:20 / INTERVALO DE 01 HORA</v>
          </cell>
          <cell r="Q1218" t="str">
            <v>220 Horas</v>
          </cell>
          <cell r="R1218" t="str">
            <v>75.01.013</v>
          </cell>
          <cell r="S1218" t="str">
            <v>SCK - Capinação e Roçada de Vias</v>
          </cell>
          <cell r="T1218">
            <v>2</v>
          </cell>
          <cell r="U1218" t="str">
            <v>SIEMACO SAO PAULO LIMP URBANA</v>
          </cell>
          <cell r="V1218" t="str">
            <v>Brasileira</v>
          </cell>
          <cell r="W1218" t="str">
            <v>Boa Nova</v>
          </cell>
          <cell r="X1218" t="str">
            <v>MARIA OLIVEIRA BATISTA</v>
          </cell>
          <cell r="Y1218" t="str">
            <v>ADEVALDO JOSE BATISTA</v>
          </cell>
          <cell r="Z1218" t="str">
            <v>Solteiro</v>
          </cell>
          <cell r="AA1218" t="str">
            <v>Ensino Médio Incompleto</v>
          </cell>
          <cell r="AB1218" t="str">
            <v>M</v>
          </cell>
          <cell r="AC1218" t="str">
            <v>Rua</v>
          </cell>
          <cell r="AD1218" t="str">
            <v>VALENTIM LORENZETTI</v>
          </cell>
          <cell r="AE1218" t="str">
            <v>76</v>
          </cell>
          <cell r="AG1218" t="str">
            <v>04851-370</v>
          </cell>
          <cell r="AH1218" t="str">
            <v>CANTINHO DO CEU</v>
          </cell>
          <cell r="AI1218" t="str">
            <v>São Paulo</v>
          </cell>
          <cell r="AJ1218" t="str">
            <v>São Paulo</v>
          </cell>
          <cell r="AK1218" t="str">
            <v>11</v>
          </cell>
          <cell r="AL1218" t="str">
            <v>5931.6113</v>
          </cell>
          <cell r="AM1218" t="str">
            <v>11</v>
          </cell>
          <cell r="AN1218" t="str">
            <v>95092.5836</v>
          </cell>
          <cell r="AP1218">
            <v>7486</v>
          </cell>
          <cell r="AQ1218" t="str">
            <v>20934</v>
          </cell>
          <cell r="AR1218" t="str">
            <v>4</v>
          </cell>
          <cell r="AS1218" t="str">
            <v>294820826</v>
          </cell>
          <cell r="AT1218" t="str">
            <v>062519250558</v>
          </cell>
          <cell r="AU1218" t="str">
            <v>413</v>
          </cell>
          <cell r="AV1218" t="str">
            <v>201</v>
          </cell>
          <cell r="AW1218" t="str">
            <v>66011426</v>
          </cell>
          <cell r="AX1218" t="str">
            <v>549</v>
          </cell>
          <cell r="AY1218">
            <v>3</v>
          </cell>
          <cell r="AZ1218">
            <v>0</v>
          </cell>
          <cell r="BA1218">
            <v>26</v>
          </cell>
        </row>
        <row r="1219">
          <cell r="A1219">
            <v>114744</v>
          </cell>
          <cell r="B1219" t="str">
            <v>JOSE ADALBERTO CORREIA</v>
          </cell>
          <cell r="C1219" t="str">
            <v>AJUDANTE EQ SERVICOS DIVERSOS</v>
          </cell>
          <cell r="D1219" t="str">
            <v>ECOSAMPA Santo Amaro</v>
          </cell>
          <cell r="E1219">
            <v>43874</v>
          </cell>
          <cell r="F1219">
            <v>1603.99</v>
          </cell>
          <cell r="G1219" t="str">
            <v>Em Atividade Normal</v>
          </cell>
          <cell r="H1219">
            <v>45177</v>
          </cell>
          <cell r="I1219">
            <v>23333</v>
          </cell>
          <cell r="J1219" t="str">
            <v>152.089.768-54</v>
          </cell>
          <cell r="K1219" t="str">
            <v>123.63800.01.1</v>
          </cell>
          <cell r="L1219" t="str">
            <v>Salário Mensal</v>
          </cell>
          <cell r="M1219" t="str">
            <v>Empregado (CLT)</v>
          </cell>
          <cell r="N1219" t="str">
            <v>5142-25</v>
          </cell>
          <cell r="O1219">
            <v>66</v>
          </cell>
          <cell r="P1219" t="str">
            <v>SEGUNDA A SABADO - 06:00 AS 14:20 / INTERVALO DE 01 HORA</v>
          </cell>
          <cell r="Q1219" t="str">
            <v>220 Horas</v>
          </cell>
          <cell r="R1219" t="str">
            <v>75.01.014</v>
          </cell>
          <cell r="S1219" t="str">
            <v>SCK - Pintura de Meio-Fio e Remoção Faixas e Propagandas</v>
          </cell>
          <cell r="T1219">
            <v>2</v>
          </cell>
          <cell r="U1219" t="str">
            <v>SIEMACO SAO PAULO LIMP URBANA</v>
          </cell>
          <cell r="V1219" t="str">
            <v>Brasileira</v>
          </cell>
          <cell r="W1219" t="str">
            <v>Aracoiaba</v>
          </cell>
          <cell r="X1219" t="str">
            <v>MARIA NEIDE CORREIA</v>
          </cell>
          <cell r="Y1219" t="str">
            <v>MANOEL ALVES CORREIA</v>
          </cell>
          <cell r="Z1219" t="str">
            <v>Casado</v>
          </cell>
          <cell r="AA1219" t="str">
            <v>Educação Básica Incompleta</v>
          </cell>
          <cell r="AB1219" t="str">
            <v>M</v>
          </cell>
          <cell r="AC1219" t="str">
            <v>Rua</v>
          </cell>
          <cell r="AD1219" t="str">
            <v>RUA MARCELO BERNADINI</v>
          </cell>
          <cell r="AE1219" t="str">
            <v>07</v>
          </cell>
          <cell r="AF1219" t="str">
            <v>RUA MARCELO BERNADINI</v>
          </cell>
          <cell r="AG1219" t="str">
            <v>04880-080</v>
          </cell>
          <cell r="AH1219" t="str">
            <v>RECANTO CAMPO BELO</v>
          </cell>
          <cell r="AI1219" t="str">
            <v>São Paulo</v>
          </cell>
          <cell r="AJ1219" t="str">
            <v>São Paulo</v>
          </cell>
          <cell r="AK1219" t="str">
            <v>11</v>
          </cell>
          <cell r="AL1219" t="str">
            <v>5922.2364</v>
          </cell>
          <cell r="AM1219" t="str">
            <v>11</v>
          </cell>
          <cell r="AN1219" t="str">
            <v>99891.0294</v>
          </cell>
          <cell r="AP1219">
            <v>7245</v>
          </cell>
          <cell r="AQ1219" t="str">
            <v>04038</v>
          </cell>
          <cell r="AR1219" t="str">
            <v>6</v>
          </cell>
          <cell r="AS1219" t="str">
            <v>37033615X</v>
          </cell>
          <cell r="AT1219" t="str">
            <v>192008330116</v>
          </cell>
          <cell r="AU1219" t="str">
            <v>0099</v>
          </cell>
          <cell r="AV1219" t="str">
            <v>381</v>
          </cell>
          <cell r="AW1219" t="str">
            <v>15208976</v>
          </cell>
          <cell r="AX1219" t="str">
            <v>854</v>
          </cell>
          <cell r="AY1219">
            <v>3</v>
          </cell>
          <cell r="AZ1219">
            <v>6</v>
          </cell>
          <cell r="BA1219">
            <v>18</v>
          </cell>
        </row>
        <row r="1220">
          <cell r="A1220">
            <v>112315</v>
          </cell>
          <cell r="B1220" t="str">
            <v>JOSE ADAO RODRIGUES</v>
          </cell>
          <cell r="C1220" t="str">
            <v>VARREDOR</v>
          </cell>
          <cell r="D1220" t="str">
            <v>ECOSAMPA M'Boi Mirim</v>
          </cell>
          <cell r="E1220">
            <v>43617</v>
          </cell>
          <cell r="F1220">
            <v>1603.99</v>
          </cell>
          <cell r="G1220" t="str">
            <v>Em Atividade Normal</v>
          </cell>
          <cell r="H1220">
            <v>45149</v>
          </cell>
          <cell r="I1220">
            <v>21080</v>
          </cell>
          <cell r="J1220" t="str">
            <v>013.767.668-92</v>
          </cell>
          <cell r="K1220" t="str">
            <v>106.14227.41.8</v>
          </cell>
          <cell r="L1220" t="str">
            <v>Salário Mensal</v>
          </cell>
          <cell r="M1220" t="str">
            <v>Empregado (CLT)</v>
          </cell>
          <cell r="N1220" t="str">
            <v>5142-15</v>
          </cell>
          <cell r="O1220">
            <v>71</v>
          </cell>
          <cell r="P1220" t="str">
            <v>SEGUNDA A SABADO - 07:00 AS 15:20 / INTERVALO DE 01 HORA</v>
          </cell>
          <cell r="Q1220" t="str">
            <v>220 Horas</v>
          </cell>
          <cell r="R1220" t="str">
            <v>75.01.006</v>
          </cell>
          <cell r="S1220" t="str">
            <v>SCK - Varrição de Vias e Logradouros</v>
          </cell>
          <cell r="T1220">
            <v>2</v>
          </cell>
          <cell r="U1220" t="str">
            <v>SIEMACO SAO PAULO LIMP URBANA</v>
          </cell>
          <cell r="V1220" t="str">
            <v>Brasileira</v>
          </cell>
          <cell r="W1220" t="str">
            <v>Jaguapitã</v>
          </cell>
          <cell r="X1220" t="str">
            <v>ISOLINA LUIZA LOPES</v>
          </cell>
          <cell r="Y1220" t="str">
            <v>LAUDELINO ADAO RODRIGUES</v>
          </cell>
          <cell r="Z1220" t="str">
            <v>Solteiro</v>
          </cell>
          <cell r="AA1220" t="str">
            <v>Ensino Fundamental Incompleto</v>
          </cell>
          <cell r="AB1220" t="str">
            <v>M</v>
          </cell>
          <cell r="AC1220" t="str">
            <v>Rua</v>
          </cell>
          <cell r="AD1220" t="str">
            <v>BONFINOPOLIS DE MINAS</v>
          </cell>
          <cell r="AE1220" t="str">
            <v>63</v>
          </cell>
          <cell r="AG1220" t="str">
            <v>04939-230</v>
          </cell>
          <cell r="AH1220" t="str">
            <v>JARDIM TUPI</v>
          </cell>
          <cell r="AI1220" t="str">
            <v>São Paulo</v>
          </cell>
          <cell r="AJ1220" t="str">
            <v>São Paulo</v>
          </cell>
          <cell r="AK1220" t="str">
            <v>11</v>
          </cell>
          <cell r="AL1220" t="str">
            <v>98461.0391</v>
          </cell>
          <cell r="AM1220" t="str">
            <v>11</v>
          </cell>
          <cell r="AN1220" t="str">
            <v>97402.4609</v>
          </cell>
          <cell r="AP1220">
            <v>9106</v>
          </cell>
          <cell r="AQ1220" t="str">
            <v>33739</v>
          </cell>
          <cell r="AR1220" t="str">
            <v>8</v>
          </cell>
          <cell r="AS1220" t="str">
            <v>96121476</v>
          </cell>
          <cell r="AT1220" t="str">
            <v>115254040183</v>
          </cell>
          <cell r="AU1220" t="str">
            <v>69</v>
          </cell>
          <cell r="AV1220" t="str">
            <v>372</v>
          </cell>
          <cell r="AW1220" t="str">
            <v>66863</v>
          </cell>
          <cell r="AX1220" t="str">
            <v>70</v>
          </cell>
          <cell r="AY1220">
            <v>4</v>
          </cell>
          <cell r="AZ1220">
            <v>3</v>
          </cell>
          <cell r="BA1220">
            <v>0</v>
          </cell>
        </row>
        <row r="1221">
          <cell r="A1221">
            <v>114552</v>
          </cell>
          <cell r="B1221" t="str">
            <v>JOSE ADEMIR DA SILVA</v>
          </cell>
          <cell r="C1221" t="str">
            <v>AJUDANTE EQ SERVICOS DIVERSOS</v>
          </cell>
          <cell r="D1221" t="str">
            <v>ECOSAMPA Capela do Socorro</v>
          </cell>
          <cell r="E1221">
            <v>43817</v>
          </cell>
          <cell r="F1221">
            <v>1464.83</v>
          </cell>
          <cell r="G1221" t="str">
            <v>Demitido em Meses Anteriores</v>
          </cell>
          <cell r="H1221">
            <v>44775</v>
          </cell>
          <cell r="I1221">
            <v>28317</v>
          </cell>
          <cell r="J1221" t="str">
            <v>274.535.138-98</v>
          </cell>
          <cell r="K1221" t="str">
            <v>131.36017.89.6</v>
          </cell>
          <cell r="L1221" t="str">
            <v>Salário Mensal</v>
          </cell>
          <cell r="M1221" t="str">
            <v>Empregado (CLT)</v>
          </cell>
          <cell r="N1221" t="str">
            <v>5142-25</v>
          </cell>
          <cell r="O1221">
            <v>66</v>
          </cell>
          <cell r="P1221" t="str">
            <v>SEGUNDA A SABADO - 06:00 AS 14:20 / INTERVALO DE 01 HORA</v>
          </cell>
          <cell r="Q1221" t="str">
            <v>220 Horas</v>
          </cell>
          <cell r="R1221" t="str">
            <v>75.01.013</v>
          </cell>
          <cell r="S1221" t="str">
            <v>SCK - Capinação e Roçada de Vias</v>
          </cell>
          <cell r="T1221">
            <v>2</v>
          </cell>
          <cell r="U1221" t="str">
            <v>SIEMACO SAO PAULO LIMP URBANA</v>
          </cell>
          <cell r="V1221" t="str">
            <v>Brasileira</v>
          </cell>
          <cell r="W1221" t="str">
            <v>São Paulo</v>
          </cell>
          <cell r="X1221" t="str">
            <v>MARIA LAURA DA SILVA</v>
          </cell>
          <cell r="Y1221" t="str">
            <v>FRANCISCO CHAGAS DA SILVA</v>
          </cell>
          <cell r="Z1221" t="str">
            <v>Solteiro</v>
          </cell>
          <cell r="AA1221" t="str">
            <v>Ensino Fundamental Completo</v>
          </cell>
          <cell r="AB1221" t="str">
            <v>M</v>
          </cell>
          <cell r="AC1221" t="str">
            <v>Rua</v>
          </cell>
          <cell r="AD1221" t="str">
            <v xml:space="preserve">RUA LUIZ VIANA </v>
          </cell>
          <cell r="AE1221" t="str">
            <v>110</v>
          </cell>
          <cell r="AG1221" t="str">
            <v>04830-400</v>
          </cell>
          <cell r="AH1221" t="str">
            <v>JORDANOPOLIS</v>
          </cell>
          <cell r="AI1221" t="str">
            <v>São Paulo</v>
          </cell>
          <cell r="AJ1221" t="str">
            <v>São Paulo</v>
          </cell>
          <cell r="AK1221" t="str">
            <v>11</v>
          </cell>
          <cell r="AL1221" t="str">
            <v>94693.7494</v>
          </cell>
          <cell r="AP1221">
            <v>8461</v>
          </cell>
          <cell r="AQ1221" t="str">
            <v>07869</v>
          </cell>
          <cell r="AR1221" t="str">
            <v>6</v>
          </cell>
          <cell r="AS1221" t="str">
            <v>261936736</v>
          </cell>
          <cell r="AT1221" t="str">
            <v>286976810116</v>
          </cell>
          <cell r="AU1221" t="str">
            <v>0267</v>
          </cell>
          <cell r="AV1221" t="str">
            <v>371</v>
          </cell>
          <cell r="AW1221" t="str">
            <v>27453513</v>
          </cell>
          <cell r="AX1221" t="str">
            <v>898</v>
          </cell>
          <cell r="AY1221">
            <v>2</v>
          </cell>
          <cell r="AZ1221">
            <v>7</v>
          </cell>
          <cell r="BA1221">
            <v>14</v>
          </cell>
        </row>
        <row r="1222">
          <cell r="A1222">
            <v>114493</v>
          </cell>
          <cell r="B1222" t="str">
            <v>JOSE ALBERTO DE CASTRO BESERRA</v>
          </cell>
          <cell r="C1222" t="str">
            <v>VARREDOR</v>
          </cell>
          <cell r="D1222" t="str">
            <v>ECOSAMPA Santo Amaro</v>
          </cell>
          <cell r="E1222">
            <v>43811</v>
          </cell>
          <cell r="F1222">
            <v>1603.99</v>
          </cell>
          <cell r="G1222" t="str">
            <v>Em Atividade Normal</v>
          </cell>
          <cell r="H1222">
            <v>45119</v>
          </cell>
          <cell r="I1222">
            <v>30065</v>
          </cell>
          <cell r="J1222" t="str">
            <v>225.342.488-98</v>
          </cell>
          <cell r="K1222" t="str">
            <v>190.06578.25.0</v>
          </cell>
          <cell r="L1222" t="str">
            <v>Salário Mensal</v>
          </cell>
          <cell r="M1222" t="str">
            <v>Empregado (CLT)</v>
          </cell>
          <cell r="N1222" t="str">
            <v>5142-15</v>
          </cell>
          <cell r="O1222">
            <v>299</v>
          </cell>
          <cell r="P1222" t="str">
            <v>SEGUNDA A SABADO - 20:00 AS 03:40 / INTERVALO DE 01 HORA</v>
          </cell>
          <cell r="Q1222" t="str">
            <v>220 Horas</v>
          </cell>
          <cell r="R1222" t="str">
            <v>75.01.006</v>
          </cell>
          <cell r="S1222" t="str">
            <v>SCK - Varrição de Vias e Logradouros</v>
          </cell>
          <cell r="T1222">
            <v>2</v>
          </cell>
          <cell r="U1222" t="str">
            <v>SIEMACO SAO PAULO LIMP URBANA</v>
          </cell>
          <cell r="V1222" t="str">
            <v>Brasileira</v>
          </cell>
          <cell r="W1222" t="str">
            <v>São Paulo</v>
          </cell>
          <cell r="X1222" t="str">
            <v>ELIENE MENDES DE CASTRO</v>
          </cell>
          <cell r="Y1222" t="str">
            <v>JOSE SALES BESERRA</v>
          </cell>
          <cell r="Z1222" t="str">
            <v>União Est/Marit</v>
          </cell>
          <cell r="AA1222" t="str">
            <v>Ensino Médio Completo</v>
          </cell>
          <cell r="AB1222" t="str">
            <v>M</v>
          </cell>
          <cell r="AC1222" t="str">
            <v>Rua</v>
          </cell>
          <cell r="AD1222" t="str">
            <v>RUA PROJETADA QUATRO</v>
          </cell>
          <cell r="AE1222" t="str">
            <v>159</v>
          </cell>
          <cell r="AG1222" t="str">
            <v>04872-070</v>
          </cell>
          <cell r="AH1222" t="str">
            <v>ILHA DO BORORE</v>
          </cell>
          <cell r="AI1222" t="str">
            <v>São Paulo</v>
          </cell>
          <cell r="AJ1222" t="str">
            <v>São Paulo</v>
          </cell>
          <cell r="AK1222" t="str">
            <v>11</v>
          </cell>
          <cell r="AL1222" t="str">
            <v>93295.5534</v>
          </cell>
          <cell r="AP1222">
            <v>2921</v>
          </cell>
          <cell r="AQ1222" t="str">
            <v>53641</v>
          </cell>
          <cell r="AR1222" t="str">
            <v>9</v>
          </cell>
          <cell r="AS1222" t="str">
            <v>323850790</v>
          </cell>
          <cell r="AT1222" t="str">
            <v>302126620175</v>
          </cell>
          <cell r="AU1222" t="str">
            <v>0639</v>
          </cell>
          <cell r="AV1222" t="str">
            <v>371</v>
          </cell>
          <cell r="AW1222" t="str">
            <v>22534248</v>
          </cell>
          <cell r="AX1222" t="str">
            <v>898</v>
          </cell>
          <cell r="AY1222">
            <v>3</v>
          </cell>
          <cell r="AZ1222">
            <v>8</v>
          </cell>
          <cell r="BA1222">
            <v>19</v>
          </cell>
        </row>
        <row r="1223">
          <cell r="A1223">
            <v>114126</v>
          </cell>
          <cell r="B1223" t="str">
            <v>JOSE ALBERTO PINHEIRO DA SILVA</v>
          </cell>
          <cell r="C1223" t="str">
            <v>MOTORISTA CAMINHAO</v>
          </cell>
          <cell r="D1223" t="str">
            <v>ECOSAMPA Operação Geral</v>
          </cell>
          <cell r="E1223">
            <v>43739</v>
          </cell>
          <cell r="F1223">
            <v>2436.4499999999998</v>
          </cell>
          <cell r="G1223" t="str">
            <v>Demitido em Meses Anteriores</v>
          </cell>
          <cell r="H1223">
            <v>43808</v>
          </cell>
          <cell r="I1223">
            <v>23013</v>
          </cell>
          <cell r="J1223" t="str">
            <v>048.293.188-48</v>
          </cell>
          <cell r="K1223" t="str">
            <v>122.89593.04.6</v>
          </cell>
          <cell r="L1223" t="str">
            <v>Salário Mensal</v>
          </cell>
          <cell r="M1223" t="str">
            <v>Empregado (CLT)</v>
          </cell>
          <cell r="N1223" t="str">
            <v>7825-10</v>
          </cell>
          <cell r="O1223">
            <v>301</v>
          </cell>
          <cell r="P1223" t="str">
            <v>SEGUNDA A SABADO - 22:00 AS 05:25 / INTERVALO DE 01 HORA</v>
          </cell>
          <cell r="Q1223" t="str">
            <v>220 Horas</v>
          </cell>
          <cell r="R1223" t="str">
            <v>75.01.024</v>
          </cell>
          <cell r="S1223" t="str">
            <v>SCK - Coleta Manual Residuos - Compactador</v>
          </cell>
          <cell r="T1223">
            <v>2</v>
          </cell>
          <cell r="U1223" t="str">
            <v>SIND TRAB EMP DE ONIBUS RODOV INTEREST INTERM SET DIF SAO PAULO</v>
          </cell>
          <cell r="V1223" t="str">
            <v>Brasileira</v>
          </cell>
          <cell r="W1223" t="str">
            <v>Rio de Janeiro</v>
          </cell>
          <cell r="X1223" t="str">
            <v>MARIA HELENA PINHEIRO DA SILVA</v>
          </cell>
          <cell r="Y1223" t="str">
            <v>JOSE HERCULANO DA SILVA</v>
          </cell>
          <cell r="Z1223" t="str">
            <v>Solteiro</v>
          </cell>
          <cell r="AA1223" t="str">
            <v>Ensino Médio Completo</v>
          </cell>
          <cell r="AB1223" t="str">
            <v>M</v>
          </cell>
          <cell r="AC1223" t="str">
            <v>Rua</v>
          </cell>
          <cell r="AD1223" t="str">
            <v>HORTO FLORESTAL</v>
          </cell>
          <cell r="AE1223" t="str">
            <v>65</v>
          </cell>
          <cell r="AF1223" t="str">
            <v>CASA 2</v>
          </cell>
          <cell r="AG1223" t="str">
            <v>06820-400</v>
          </cell>
          <cell r="AH1223" t="str">
            <v>JARDIM JULIA</v>
          </cell>
          <cell r="AI1223" t="str">
            <v>EMBU DAS ARTES</v>
          </cell>
          <cell r="AJ1223" t="str">
            <v>São Paulo</v>
          </cell>
          <cell r="AM1223" t="str">
            <v>11</v>
          </cell>
          <cell r="AN1223" t="str">
            <v>98517.4111</v>
          </cell>
          <cell r="AP1223">
            <v>8751</v>
          </cell>
          <cell r="AQ1223" t="str">
            <v>19332</v>
          </cell>
          <cell r="AR1223" t="str">
            <v>0</v>
          </cell>
          <cell r="AS1223" t="str">
            <v>15.180.589-1</v>
          </cell>
          <cell r="AT1223" t="str">
            <v>078378140116</v>
          </cell>
          <cell r="AU1223" t="str">
            <v>192</v>
          </cell>
          <cell r="AV1223" t="str">
            <v>391</v>
          </cell>
          <cell r="AW1223" t="str">
            <v>52215</v>
          </cell>
          <cell r="AX1223" t="str">
            <v>00084</v>
          </cell>
          <cell r="AY1223">
            <v>0</v>
          </cell>
          <cell r="AZ1223">
            <v>2</v>
          </cell>
          <cell r="BA1223">
            <v>8</v>
          </cell>
          <cell r="BB1223" t="str">
            <v>02.678.180.363</v>
          </cell>
          <cell r="BC1223">
            <v>44998</v>
          </cell>
          <cell r="BD1223">
            <v>43551</v>
          </cell>
          <cell r="BE1223" t="str">
            <v>A</v>
          </cell>
          <cell r="BF1223" t="str">
            <v>D</v>
          </cell>
          <cell r="BG1223">
            <v>43808</v>
          </cell>
        </row>
        <row r="1224">
          <cell r="A1224">
            <v>122080</v>
          </cell>
          <cell r="B1224" t="str">
            <v>JOSE ALBINO DE JESUS</v>
          </cell>
          <cell r="C1224" t="str">
            <v>AJUDANTE EQ SERVICOS DIVERSOS</v>
          </cell>
          <cell r="D1224" t="str">
            <v>ECOSAMPA Capela do Socorro</v>
          </cell>
          <cell r="E1224">
            <v>45061</v>
          </cell>
          <cell r="F1224">
            <v>1603.99</v>
          </cell>
          <cell r="G1224" t="str">
            <v>Em Atividade Normal</v>
          </cell>
          <cell r="H1224">
            <v>45061</v>
          </cell>
          <cell r="I1224">
            <v>24582</v>
          </cell>
          <cell r="J1224" t="str">
            <v>118.928.338-75</v>
          </cell>
          <cell r="K1224" t="str">
            <v>123.23699.70.0</v>
          </cell>
          <cell r="L1224" t="str">
            <v>Salário Mensal</v>
          </cell>
          <cell r="M1224" t="str">
            <v>Empregado (CLT)</v>
          </cell>
          <cell r="N1224" t="str">
            <v>5142-25</v>
          </cell>
          <cell r="O1224">
            <v>66</v>
          </cell>
          <cell r="P1224" t="str">
            <v>SEGUNDA A SABADO - 06:00 AS 14:20 / INTERVALO DE 01 HORA</v>
          </cell>
          <cell r="Q1224" t="str">
            <v>220 Horas</v>
          </cell>
          <cell r="R1224" t="str">
            <v>75.01.013</v>
          </cell>
          <cell r="S1224" t="str">
            <v>SCK - Capinação e Roçada de Vias</v>
          </cell>
          <cell r="T1224">
            <v>2</v>
          </cell>
          <cell r="U1224" t="str">
            <v>SIEMACO SAO PAULO LIMP URBANA</v>
          </cell>
          <cell r="V1224" t="str">
            <v>Brasileira</v>
          </cell>
          <cell r="W1224" t="str">
            <v>Boquira</v>
          </cell>
          <cell r="X1224" t="str">
            <v>MARIA ALBINA DE JESUS</v>
          </cell>
          <cell r="Z1224" t="str">
            <v>Casado</v>
          </cell>
          <cell r="AA1224" t="str">
            <v>Ensino Fundamental Incompleto</v>
          </cell>
          <cell r="AB1224" t="str">
            <v>M</v>
          </cell>
          <cell r="AC1224" t="str">
            <v>Rua</v>
          </cell>
          <cell r="AD1224" t="str">
            <v>MARIA ROSA DE JESUS</v>
          </cell>
          <cell r="AE1224" t="str">
            <v>42</v>
          </cell>
          <cell r="AF1224" t="str">
            <v>F CASA 3</v>
          </cell>
          <cell r="AG1224" t="str">
            <v>04466-020</v>
          </cell>
          <cell r="AH1224" t="str">
            <v>JD ITAPURA</v>
          </cell>
          <cell r="AI1224" t="str">
            <v>São Paulo</v>
          </cell>
          <cell r="AJ1224" t="str">
            <v>São Paulo</v>
          </cell>
          <cell r="AM1224" t="str">
            <v>11</v>
          </cell>
          <cell r="AN1224" t="str">
            <v>93348-9427</v>
          </cell>
          <cell r="AP1224">
            <v>7237</v>
          </cell>
          <cell r="AQ1224" t="str">
            <v>45654</v>
          </cell>
          <cell r="AR1224" t="str">
            <v>1</v>
          </cell>
          <cell r="AS1224" t="str">
            <v>363880410</v>
          </cell>
          <cell r="AT1224" t="str">
            <v>177186380167</v>
          </cell>
          <cell r="AU1224" t="str">
            <v>418</v>
          </cell>
          <cell r="AV1224" t="str">
            <v>0245</v>
          </cell>
          <cell r="AW1224" t="str">
            <v>11892833</v>
          </cell>
          <cell r="AX1224" t="str">
            <v>875</v>
          </cell>
          <cell r="AY1224">
            <v>0</v>
          </cell>
          <cell r="AZ1224">
            <v>3</v>
          </cell>
          <cell r="BA1224">
            <v>16</v>
          </cell>
        </row>
        <row r="1225">
          <cell r="A1225">
            <v>113381</v>
          </cell>
          <cell r="B1225" t="str">
            <v>JOSE ALUISIO DA SILVA</v>
          </cell>
          <cell r="C1225" t="str">
            <v>VARREDOR</v>
          </cell>
          <cell r="D1225" t="str">
            <v>ECOSAMPA Santo Amaro</v>
          </cell>
          <cell r="E1225">
            <v>43617</v>
          </cell>
          <cell r="F1225">
            <v>1603.99</v>
          </cell>
          <cell r="G1225" t="str">
            <v>Em Atividade Normal</v>
          </cell>
          <cell r="H1225">
            <v>44898</v>
          </cell>
          <cell r="I1225">
            <v>23628</v>
          </cell>
          <cell r="J1225" t="str">
            <v>999.364.534-68</v>
          </cell>
          <cell r="K1225" t="str">
            <v>124.44159.94.4</v>
          </cell>
          <cell r="L1225" t="str">
            <v>Salário Mensal</v>
          </cell>
          <cell r="M1225" t="str">
            <v>Empregado (CLT)</v>
          </cell>
          <cell r="N1225" t="str">
            <v>5142-15</v>
          </cell>
          <cell r="O1225">
            <v>299</v>
          </cell>
          <cell r="P1225" t="str">
            <v>SEGUNDA A SABADO - 20:00 AS 03:40 / INTERVALO DE 01 HORA</v>
          </cell>
          <cell r="Q1225" t="str">
            <v>220 Horas</v>
          </cell>
          <cell r="R1225" t="str">
            <v>75.01.006</v>
          </cell>
          <cell r="S1225" t="str">
            <v>SCK - Varrição de Vias e Logradouros</v>
          </cell>
          <cell r="T1225">
            <v>2</v>
          </cell>
          <cell r="U1225" t="str">
            <v>SIEMACO SAO PAULO LIMP URBANA</v>
          </cell>
          <cell r="V1225" t="str">
            <v>Brasileira</v>
          </cell>
          <cell r="W1225" t="str">
            <v>Panelas</v>
          </cell>
          <cell r="X1225" t="str">
            <v>MARIA CICERA DA SILVA</v>
          </cell>
          <cell r="Y1225" t="str">
            <v>SEBASTIAO JERONIMO DA SILVA</v>
          </cell>
          <cell r="Z1225" t="str">
            <v>Casado</v>
          </cell>
          <cell r="AA1225" t="str">
            <v>Ensino Fundamental Incompleto</v>
          </cell>
          <cell r="AB1225" t="str">
            <v>M</v>
          </cell>
          <cell r="AC1225" t="str">
            <v>Rua</v>
          </cell>
          <cell r="AD1225" t="str">
            <v>ASIA</v>
          </cell>
          <cell r="AE1225" t="str">
            <v>26</v>
          </cell>
          <cell r="AG1225" t="str">
            <v>06785-310</v>
          </cell>
          <cell r="AH1225" t="str">
            <v>PARQUE INDUSTRIAL DACI</v>
          </cell>
          <cell r="AI1225" t="str">
            <v>Taboão da Serra</v>
          </cell>
          <cell r="AJ1225" t="str">
            <v>São Paulo</v>
          </cell>
          <cell r="AP1225">
            <v>3052</v>
          </cell>
          <cell r="AQ1225" t="str">
            <v>16786</v>
          </cell>
          <cell r="AR1225" t="str">
            <v>7</v>
          </cell>
          <cell r="AS1225" t="str">
            <v>338235127</v>
          </cell>
          <cell r="AT1225" t="str">
            <v>15894250884</v>
          </cell>
          <cell r="AU1225" t="str">
            <v>129</v>
          </cell>
          <cell r="AV1225" t="str">
            <v>416</v>
          </cell>
          <cell r="AW1225" t="str">
            <v>7333</v>
          </cell>
          <cell r="AX1225" t="str">
            <v>044</v>
          </cell>
          <cell r="AY1225">
            <v>4</v>
          </cell>
          <cell r="AZ1225">
            <v>3</v>
          </cell>
          <cell r="BA1225">
            <v>0</v>
          </cell>
        </row>
        <row r="1226">
          <cell r="A1226">
            <v>112252</v>
          </cell>
          <cell r="B1226" t="str">
            <v>JOSE ALVES DA SILVA</v>
          </cell>
          <cell r="C1226" t="str">
            <v>VARREDOR</v>
          </cell>
          <cell r="D1226" t="str">
            <v>ECOSAMPA Campo Limpo</v>
          </cell>
          <cell r="E1226">
            <v>43617</v>
          </cell>
          <cell r="F1226">
            <v>1603.99</v>
          </cell>
          <cell r="G1226" t="str">
            <v>Em Atividade Normal</v>
          </cell>
          <cell r="H1226">
            <v>44776</v>
          </cell>
          <cell r="I1226">
            <v>23097</v>
          </cell>
          <cell r="J1226" t="str">
            <v>884.212.525-34</v>
          </cell>
          <cell r="K1226" t="str">
            <v>120.74602.14.8</v>
          </cell>
          <cell r="L1226" t="str">
            <v>Salário Mensal</v>
          </cell>
          <cell r="M1226" t="str">
            <v>Empregado (CLT)</v>
          </cell>
          <cell r="N1226" t="str">
            <v>5142-15</v>
          </cell>
          <cell r="O1226">
            <v>71</v>
          </cell>
          <cell r="P1226" t="str">
            <v>SEGUNDA A SABADO - 07:00 AS 15:20 / INTERVALO DE 01 HORA</v>
          </cell>
          <cell r="Q1226" t="str">
            <v>220 Horas</v>
          </cell>
          <cell r="R1226" t="str">
            <v>75.01.006</v>
          </cell>
          <cell r="S1226" t="str">
            <v>SCK - Varrição de Vias e Logradouros</v>
          </cell>
          <cell r="T1226">
            <v>2</v>
          </cell>
          <cell r="U1226" t="str">
            <v>SIEMACO SAO PAULO LIMP URBANA</v>
          </cell>
          <cell r="V1226" t="str">
            <v>Brasileira</v>
          </cell>
          <cell r="W1226" t="str">
            <v>São Paulo</v>
          </cell>
          <cell r="X1226" t="str">
            <v>LAURITA DOS SANTOS</v>
          </cell>
          <cell r="Y1226" t="str">
            <v>JOAO ALVES DA SILVA</v>
          </cell>
          <cell r="Z1226" t="str">
            <v>Solteiro</v>
          </cell>
          <cell r="AA1226" t="str">
            <v>Ensino Fundamental Completo</v>
          </cell>
          <cell r="AB1226" t="str">
            <v>M</v>
          </cell>
          <cell r="AC1226" t="str">
            <v>Rua</v>
          </cell>
          <cell r="AD1226" t="str">
            <v>RUA BARRAGEM</v>
          </cell>
          <cell r="AE1226" t="str">
            <v>815</v>
          </cell>
          <cell r="AG1226" t="str">
            <v>06550-000</v>
          </cell>
          <cell r="AH1226" t="str">
            <v>BARRAGEM</v>
          </cell>
          <cell r="AI1226" t="str">
            <v>Pirapora do Bom Jesus</v>
          </cell>
          <cell r="AJ1226" t="str">
            <v>São Paulo</v>
          </cell>
          <cell r="AP1226">
            <v>390</v>
          </cell>
          <cell r="AQ1226" t="str">
            <v>10928</v>
          </cell>
          <cell r="AR1226" t="str">
            <v>8</v>
          </cell>
          <cell r="AS1226" t="str">
            <v>381913132</v>
          </cell>
          <cell r="AT1226" t="str">
            <v>068767850540</v>
          </cell>
          <cell r="AU1226" t="str">
            <v>159</v>
          </cell>
          <cell r="AV1226" t="str">
            <v>332</v>
          </cell>
          <cell r="AW1226" t="str">
            <v>89336</v>
          </cell>
          <cell r="AX1226" t="str">
            <v>48</v>
          </cell>
          <cell r="AY1226">
            <v>4</v>
          </cell>
          <cell r="AZ1226">
            <v>3</v>
          </cell>
          <cell r="BA1226">
            <v>0</v>
          </cell>
        </row>
        <row r="1227">
          <cell r="A1227">
            <v>112933</v>
          </cell>
          <cell r="B1227" t="str">
            <v>JOSE ALVES DE ASSUNCAO</v>
          </cell>
          <cell r="C1227" t="str">
            <v>VARREDOR</v>
          </cell>
          <cell r="D1227" t="str">
            <v>ECOSAMPA Capela do Socorro</v>
          </cell>
          <cell r="E1227">
            <v>43617</v>
          </cell>
          <cell r="F1227">
            <v>1281.23</v>
          </cell>
          <cell r="G1227" t="str">
            <v>Demitido em Meses Anteriores</v>
          </cell>
          <cell r="H1227">
            <v>43808</v>
          </cell>
          <cell r="I1227">
            <v>20212</v>
          </cell>
          <cell r="J1227" t="str">
            <v>046.375.888-98</v>
          </cell>
          <cell r="K1227" t="str">
            <v>105.62356.05.0</v>
          </cell>
          <cell r="L1227" t="str">
            <v>Salário Mensal</v>
          </cell>
          <cell r="M1227" t="str">
            <v>Empregado (CLT)</v>
          </cell>
          <cell r="N1227" t="str">
            <v>5142-15</v>
          </cell>
          <cell r="O1227">
            <v>233</v>
          </cell>
          <cell r="P1227" t="str">
            <v>SEGUNDA A SABADO - 09:00 AS 17:20 / INTERVALO DE 01 HORA</v>
          </cell>
          <cell r="Q1227" t="str">
            <v>220 Horas</v>
          </cell>
          <cell r="R1227" t="str">
            <v>75.01.006</v>
          </cell>
          <cell r="S1227" t="str">
            <v>SCK - Varrição de Vias e Logradouros</v>
          </cell>
          <cell r="T1227">
            <v>2</v>
          </cell>
          <cell r="U1227" t="str">
            <v>SIEMACO SAO PAULO LIMP URBANA</v>
          </cell>
          <cell r="V1227" t="str">
            <v>Brasileira</v>
          </cell>
          <cell r="W1227" t="str">
            <v>Almenara</v>
          </cell>
          <cell r="X1227" t="str">
            <v>DONATILA MARIA DE JESUS</v>
          </cell>
          <cell r="Y1227" t="str">
            <v>JOAO ALVES DE ASSUNCAO</v>
          </cell>
          <cell r="Z1227" t="str">
            <v>Casado</v>
          </cell>
          <cell r="AA1227" t="str">
            <v>Ensino Fundamental Incompleto</v>
          </cell>
          <cell r="AB1227" t="str">
            <v>M</v>
          </cell>
          <cell r="AC1227" t="str">
            <v>Rua</v>
          </cell>
          <cell r="AD1227" t="str">
            <v>MONTE</v>
          </cell>
          <cell r="AE1227" t="str">
            <v>57</v>
          </cell>
          <cell r="AG1227" t="str">
            <v>04830-210</v>
          </cell>
          <cell r="AH1227" t="str">
            <v>JARDIM PRESIDENTE</v>
          </cell>
          <cell r="AI1227" t="str">
            <v>São Paulo</v>
          </cell>
          <cell r="AJ1227" t="str">
            <v>São Paulo</v>
          </cell>
          <cell r="AP1227">
            <v>6733</v>
          </cell>
          <cell r="AQ1227" t="str">
            <v>31123</v>
          </cell>
          <cell r="AR1227" t="str">
            <v>4</v>
          </cell>
          <cell r="AS1227" t="str">
            <v>97341800</v>
          </cell>
          <cell r="AT1227" t="str">
            <v>115605760124</v>
          </cell>
          <cell r="AU1227" t="str">
            <v>370</v>
          </cell>
          <cell r="AV1227" t="str">
            <v>280</v>
          </cell>
          <cell r="AW1227" t="str">
            <v>00715</v>
          </cell>
          <cell r="AX1227" t="str">
            <v>237</v>
          </cell>
          <cell r="AY1227">
            <v>0</v>
          </cell>
          <cell r="AZ1227">
            <v>6</v>
          </cell>
          <cell r="BA1227">
            <v>8</v>
          </cell>
        </row>
        <row r="1228">
          <cell r="A1228">
            <v>113036</v>
          </cell>
          <cell r="B1228" t="str">
            <v>JOSE ALVES DINIZ</v>
          </cell>
          <cell r="C1228" t="str">
            <v>VARREDOR</v>
          </cell>
          <cell r="D1228" t="str">
            <v>ECOSAMPA M'Boi Mirim</v>
          </cell>
          <cell r="E1228">
            <v>43617</v>
          </cell>
          <cell r="F1228">
            <v>1603.99</v>
          </cell>
          <cell r="G1228" t="str">
            <v>Em Atividade Normal</v>
          </cell>
          <cell r="H1228">
            <v>44930</v>
          </cell>
          <cell r="I1228">
            <v>23059</v>
          </cell>
          <cell r="J1228" t="str">
            <v>116.461.558-07</v>
          </cell>
          <cell r="K1228" t="str">
            <v>123.24607.70.2</v>
          </cell>
          <cell r="L1228" t="str">
            <v>Salário Mensal</v>
          </cell>
          <cell r="M1228" t="str">
            <v>Empregado (CLT)</v>
          </cell>
          <cell r="N1228" t="str">
            <v>5142-15</v>
          </cell>
          <cell r="O1228">
            <v>71</v>
          </cell>
          <cell r="P1228" t="str">
            <v>SEGUNDA A SABADO - 07:00 AS 15:20 / INTERVALO DE 01 HORA</v>
          </cell>
          <cell r="Q1228" t="str">
            <v>220 Horas</v>
          </cell>
          <cell r="R1228" t="str">
            <v>75.01.007</v>
          </cell>
          <cell r="S1228" t="str">
            <v>SCK - Varrição de Sarjetas e Calçadas</v>
          </cell>
          <cell r="T1228">
            <v>2</v>
          </cell>
          <cell r="U1228" t="str">
            <v>SIEMACO SAO PAULO LIMP URBANA</v>
          </cell>
          <cell r="V1228" t="str">
            <v>Brasileira</v>
          </cell>
          <cell r="W1228" t="str">
            <v>São Paulo</v>
          </cell>
          <cell r="X1228" t="str">
            <v>ALTINA ALVEZ DE ARAUJO</v>
          </cell>
          <cell r="Y1228" t="str">
            <v>RAIMUNDO ALVEZ DINIZ</v>
          </cell>
          <cell r="Z1228" t="str">
            <v>Casado</v>
          </cell>
          <cell r="AA1228" t="str">
            <v>Ensino Médio Incompleto</v>
          </cell>
          <cell r="AB1228" t="str">
            <v>M</v>
          </cell>
          <cell r="AC1228" t="str">
            <v>Rua</v>
          </cell>
          <cell r="AD1228" t="str">
            <v>THEREZA SILVEIRA DE ALMEIDA</v>
          </cell>
          <cell r="AE1228" t="str">
            <v>62</v>
          </cell>
          <cell r="AG1228" t="str">
            <v>04935-070</v>
          </cell>
          <cell r="AH1228" t="str">
            <v>JARDIM DIONISIO</v>
          </cell>
          <cell r="AI1228" t="str">
            <v>São Paulo</v>
          </cell>
          <cell r="AJ1228" t="str">
            <v>São Paulo</v>
          </cell>
          <cell r="AP1228">
            <v>9106</v>
          </cell>
          <cell r="AQ1228" t="str">
            <v>33420</v>
          </cell>
          <cell r="AR1228" t="str">
            <v>5</v>
          </cell>
          <cell r="AS1228" t="str">
            <v>2003029067281</v>
          </cell>
          <cell r="AT1228" t="str">
            <v>188671170108</v>
          </cell>
          <cell r="AU1228" t="str">
            <v>373</v>
          </cell>
          <cell r="AV1228" t="str">
            <v>460</v>
          </cell>
          <cell r="AW1228" t="str">
            <v>30852</v>
          </cell>
          <cell r="AX1228" t="str">
            <v>19</v>
          </cell>
          <cell r="AY1228">
            <v>4</v>
          </cell>
          <cell r="AZ1228">
            <v>3</v>
          </cell>
          <cell r="BA1228">
            <v>0</v>
          </cell>
        </row>
        <row r="1229">
          <cell r="A1229">
            <v>113113</v>
          </cell>
          <cell r="B1229" t="str">
            <v>JOSE AMBROZIO DE SOUSA MARTINS</v>
          </cell>
          <cell r="C1229" t="str">
            <v>AJUDANTE EQ SERVICOS DIVERSOS</v>
          </cell>
          <cell r="D1229" t="str">
            <v>ECOSAMPA Operação Geral</v>
          </cell>
          <cell r="E1229">
            <v>43617</v>
          </cell>
          <cell r="F1229">
            <v>1231.95</v>
          </cell>
          <cell r="G1229" t="str">
            <v>Demitido em Meses Anteriores</v>
          </cell>
          <cell r="H1229">
            <v>43703</v>
          </cell>
          <cell r="I1229">
            <v>27576</v>
          </cell>
          <cell r="J1229" t="str">
            <v>184.652.298-64</v>
          </cell>
          <cell r="K1229" t="str">
            <v>125.46552.13.0</v>
          </cell>
          <cell r="L1229" t="str">
            <v>Salário Mensal</v>
          </cell>
          <cell r="M1229" t="str">
            <v>Empregado (CLT)</v>
          </cell>
          <cell r="N1229" t="str">
            <v>5142-25</v>
          </cell>
          <cell r="O1229">
            <v>301</v>
          </cell>
          <cell r="P1229" t="str">
            <v>SEGUNDA A SABADO - 22:00 AS 05:25 / INTERVALO DE 01 HORA</v>
          </cell>
          <cell r="Q1229" t="str">
            <v>220 Horas</v>
          </cell>
          <cell r="R1229" t="str">
            <v>75.01.004</v>
          </cell>
          <cell r="S1229" t="str">
            <v>SCK - Papeleiras Higienização</v>
          </cell>
          <cell r="T1229">
            <v>2</v>
          </cell>
          <cell r="U1229" t="str">
            <v>SIEMACO SAO PAULO LIMP URBANA</v>
          </cell>
          <cell r="V1229" t="str">
            <v>Brasileira</v>
          </cell>
          <cell r="W1229" t="str">
            <v>Garanhuns</v>
          </cell>
          <cell r="X1229" t="str">
            <v>MARIA QUITERIA DE SOUZA</v>
          </cell>
          <cell r="Y1229" t="str">
            <v>MANOEL MARTINS DE FRANCA</v>
          </cell>
          <cell r="Z1229" t="str">
            <v>Solteiro</v>
          </cell>
          <cell r="AA1229" t="str">
            <v>Ensino Fundamental Incompleto</v>
          </cell>
          <cell r="AB1229" t="str">
            <v>M</v>
          </cell>
          <cell r="AC1229" t="str">
            <v>Rua</v>
          </cell>
          <cell r="AD1229" t="str">
            <v>RIO PARAGUACU</v>
          </cell>
          <cell r="AE1229" t="str">
            <v>183</v>
          </cell>
          <cell r="AG1229" t="str">
            <v>04777-048</v>
          </cell>
          <cell r="AH1229" t="str">
            <v>VILA DA PAZ</v>
          </cell>
          <cell r="AI1229" t="str">
            <v>São Paulo</v>
          </cell>
          <cell r="AJ1229" t="str">
            <v>São Paulo</v>
          </cell>
          <cell r="AP1229">
            <v>641</v>
          </cell>
          <cell r="AQ1229" t="str">
            <v>15270</v>
          </cell>
          <cell r="AR1229" t="str">
            <v>7</v>
          </cell>
          <cell r="AS1229" t="str">
            <v>281159282</v>
          </cell>
          <cell r="AT1229" t="str">
            <v>259463760116</v>
          </cell>
          <cell r="AU1229" t="str">
            <v>512</v>
          </cell>
          <cell r="AV1229" t="str">
            <v>280</v>
          </cell>
          <cell r="AW1229" t="str">
            <v>74312</v>
          </cell>
          <cell r="AX1229" t="str">
            <v>148</v>
          </cell>
          <cell r="AY1229">
            <v>0</v>
          </cell>
          <cell r="AZ1229">
            <v>2</v>
          </cell>
          <cell r="BA1229">
            <v>25</v>
          </cell>
        </row>
        <row r="1230">
          <cell r="A1230">
            <v>112934</v>
          </cell>
          <cell r="B1230" t="str">
            <v>JOSE ANTONIO BRITO DA SILVA</v>
          </cell>
          <cell r="C1230" t="str">
            <v>VARREDOR</v>
          </cell>
          <cell r="D1230" t="str">
            <v>ECOSAMPA Parelheiros</v>
          </cell>
          <cell r="E1230">
            <v>43617</v>
          </cell>
          <cell r="F1230">
            <v>1281.23</v>
          </cell>
          <cell r="G1230" t="str">
            <v>Demitido em Meses Anteriores</v>
          </cell>
          <cell r="H1230">
            <v>43808</v>
          </cell>
          <cell r="I1230">
            <v>19693</v>
          </cell>
          <cell r="J1230" t="str">
            <v>168.767.414-00</v>
          </cell>
          <cell r="K1230" t="str">
            <v>106.99011.97.0</v>
          </cell>
          <cell r="L1230" t="str">
            <v>Salário Mensal</v>
          </cell>
          <cell r="M1230" t="str">
            <v>Empregado (CLT)</v>
          </cell>
          <cell r="N1230" t="str">
            <v>5142-15</v>
          </cell>
          <cell r="O1230">
            <v>233</v>
          </cell>
          <cell r="P1230" t="str">
            <v>SEGUNDA A SABADO - 09:00 AS 17:20 / INTERVALO DE 01 HORA</v>
          </cell>
          <cell r="Q1230" t="str">
            <v>220 Horas</v>
          </cell>
          <cell r="R1230" t="str">
            <v>75.01.006</v>
          </cell>
          <cell r="S1230" t="str">
            <v>SCK - Varrição de Vias e Logradouros</v>
          </cell>
          <cell r="T1230">
            <v>2</v>
          </cell>
          <cell r="U1230" t="str">
            <v>SIEMACO SAO PAULO LIMP URBANA</v>
          </cell>
          <cell r="V1230" t="str">
            <v>Brasileira</v>
          </cell>
          <cell r="W1230" t="str">
            <v>Ipojuca</v>
          </cell>
          <cell r="X1230" t="str">
            <v>BENEDITA ADELINA DOS SANTOS</v>
          </cell>
          <cell r="Y1230" t="str">
            <v>AMARO BRITO DA SILVA</v>
          </cell>
          <cell r="Z1230" t="str">
            <v>Casado</v>
          </cell>
          <cell r="AA1230" t="str">
            <v>Ensino Fundamental Incompleto</v>
          </cell>
          <cell r="AB1230" t="str">
            <v>M</v>
          </cell>
          <cell r="AC1230" t="str">
            <v>Rua</v>
          </cell>
          <cell r="AD1230" t="str">
            <v>BRENO BERSA</v>
          </cell>
          <cell r="AE1230" t="str">
            <v>178</v>
          </cell>
          <cell r="AG1230" t="str">
            <v>04854-230</v>
          </cell>
          <cell r="AH1230" t="str">
            <v>JARDIM ALMEIDA PRADO</v>
          </cell>
          <cell r="AI1230" t="str">
            <v>São Paulo</v>
          </cell>
          <cell r="AJ1230" t="str">
            <v>São Paulo</v>
          </cell>
          <cell r="AP1230">
            <v>6733</v>
          </cell>
          <cell r="AQ1230" t="str">
            <v>31234</v>
          </cell>
          <cell r="AR1230" t="str">
            <v>9</v>
          </cell>
          <cell r="AS1230" t="str">
            <v>56060645X</v>
          </cell>
          <cell r="AT1230" t="str">
            <v>8558610825</v>
          </cell>
          <cell r="AU1230" t="str">
            <v>42</v>
          </cell>
          <cell r="AV1230" t="str">
            <v>15</v>
          </cell>
          <cell r="AW1230" t="str">
            <v>68102</v>
          </cell>
          <cell r="AX1230" t="str">
            <v>642</v>
          </cell>
          <cell r="AY1230">
            <v>0</v>
          </cell>
          <cell r="AZ1230">
            <v>6</v>
          </cell>
          <cell r="BA1230">
            <v>8</v>
          </cell>
        </row>
        <row r="1231">
          <cell r="A1231">
            <v>113358</v>
          </cell>
          <cell r="B1231" t="str">
            <v>JOSE ANTONIO COSTA</v>
          </cell>
          <cell r="C1231" t="str">
            <v>VARREDOR</v>
          </cell>
          <cell r="D1231" t="str">
            <v>ECOSAMPA Santo Amaro</v>
          </cell>
          <cell r="E1231">
            <v>43617</v>
          </cell>
          <cell r="F1231">
            <v>1603.99</v>
          </cell>
          <cell r="G1231" t="str">
            <v>Em Atividade Normal</v>
          </cell>
          <cell r="H1231">
            <v>45119</v>
          </cell>
          <cell r="I1231">
            <v>21693</v>
          </cell>
          <cell r="J1231" t="str">
            <v>598.035.096-91</v>
          </cell>
          <cell r="K1231" t="str">
            <v>108.55700.33.2</v>
          </cell>
          <cell r="L1231" t="str">
            <v>Salário Mensal</v>
          </cell>
          <cell r="M1231" t="str">
            <v>Empregado (CLT)</v>
          </cell>
          <cell r="N1231" t="str">
            <v>5142-15</v>
          </cell>
          <cell r="O1231">
            <v>66</v>
          </cell>
          <cell r="P1231" t="str">
            <v>SEGUNDA A SABADO - 06:00 AS 14:20 / INTERVALO DE 01 HORA</v>
          </cell>
          <cell r="Q1231" t="str">
            <v>220 Horas</v>
          </cell>
          <cell r="R1231" t="str">
            <v>75.01.006</v>
          </cell>
          <cell r="S1231" t="str">
            <v>SCK - Varrição de Vias e Logradouros</v>
          </cell>
          <cell r="T1231">
            <v>2</v>
          </cell>
          <cell r="U1231" t="str">
            <v>SIEMACO SAO PAULO LIMP URBANA</v>
          </cell>
          <cell r="V1231" t="str">
            <v>Brasileira</v>
          </cell>
          <cell r="W1231" t="str">
            <v>São José do Jacuri</v>
          </cell>
          <cell r="X1231" t="str">
            <v>AMBROSINA GOMES DA SILVA</v>
          </cell>
          <cell r="Y1231" t="str">
            <v>ISMAR CAMILO DA COSTA</v>
          </cell>
          <cell r="Z1231" t="str">
            <v>Casado</v>
          </cell>
          <cell r="AA1231" t="str">
            <v>Ensino Fundamental Incompleto</v>
          </cell>
          <cell r="AB1231" t="str">
            <v>M</v>
          </cell>
          <cell r="AC1231" t="str">
            <v>Rua</v>
          </cell>
          <cell r="AD1231" t="str">
            <v>MINAS GERAIS</v>
          </cell>
          <cell r="AE1231" t="str">
            <v>188</v>
          </cell>
          <cell r="AG1231" t="str">
            <v>06820-300</v>
          </cell>
          <cell r="AH1231" t="str">
            <v>JARDIM EMILIO CARLOS</v>
          </cell>
          <cell r="AI1231" t="str">
            <v>Embu</v>
          </cell>
          <cell r="AJ1231" t="str">
            <v>São Paulo</v>
          </cell>
          <cell r="AP1231">
            <v>9104</v>
          </cell>
          <cell r="AQ1231" t="str">
            <v>20330</v>
          </cell>
          <cell r="AR1231" t="str">
            <v>3</v>
          </cell>
          <cell r="AS1231" t="str">
            <v>135778645</v>
          </cell>
          <cell r="AT1231" t="str">
            <v>315133970108</v>
          </cell>
          <cell r="AU1231" t="str">
            <v>25</v>
          </cell>
          <cell r="AV1231" t="str">
            <v>391</v>
          </cell>
          <cell r="AW1231" t="str">
            <v>67777</v>
          </cell>
          <cell r="AX1231" t="str">
            <v>94</v>
          </cell>
          <cell r="AY1231">
            <v>4</v>
          </cell>
          <cell r="AZ1231">
            <v>3</v>
          </cell>
          <cell r="BA1231">
            <v>0</v>
          </cell>
        </row>
        <row r="1232">
          <cell r="A1232">
            <v>113437</v>
          </cell>
          <cell r="B1232" t="str">
            <v>JOSE ANTONIO DA SILVA</v>
          </cell>
          <cell r="C1232" t="str">
            <v>VARREDOR</v>
          </cell>
          <cell r="D1232" t="str">
            <v>ECOSAMPA Santo Amaro</v>
          </cell>
          <cell r="E1232">
            <v>43617</v>
          </cell>
          <cell r="F1232">
            <v>1603.99</v>
          </cell>
          <cell r="G1232" t="str">
            <v>Em Atividade Normal</v>
          </cell>
          <cell r="H1232">
            <v>45056</v>
          </cell>
          <cell r="I1232">
            <v>27183</v>
          </cell>
          <cell r="J1232" t="str">
            <v>039.644.324-90</v>
          </cell>
          <cell r="K1232" t="str">
            <v>132.50296.93.6</v>
          </cell>
          <cell r="L1232" t="str">
            <v>Salário Mensal</v>
          </cell>
          <cell r="M1232" t="str">
            <v>Empregado (CLT)</v>
          </cell>
          <cell r="N1232" t="str">
            <v>5142-15</v>
          </cell>
          <cell r="O1232">
            <v>299</v>
          </cell>
          <cell r="P1232" t="str">
            <v>SEGUNDA A SABADO - 20:00 AS 03:40 / INTERVALO DE 01 HORA</v>
          </cell>
          <cell r="Q1232" t="str">
            <v>220 Horas</v>
          </cell>
          <cell r="R1232" t="str">
            <v>75.01.010</v>
          </cell>
          <cell r="S1232" t="str">
            <v>SCK - Varrição de Feiras Livres</v>
          </cell>
          <cell r="T1232">
            <v>2</v>
          </cell>
          <cell r="U1232" t="str">
            <v>SIEMACO SAO PAULO LIMP URBANA</v>
          </cell>
          <cell r="V1232" t="str">
            <v>Brasileira</v>
          </cell>
          <cell r="W1232" t="str">
            <v>Recife</v>
          </cell>
          <cell r="X1232" t="str">
            <v>MARIA JOSEFA DA CONCEICAO</v>
          </cell>
          <cell r="Y1232" t="str">
            <v>JOAO ANTONIO DA SILVA</v>
          </cell>
          <cell r="Z1232" t="str">
            <v>Solteiro</v>
          </cell>
          <cell r="AA1232" t="str">
            <v>Ensino Fundamental Completo</v>
          </cell>
          <cell r="AB1232" t="str">
            <v>M</v>
          </cell>
          <cell r="AC1232" t="str">
            <v>Rua</v>
          </cell>
          <cell r="AD1232" t="str">
            <v>JULIANTE VIGNA</v>
          </cell>
          <cell r="AE1232" t="str">
            <v>301</v>
          </cell>
          <cell r="AG1232" t="str">
            <v>05567-130</v>
          </cell>
          <cell r="AH1232" t="str">
            <v>JARDIM SAO JOSE</v>
          </cell>
          <cell r="AI1232" t="str">
            <v>São Paulo</v>
          </cell>
          <cell r="AJ1232" t="str">
            <v>São Paulo</v>
          </cell>
          <cell r="AP1232">
            <v>9106</v>
          </cell>
          <cell r="AQ1232" t="str">
            <v>35368</v>
          </cell>
          <cell r="AR1232" t="str">
            <v>4</v>
          </cell>
          <cell r="AS1232" t="str">
            <v>520193404</v>
          </cell>
          <cell r="AT1232" t="str">
            <v>42457100868</v>
          </cell>
          <cell r="AU1232" t="str">
            <v>41</v>
          </cell>
          <cell r="AV1232" t="str">
            <v>96</v>
          </cell>
          <cell r="AW1232" t="str">
            <v>12976</v>
          </cell>
          <cell r="AX1232" t="str">
            <v>047</v>
          </cell>
          <cell r="AY1232">
            <v>4</v>
          </cell>
          <cell r="AZ1232">
            <v>3</v>
          </cell>
          <cell r="BA1232">
            <v>0</v>
          </cell>
        </row>
        <row r="1233">
          <cell r="A1233">
            <v>113614</v>
          </cell>
          <cell r="B1233" t="str">
            <v>JOSE ANTONIO DA SILVA</v>
          </cell>
          <cell r="C1233" t="str">
            <v>MOTORISTA CAMINHAO</v>
          </cell>
          <cell r="D1233" t="str">
            <v>ECOSAMPA Operação Geral</v>
          </cell>
          <cell r="E1233">
            <v>43617</v>
          </cell>
          <cell r="F1233">
            <v>3050.22</v>
          </cell>
          <cell r="G1233" t="str">
            <v>Em Atividade Normal</v>
          </cell>
          <cell r="H1233">
            <v>44898</v>
          </cell>
          <cell r="I1233">
            <v>27838</v>
          </cell>
          <cell r="J1233" t="str">
            <v>908.010.165-68</v>
          </cell>
          <cell r="K1233" t="str">
            <v>125.85154.07.8</v>
          </cell>
          <cell r="L1233" t="str">
            <v>Salário Mensal</v>
          </cell>
          <cell r="M1233" t="str">
            <v>Empregado (CLT)</v>
          </cell>
          <cell r="N1233" t="str">
            <v>7825-10</v>
          </cell>
          <cell r="O1233">
            <v>339</v>
          </cell>
          <cell r="P1233" t="str">
            <v>SEGUNDA A SABADO - 13:20 AS 21:40 / INTERVALO DE 01 HORA</v>
          </cell>
          <cell r="Q1233" t="str">
            <v>220 Horas</v>
          </cell>
          <cell r="R1233" t="str">
            <v>75.01.023</v>
          </cell>
          <cell r="S1233" t="str">
            <v>SCK - Coleta Manual Residuos - Orgânicos Feira Livre</v>
          </cell>
          <cell r="T1233">
            <v>2</v>
          </cell>
          <cell r="U1233" t="str">
            <v>SIND TRAB EMP DE ONIBUS RODOV INTEREST INTERM SET DIF SAO PAULO</v>
          </cell>
          <cell r="V1233" t="str">
            <v>Brasileira</v>
          </cell>
          <cell r="W1233" t="str">
            <v>Pau Brasil</v>
          </cell>
          <cell r="X1233" t="str">
            <v>GILDETE GABRIEL DA SILVA</v>
          </cell>
          <cell r="Z1233" t="str">
            <v>Casado</v>
          </cell>
          <cell r="AA1233" t="str">
            <v>Ensino Fundamental Incompleto</v>
          </cell>
          <cell r="AB1233" t="str">
            <v>M</v>
          </cell>
          <cell r="AC1233" t="str">
            <v>Rua</v>
          </cell>
          <cell r="AD1233" t="str">
            <v>SERRA DA CANASTRA</v>
          </cell>
          <cell r="AE1233" t="str">
            <v>296</v>
          </cell>
          <cell r="AG1233" t="str">
            <v>05890-220</v>
          </cell>
          <cell r="AH1233" t="str">
            <v>JARDIM AMALIA</v>
          </cell>
          <cell r="AI1233" t="str">
            <v>São Paulo</v>
          </cell>
          <cell r="AJ1233" t="str">
            <v>São Paulo</v>
          </cell>
          <cell r="AP1233">
            <v>390</v>
          </cell>
          <cell r="AQ1233" t="str">
            <v>11052</v>
          </cell>
          <cell r="AR1233" t="str">
            <v>6</v>
          </cell>
          <cell r="AS1233" t="str">
            <v>37346468X</v>
          </cell>
          <cell r="AT1233" t="str">
            <v>70930880507</v>
          </cell>
          <cell r="AU1233" t="str">
            <v>140</v>
          </cell>
          <cell r="AV1233" t="str">
            <v>133</v>
          </cell>
          <cell r="AW1233" t="str">
            <v>66296</v>
          </cell>
          <cell r="AX1233" t="str">
            <v>056</v>
          </cell>
          <cell r="AY1233">
            <v>4</v>
          </cell>
          <cell r="AZ1233">
            <v>3</v>
          </cell>
          <cell r="BA1233">
            <v>0</v>
          </cell>
          <cell r="BB1233" t="str">
            <v>01.071.010.039</v>
          </cell>
          <cell r="BC1233">
            <v>44808</v>
          </cell>
          <cell r="BE1233" t="str">
            <v>D</v>
          </cell>
          <cell r="BG1233">
            <v>43609</v>
          </cell>
        </row>
        <row r="1234">
          <cell r="A1234">
            <v>113651</v>
          </cell>
          <cell r="B1234" t="str">
            <v>JOSE ANTONIO DA SILVA</v>
          </cell>
          <cell r="C1234" t="str">
            <v>MOTORISTA CAMINHAO</v>
          </cell>
          <cell r="D1234" t="str">
            <v>ECOSAMPA Operação Geral</v>
          </cell>
          <cell r="E1234">
            <v>43617</v>
          </cell>
          <cell r="F1234">
            <v>3050.22</v>
          </cell>
          <cell r="G1234" t="str">
            <v>Em Atividade Normal</v>
          </cell>
          <cell r="H1234">
            <v>45177</v>
          </cell>
          <cell r="I1234">
            <v>24093</v>
          </cell>
          <cell r="J1234" t="str">
            <v>562.798.504-63</v>
          </cell>
          <cell r="K1234" t="str">
            <v>123.75316.96.9</v>
          </cell>
          <cell r="L1234" t="str">
            <v>Salário Mensal</v>
          </cell>
          <cell r="M1234" t="str">
            <v>Empregado (CLT)</v>
          </cell>
          <cell r="N1234" t="str">
            <v>7825-10</v>
          </cell>
          <cell r="O1234">
            <v>301</v>
          </cell>
          <cell r="P1234" t="str">
            <v>SEGUNDA A SABADO - 22:00 AS 05:25 / INTERVALO DE 01 HORA</v>
          </cell>
          <cell r="Q1234" t="str">
            <v>220 Horas</v>
          </cell>
          <cell r="R1234" t="str">
            <v>75.01.018</v>
          </cell>
          <cell r="S1234" t="str">
            <v>SCK - Coleta Mecânica de Entulho</v>
          </cell>
          <cell r="T1234">
            <v>2</v>
          </cell>
          <cell r="U1234" t="str">
            <v>SIND TRAB EMP DE ONIBUS RODOV INTEREST INTERM SET DIF SAO PAULO</v>
          </cell>
          <cell r="V1234" t="str">
            <v>Brasileira</v>
          </cell>
          <cell r="W1234" t="str">
            <v>Novo Lino</v>
          </cell>
          <cell r="X1234" t="str">
            <v>MARIA ISAURA DA SILVA</v>
          </cell>
          <cell r="Y1234" t="str">
            <v>APRIGIO ANTONIO DA SILVA</v>
          </cell>
          <cell r="Z1234" t="str">
            <v>Solteiro</v>
          </cell>
          <cell r="AA1234" t="str">
            <v>Ensino Fundamental Incompleto</v>
          </cell>
          <cell r="AB1234" t="str">
            <v>M</v>
          </cell>
          <cell r="AC1234" t="str">
            <v>Rua</v>
          </cell>
          <cell r="AD1234" t="str">
            <v>ANTONIO LOPES INIESTA</v>
          </cell>
          <cell r="AE1234" t="str">
            <v>22</v>
          </cell>
          <cell r="AG1234" t="str">
            <v>05852-430</v>
          </cell>
          <cell r="AH1234" t="str">
            <v>PARQUE SANTO ANTONIO</v>
          </cell>
          <cell r="AI1234" t="str">
            <v>São Paulo</v>
          </cell>
          <cell r="AJ1234" t="str">
            <v>São Paulo</v>
          </cell>
          <cell r="AP1234">
            <v>3100</v>
          </cell>
          <cell r="AQ1234" t="str">
            <v>20203</v>
          </cell>
          <cell r="AR1234" t="str">
            <v>9</v>
          </cell>
          <cell r="AS1234" t="str">
            <v>362361800</v>
          </cell>
          <cell r="AT1234" t="str">
            <v>187213490167</v>
          </cell>
          <cell r="AU1234" t="str">
            <v>121</v>
          </cell>
          <cell r="AV1234" t="str">
            <v>20</v>
          </cell>
          <cell r="AW1234" t="str">
            <v>42098</v>
          </cell>
          <cell r="AX1234" t="str">
            <v>155</v>
          </cell>
          <cell r="AY1234">
            <v>4</v>
          </cell>
          <cell r="AZ1234">
            <v>3</v>
          </cell>
          <cell r="BA1234">
            <v>0</v>
          </cell>
          <cell r="BB1234" t="str">
            <v>02.682.610.008</v>
          </cell>
          <cell r="BC1234">
            <v>44878</v>
          </cell>
          <cell r="BE1234" t="str">
            <v>D</v>
          </cell>
          <cell r="BG1234">
            <v>43608</v>
          </cell>
        </row>
        <row r="1235">
          <cell r="A1235">
            <v>113617</v>
          </cell>
          <cell r="B1235" t="str">
            <v>JOSE ANTONIO DA SILVA FILHO</v>
          </cell>
          <cell r="C1235" t="str">
            <v>MOTORISTA CAMINHAO</v>
          </cell>
          <cell r="D1235" t="str">
            <v>ECOSAMPA Operação Geral</v>
          </cell>
          <cell r="E1235">
            <v>43617</v>
          </cell>
          <cell r="F1235">
            <v>3050.22</v>
          </cell>
          <cell r="G1235" t="str">
            <v>Em Atividade Normal</v>
          </cell>
          <cell r="H1235">
            <v>45023</v>
          </cell>
          <cell r="I1235">
            <v>26285</v>
          </cell>
          <cell r="J1235" t="str">
            <v>591.273.254-15</v>
          </cell>
          <cell r="K1235" t="str">
            <v>122.73720.61.2</v>
          </cell>
          <cell r="L1235" t="str">
            <v>Salário Mensal</v>
          </cell>
          <cell r="M1235" t="str">
            <v>Empregado (CLT)</v>
          </cell>
          <cell r="N1235" t="str">
            <v>7825-10</v>
          </cell>
          <cell r="O1235">
            <v>339</v>
          </cell>
          <cell r="P1235" t="str">
            <v>SEGUNDA A SABADO - 13:20 AS 21:40 / INTERVALO DE 01 HORA</v>
          </cell>
          <cell r="Q1235" t="str">
            <v>220 Horas</v>
          </cell>
          <cell r="R1235" t="str">
            <v>75.01.017</v>
          </cell>
          <cell r="S1235" t="str">
            <v>SCK - Coleta Manual - Entulho e Materiais Diversos</v>
          </cell>
          <cell r="T1235">
            <v>2</v>
          </cell>
          <cell r="U1235" t="str">
            <v>SIND TRAB EMP DE ONIBUS RODOV INTEREST INTERM SET DIF SAO PAULO</v>
          </cell>
          <cell r="V1235" t="str">
            <v>Brasileira</v>
          </cell>
          <cell r="W1235" t="str">
            <v>Carpina</v>
          </cell>
          <cell r="X1235" t="str">
            <v>JOSEFA ALVES DA SILVA</v>
          </cell>
          <cell r="Y1235" t="str">
            <v>JOSE ANTONIO DA SILVA</v>
          </cell>
          <cell r="Z1235" t="str">
            <v>Casado</v>
          </cell>
          <cell r="AA1235" t="str">
            <v>Ensino Fundamental Completo</v>
          </cell>
          <cell r="AB1235" t="str">
            <v>M</v>
          </cell>
          <cell r="AC1235" t="str">
            <v>Avenida</v>
          </cell>
          <cell r="AD1235" t="str">
            <v>MORADA NOVA</v>
          </cell>
          <cell r="AE1235" t="str">
            <v>178</v>
          </cell>
          <cell r="AG1235" t="str">
            <v>04911-040</v>
          </cell>
          <cell r="AH1235" t="str">
            <v>GUARAPIRANGA</v>
          </cell>
          <cell r="AI1235" t="str">
            <v>São Paulo</v>
          </cell>
          <cell r="AJ1235" t="str">
            <v>São Paulo</v>
          </cell>
          <cell r="AP1235">
            <v>390</v>
          </cell>
          <cell r="AQ1235" t="str">
            <v>10949</v>
          </cell>
          <cell r="AR1235" t="str">
            <v>4</v>
          </cell>
          <cell r="AS1235" t="str">
            <v>378461850</v>
          </cell>
          <cell r="AT1235" t="str">
            <v>037686160809</v>
          </cell>
          <cell r="AU1235" t="str">
            <v>24</v>
          </cell>
          <cell r="AV1235" t="str">
            <v>17</v>
          </cell>
          <cell r="AW1235" t="str">
            <v>109992</v>
          </cell>
          <cell r="AX1235" t="str">
            <v>010</v>
          </cell>
          <cell r="AY1235">
            <v>4</v>
          </cell>
          <cell r="AZ1235">
            <v>3</v>
          </cell>
          <cell r="BA1235">
            <v>0</v>
          </cell>
          <cell r="BB1235" t="str">
            <v>02.644.302.309</v>
          </cell>
          <cell r="BC1235">
            <v>45911</v>
          </cell>
          <cell r="BE1235" t="str">
            <v>A</v>
          </cell>
          <cell r="BF1235" t="str">
            <v>E</v>
          </cell>
          <cell r="BG1235">
            <v>43608</v>
          </cell>
        </row>
        <row r="1236">
          <cell r="A1236">
            <v>113134</v>
          </cell>
          <cell r="B1236" t="str">
            <v>JOSE ANTONIO DOS SANTOS</v>
          </cell>
          <cell r="C1236" t="str">
            <v>COLETOR</v>
          </cell>
          <cell r="D1236" t="str">
            <v>ECOSAMPA Operação Geral</v>
          </cell>
          <cell r="E1236">
            <v>43617</v>
          </cell>
          <cell r="F1236">
            <v>1907.79</v>
          </cell>
          <cell r="G1236" t="str">
            <v>Em Atividade Normal</v>
          </cell>
          <cell r="H1236">
            <v>45149</v>
          </cell>
          <cell r="I1236">
            <v>25632</v>
          </cell>
          <cell r="J1236" t="str">
            <v>776.529.754-68</v>
          </cell>
          <cell r="K1236" t="str">
            <v>124.15521.39.8</v>
          </cell>
          <cell r="L1236" t="str">
            <v>Salário Mensal</v>
          </cell>
          <cell r="M1236" t="str">
            <v>Empregado (CLT)</v>
          </cell>
          <cell r="N1236" t="str">
            <v>5142-05</v>
          </cell>
          <cell r="O1236">
            <v>339</v>
          </cell>
          <cell r="P1236" t="str">
            <v>SEGUNDA A SABADO - 13:20 AS 21:40 / INTERVALO DE 01 HORA</v>
          </cell>
          <cell r="Q1236" t="str">
            <v>220 Horas</v>
          </cell>
          <cell r="R1236" t="str">
            <v>75.01.024</v>
          </cell>
          <cell r="S1236" t="str">
            <v>SCK - Coleta Manual Residuos - Compactador</v>
          </cell>
          <cell r="T1236">
            <v>2</v>
          </cell>
          <cell r="U1236" t="str">
            <v>SIEMACO SAO PAULO LIMP URBANA</v>
          </cell>
          <cell r="V1236" t="str">
            <v>Brasileira</v>
          </cell>
          <cell r="W1236" t="str">
            <v>Igaci</v>
          </cell>
          <cell r="X1236" t="str">
            <v>MARIA DO CARMO DOS SANTOS</v>
          </cell>
          <cell r="Y1236" t="str">
            <v>ANTONIO LEONARDO DOS SANTOS</v>
          </cell>
          <cell r="Z1236" t="str">
            <v>Solteiro</v>
          </cell>
          <cell r="AA1236" t="str">
            <v>Ensino Fundamental Incompleto</v>
          </cell>
          <cell r="AB1236" t="str">
            <v>M</v>
          </cell>
          <cell r="AC1236" t="str">
            <v>Rua</v>
          </cell>
          <cell r="AD1236" t="str">
            <v>ANTONIO DE MELO FREITAS</v>
          </cell>
          <cell r="AE1236" t="str">
            <v>701</v>
          </cell>
          <cell r="AG1236" t="str">
            <v>05874-030</v>
          </cell>
          <cell r="AH1236" t="str">
            <v>PARQUE SANTO AMARO</v>
          </cell>
          <cell r="AI1236" t="str">
            <v>São Paulo</v>
          </cell>
          <cell r="AJ1236" t="str">
            <v>São Paulo</v>
          </cell>
          <cell r="AP1236">
            <v>390</v>
          </cell>
          <cell r="AQ1236" t="str">
            <v>12505</v>
          </cell>
          <cell r="AR1236" t="str">
            <v>2</v>
          </cell>
          <cell r="AS1236" t="str">
            <v>36414578X</v>
          </cell>
          <cell r="AT1236" t="str">
            <v>312268070167</v>
          </cell>
          <cell r="AU1236" t="str">
            <v>286</v>
          </cell>
          <cell r="AV1236" t="str">
            <v>20</v>
          </cell>
          <cell r="AW1236" t="str">
            <v>96220</v>
          </cell>
          <cell r="AX1236" t="str">
            <v>009</v>
          </cell>
          <cell r="AY1236">
            <v>4</v>
          </cell>
          <cell r="AZ1236">
            <v>3</v>
          </cell>
          <cell r="BA1236">
            <v>0</v>
          </cell>
        </row>
        <row r="1237">
          <cell r="A1237">
            <v>112508</v>
          </cell>
          <cell r="B1237" t="str">
            <v>JOSE ANTONIO TAVARES DA SILVA</v>
          </cell>
          <cell r="C1237" t="str">
            <v>BUEIRISTA</v>
          </cell>
          <cell r="D1237" t="str">
            <v>ECOSAMPA Capela do Socorro</v>
          </cell>
          <cell r="E1237">
            <v>43617</v>
          </cell>
          <cell r="F1237">
            <v>1907.79</v>
          </cell>
          <cell r="G1237" t="str">
            <v>Gozando Férias</v>
          </cell>
          <cell r="H1237">
            <v>45180</v>
          </cell>
          <cell r="I1237">
            <v>23264</v>
          </cell>
          <cell r="J1237" t="str">
            <v>128.076.768-55</v>
          </cell>
          <cell r="K1237" t="str">
            <v>122.37594.26.2</v>
          </cell>
          <cell r="L1237" t="str">
            <v>Salário Mensal</v>
          </cell>
          <cell r="M1237" t="str">
            <v>Empregado (CLT)</v>
          </cell>
          <cell r="N1237" t="str">
            <v>9922-25</v>
          </cell>
          <cell r="O1237">
            <v>167</v>
          </cell>
          <cell r="P1237" t="str">
            <v>SEGUNDA A SABADO - 13:40 AS 22:00 / INTERVALO DE 01 HORA</v>
          </cell>
          <cell r="Q1237" t="str">
            <v>220 Horas</v>
          </cell>
          <cell r="R1237" t="str">
            <v>75.01.012</v>
          </cell>
          <cell r="S1237" t="str">
            <v>SCK - Limpeza de Bueiros</v>
          </cell>
          <cell r="T1237">
            <v>2</v>
          </cell>
          <cell r="U1237" t="str">
            <v>SIEMACO SAO PAULO LIMP URBANA</v>
          </cell>
          <cell r="V1237" t="str">
            <v>Brasileira</v>
          </cell>
          <cell r="W1237" t="str">
            <v>São Paulo</v>
          </cell>
          <cell r="X1237" t="str">
            <v>CANDIDA TAVARES DA SILVA</v>
          </cell>
          <cell r="Z1237" t="str">
            <v>Solteiro</v>
          </cell>
          <cell r="AA1237" t="str">
            <v>Ensino Fundamental Completo</v>
          </cell>
          <cell r="AB1237" t="str">
            <v>M</v>
          </cell>
          <cell r="AC1237" t="str">
            <v>Rua</v>
          </cell>
          <cell r="AD1237" t="str">
            <v>ORESTES DE SOUZA FIGUEIREDO</v>
          </cell>
          <cell r="AE1237" t="str">
            <v>40</v>
          </cell>
          <cell r="AG1237" t="str">
            <v>04890-480</v>
          </cell>
          <cell r="AH1237" t="str">
            <v>JD NOVO PARELHEIROS</v>
          </cell>
          <cell r="AI1237" t="str">
            <v>São Paulo</v>
          </cell>
          <cell r="AJ1237" t="str">
            <v>São Paulo</v>
          </cell>
          <cell r="AP1237">
            <v>9340</v>
          </cell>
          <cell r="AQ1237" t="str">
            <v>56823</v>
          </cell>
          <cell r="AR1237" t="str">
            <v>8</v>
          </cell>
          <cell r="AS1237" t="str">
            <v>209379777</v>
          </cell>
          <cell r="AT1237" t="str">
            <v>114822380175</v>
          </cell>
          <cell r="AU1237" t="str">
            <v>44</v>
          </cell>
          <cell r="AV1237" t="str">
            <v>381</v>
          </cell>
          <cell r="AW1237" t="str">
            <v>2727</v>
          </cell>
          <cell r="AX1237" t="str">
            <v>75</v>
          </cell>
          <cell r="AY1237">
            <v>4</v>
          </cell>
          <cell r="AZ1237">
            <v>3</v>
          </cell>
          <cell r="BA1237">
            <v>0</v>
          </cell>
        </row>
        <row r="1238">
          <cell r="A1238">
            <v>113335</v>
          </cell>
          <cell r="B1238" t="str">
            <v>JOSE APARECIDO ALVES DA SILVA</v>
          </cell>
          <cell r="C1238" t="str">
            <v>FISCAL DE TURMA PLENO</v>
          </cell>
          <cell r="D1238" t="str">
            <v>ECOSAMPA Operação Geral</v>
          </cell>
          <cell r="E1238">
            <v>43617</v>
          </cell>
          <cell r="F1238">
            <v>3222.08</v>
          </cell>
          <cell r="G1238" t="str">
            <v>Em Atividade Normal</v>
          </cell>
          <cell r="H1238">
            <v>44835</v>
          </cell>
          <cell r="I1238">
            <v>27677</v>
          </cell>
          <cell r="J1238" t="str">
            <v>248.193.648-55</v>
          </cell>
          <cell r="K1238" t="str">
            <v>124.79392.97.1</v>
          </cell>
          <cell r="L1238" t="str">
            <v>Salário Mensal</v>
          </cell>
          <cell r="M1238" t="str">
            <v>Empregado (CLT)</v>
          </cell>
          <cell r="N1238" t="str">
            <v>9922-05</v>
          </cell>
          <cell r="O1238">
            <v>301</v>
          </cell>
          <cell r="P1238" t="str">
            <v>SEGUNDA A SABADO - 22:00 AS 05:25 / INTERVALO DE 01 HORA</v>
          </cell>
          <cell r="Q1238" t="str">
            <v>220 Horas</v>
          </cell>
          <cell r="R1238" t="str">
            <v>75.02.003</v>
          </cell>
          <cell r="S1238" t="str">
            <v>Apoio Op C.Direto</v>
          </cell>
          <cell r="T1238">
            <v>2</v>
          </cell>
          <cell r="U1238" t="str">
            <v>SIEMACO SAO PAULO LIMP URBANA</v>
          </cell>
          <cell r="V1238" t="str">
            <v>Brasileira</v>
          </cell>
          <cell r="W1238" t="str">
            <v>São Paulo</v>
          </cell>
          <cell r="X1238" t="str">
            <v>LAZARA ALICE LEONEL DA SILVA</v>
          </cell>
          <cell r="Y1238" t="str">
            <v>JOSE ALVES DA SILVA</v>
          </cell>
          <cell r="Z1238" t="str">
            <v>Casado</v>
          </cell>
          <cell r="AA1238" t="str">
            <v>Ensino Médio Completo</v>
          </cell>
          <cell r="AB1238" t="str">
            <v>M</v>
          </cell>
          <cell r="AC1238" t="str">
            <v>Avenida</v>
          </cell>
          <cell r="AD1238" t="str">
            <v>MORADA NOVA</v>
          </cell>
          <cell r="AE1238" t="str">
            <v>107</v>
          </cell>
          <cell r="AG1238" t="str">
            <v>04911-040</v>
          </cell>
          <cell r="AH1238" t="str">
            <v>GUARAPIRANGA</v>
          </cell>
          <cell r="AI1238" t="str">
            <v>São Paulo</v>
          </cell>
          <cell r="AJ1238" t="str">
            <v>São Paulo</v>
          </cell>
          <cell r="AP1238">
            <v>7992</v>
          </cell>
          <cell r="AQ1238" t="str">
            <v>3396</v>
          </cell>
          <cell r="AR1238" t="str">
            <v>4</v>
          </cell>
          <cell r="AS1238" t="str">
            <v>259730646</v>
          </cell>
          <cell r="AT1238" t="str">
            <v>254382440141</v>
          </cell>
          <cell r="AU1238" t="str">
            <v>492</v>
          </cell>
          <cell r="AV1238" t="str">
            <v>372</v>
          </cell>
          <cell r="AW1238" t="str">
            <v>94995</v>
          </cell>
          <cell r="AX1238" t="str">
            <v>143</v>
          </cell>
          <cell r="AY1238">
            <v>4</v>
          </cell>
          <cell r="AZ1238">
            <v>3</v>
          </cell>
          <cell r="BA1238">
            <v>0</v>
          </cell>
        </row>
        <row r="1239">
          <cell r="A1239">
            <v>113618</v>
          </cell>
          <cell r="B1239" t="str">
            <v>JOSE APARECIDO BARBOSA DE SOUZA</v>
          </cell>
          <cell r="C1239" t="str">
            <v>OPERADOR DE PA CARREGADEIRA</v>
          </cell>
          <cell r="D1239" t="str">
            <v>ECOSAMPA Operação Geral</v>
          </cell>
          <cell r="E1239">
            <v>43617</v>
          </cell>
          <cell r="F1239">
            <v>3999.84</v>
          </cell>
          <cell r="G1239" t="str">
            <v>Em Atividade Normal</v>
          </cell>
          <cell r="H1239">
            <v>44835</v>
          </cell>
          <cell r="I1239">
            <v>28867</v>
          </cell>
          <cell r="J1239" t="str">
            <v>259.144.538-95</v>
          </cell>
          <cell r="K1239" t="str">
            <v>128.49182.77.1</v>
          </cell>
          <cell r="L1239" t="str">
            <v>Salário Mensal</v>
          </cell>
          <cell r="M1239" t="str">
            <v>Empregado (CLT)</v>
          </cell>
          <cell r="N1239" t="str">
            <v>7151-35</v>
          </cell>
          <cell r="O1239">
            <v>339</v>
          </cell>
          <cell r="P1239" t="str">
            <v>SEGUNDA A SABADO - 13:20 AS 21:40 / INTERVALO DE 01 HORA</v>
          </cell>
          <cell r="Q1239" t="str">
            <v>220 Horas</v>
          </cell>
          <cell r="R1239" t="str">
            <v>75.01.018</v>
          </cell>
          <cell r="S1239" t="str">
            <v>SCK - Coleta Mecânica de Entulho</v>
          </cell>
          <cell r="T1239">
            <v>2</v>
          </cell>
          <cell r="U1239" t="str">
            <v>SIND TRAB EMP DE ONIBUS RODOV INTEREST INTERM SET DIF SAO PAULO</v>
          </cell>
          <cell r="V1239" t="str">
            <v>Brasileira</v>
          </cell>
          <cell r="W1239" t="str">
            <v>São Paulo</v>
          </cell>
          <cell r="X1239" t="str">
            <v>JOSEFA FERREIRA DE SOUZA</v>
          </cell>
          <cell r="Y1239" t="str">
            <v>JOSE BARBOSA DE SOUZA</v>
          </cell>
          <cell r="Z1239" t="str">
            <v>Solteiro</v>
          </cell>
          <cell r="AA1239" t="str">
            <v>Ensino Médio Completo</v>
          </cell>
          <cell r="AB1239" t="str">
            <v>M</v>
          </cell>
          <cell r="AC1239" t="str">
            <v>Rua</v>
          </cell>
          <cell r="AD1239" t="str">
            <v>SERENATA A BRASILEIRA</v>
          </cell>
          <cell r="AE1239" t="str">
            <v>112</v>
          </cell>
          <cell r="AG1239" t="str">
            <v>04856-390</v>
          </cell>
          <cell r="AH1239" t="str">
            <v>JARDIM VARGINHA</v>
          </cell>
          <cell r="AI1239" t="str">
            <v>São Paulo</v>
          </cell>
          <cell r="AJ1239" t="str">
            <v>São Paulo</v>
          </cell>
          <cell r="AP1239">
            <v>390</v>
          </cell>
          <cell r="AQ1239" t="str">
            <v>10733</v>
          </cell>
          <cell r="AR1239" t="str">
            <v>2</v>
          </cell>
          <cell r="AS1239" t="str">
            <v>299704099</v>
          </cell>
          <cell r="AT1239" t="str">
            <v>225710270175</v>
          </cell>
          <cell r="AU1239" t="str">
            <v>421</v>
          </cell>
          <cell r="AV1239" t="str">
            <v>381</v>
          </cell>
          <cell r="AW1239" t="str">
            <v>62318</v>
          </cell>
          <cell r="AX1239" t="str">
            <v>200</v>
          </cell>
          <cell r="AY1239">
            <v>4</v>
          </cell>
          <cell r="AZ1239">
            <v>3</v>
          </cell>
          <cell r="BA1239">
            <v>0</v>
          </cell>
          <cell r="BB1239" t="str">
            <v>02.147.562.709</v>
          </cell>
          <cell r="BC1239">
            <v>45484</v>
          </cell>
          <cell r="BE1239" t="str">
            <v>E</v>
          </cell>
          <cell r="BG1239">
            <v>43609</v>
          </cell>
        </row>
        <row r="1240">
          <cell r="A1240">
            <v>112935</v>
          </cell>
          <cell r="B1240" t="str">
            <v>JOSE APARECIDO CHICUTA</v>
          </cell>
          <cell r="C1240" t="str">
            <v>VARREDOR</v>
          </cell>
          <cell r="D1240" t="str">
            <v>ECOSAMPA Capela do Socorro</v>
          </cell>
          <cell r="E1240">
            <v>43617</v>
          </cell>
          <cell r="F1240">
            <v>1603.99</v>
          </cell>
          <cell r="G1240" t="str">
            <v>Em Atividade Normal</v>
          </cell>
          <cell r="H1240">
            <v>44867</v>
          </cell>
          <cell r="I1240">
            <v>22937</v>
          </cell>
          <cell r="J1240" t="str">
            <v>068.107.638-05</v>
          </cell>
          <cell r="K1240" t="str">
            <v>108.36016.95.2</v>
          </cell>
          <cell r="L1240" t="str">
            <v>Salário Mensal</v>
          </cell>
          <cell r="M1240" t="str">
            <v>Empregado (CLT)</v>
          </cell>
          <cell r="N1240" t="str">
            <v>5142-15</v>
          </cell>
          <cell r="O1240">
            <v>233</v>
          </cell>
          <cell r="P1240" t="str">
            <v>SEGUNDA A SABADO - 09:00 AS 17:20 / INTERVALO DE 01 HORA</v>
          </cell>
          <cell r="Q1240" t="str">
            <v>220 Horas</v>
          </cell>
          <cell r="R1240" t="str">
            <v>75.01.007</v>
          </cell>
          <cell r="S1240" t="str">
            <v>SCK - Varrição de Sarjetas e Calçadas</v>
          </cell>
          <cell r="T1240">
            <v>2</v>
          </cell>
          <cell r="U1240" t="str">
            <v>SIEMACO SAO PAULO LIMP URBANA</v>
          </cell>
          <cell r="V1240" t="str">
            <v>Brasileira</v>
          </cell>
          <cell r="W1240" t="str">
            <v>São Paulo</v>
          </cell>
          <cell r="X1240" t="str">
            <v>MAXIMILIA MOREIRA CHICUTA</v>
          </cell>
          <cell r="Y1240" t="str">
            <v>LUIZ VICENTE PEREIRA CHICUTA</v>
          </cell>
          <cell r="Z1240" t="str">
            <v>Casado</v>
          </cell>
          <cell r="AA1240" t="str">
            <v>Ensino Médio Completo</v>
          </cell>
          <cell r="AB1240" t="str">
            <v>M</v>
          </cell>
          <cell r="AC1240" t="str">
            <v>Rua</v>
          </cell>
          <cell r="AD1240" t="str">
            <v>CARLOS TAYLOR</v>
          </cell>
          <cell r="AE1240" t="str">
            <v>117</v>
          </cell>
          <cell r="AG1240" t="str">
            <v>04847-020</v>
          </cell>
          <cell r="AH1240" t="str">
            <v>PARQUE NOVO GRAJAU</v>
          </cell>
          <cell r="AI1240" t="str">
            <v>São Paulo</v>
          </cell>
          <cell r="AJ1240" t="str">
            <v>São Paulo</v>
          </cell>
          <cell r="AP1240">
            <v>7486</v>
          </cell>
          <cell r="AQ1240" t="str">
            <v>17746</v>
          </cell>
          <cell r="AR1240" t="str">
            <v>7</v>
          </cell>
          <cell r="AS1240" t="str">
            <v>185355535</v>
          </cell>
          <cell r="AT1240" t="str">
            <v>114376880132</v>
          </cell>
          <cell r="AU1240" t="str">
            <v>626</v>
          </cell>
          <cell r="AV1240" t="str">
            <v>371</v>
          </cell>
          <cell r="AW1240" t="str">
            <v>76272</v>
          </cell>
          <cell r="AX1240" t="str">
            <v>469</v>
          </cell>
          <cell r="AY1240">
            <v>4</v>
          </cell>
          <cell r="AZ1240">
            <v>3</v>
          </cell>
          <cell r="BA1240">
            <v>0</v>
          </cell>
        </row>
        <row r="1241">
          <cell r="A1241">
            <v>112979</v>
          </cell>
          <cell r="B1241" t="str">
            <v>JOSE APARECIDO DE GOUVEIA</v>
          </cell>
          <cell r="C1241" t="str">
            <v>AJUDANTE EQ SERVICOS DIVERSOS</v>
          </cell>
          <cell r="D1241" t="str">
            <v>ECOSAMPA M'Boi Mirim</v>
          </cell>
          <cell r="E1241">
            <v>43617</v>
          </cell>
          <cell r="F1241">
            <v>1603.99</v>
          </cell>
          <cell r="G1241" t="str">
            <v>Em Atividade Normal</v>
          </cell>
          <cell r="H1241">
            <v>44744</v>
          </cell>
          <cell r="I1241">
            <v>29797</v>
          </cell>
          <cell r="J1241" t="str">
            <v>310.325.368-02</v>
          </cell>
          <cell r="K1241" t="str">
            <v>131.04202.81.7</v>
          </cell>
          <cell r="L1241" t="str">
            <v>Salário Mensal</v>
          </cell>
          <cell r="M1241" t="str">
            <v>Empregado (CLT)</v>
          </cell>
          <cell r="N1241" t="str">
            <v>5142-25</v>
          </cell>
          <cell r="O1241">
            <v>167</v>
          </cell>
          <cell r="P1241" t="str">
            <v>SEGUNDA A SABADO - 13:40 AS 22:00 / INTERVALO DE 01 HORA</v>
          </cell>
          <cell r="Q1241" t="str">
            <v>220 Horas</v>
          </cell>
          <cell r="R1241" t="str">
            <v>75.01.011</v>
          </cell>
          <cell r="S1241" t="str">
            <v>SCK - Lavagem - Feiras, Vias e Logradouros</v>
          </cell>
          <cell r="T1241">
            <v>2</v>
          </cell>
          <cell r="U1241" t="str">
            <v>SIEMACO SAO PAULO LIMP URBANA</v>
          </cell>
          <cell r="V1241" t="str">
            <v>Brasileira</v>
          </cell>
          <cell r="W1241" t="str">
            <v>São Paulo</v>
          </cell>
          <cell r="X1241" t="str">
            <v>MARIA JOSE PEREIRA DE GOUVEIA</v>
          </cell>
          <cell r="Y1241" t="str">
            <v>PAULO CALIXTO DE GOUVEIA</v>
          </cell>
          <cell r="Z1241" t="str">
            <v>Solteiro</v>
          </cell>
          <cell r="AA1241" t="str">
            <v>Ensino Fundamental Completo</v>
          </cell>
          <cell r="AB1241" t="str">
            <v>M</v>
          </cell>
          <cell r="AC1241" t="str">
            <v>Rua</v>
          </cell>
          <cell r="AD1241" t="str">
            <v>LEANDRO TEIXEIRA</v>
          </cell>
          <cell r="AE1241" t="str">
            <v>30</v>
          </cell>
          <cell r="AG1241" t="str">
            <v>05662-060</v>
          </cell>
          <cell r="AH1241" t="str">
            <v>PARAISOPOLIS</v>
          </cell>
          <cell r="AI1241" t="str">
            <v>São Paulo</v>
          </cell>
          <cell r="AJ1241" t="str">
            <v>São Paulo</v>
          </cell>
          <cell r="AP1241">
            <v>8846</v>
          </cell>
          <cell r="AQ1241" t="str">
            <v>21305</v>
          </cell>
          <cell r="AR1241" t="str">
            <v>9</v>
          </cell>
          <cell r="AS1241" t="str">
            <v>362004900</v>
          </cell>
          <cell r="AT1241" t="str">
            <v>298045860191</v>
          </cell>
          <cell r="AU1241" t="str">
            <v>536</v>
          </cell>
          <cell r="AV1241" t="str">
            <v>346</v>
          </cell>
          <cell r="AW1241" t="str">
            <v>47840</v>
          </cell>
          <cell r="AX1241" t="str">
            <v>241</v>
          </cell>
          <cell r="AY1241">
            <v>4</v>
          </cell>
          <cell r="AZ1241">
            <v>3</v>
          </cell>
          <cell r="BA1241">
            <v>0</v>
          </cell>
        </row>
        <row r="1242">
          <cell r="A1242">
            <v>112255</v>
          </cell>
          <cell r="B1242" t="str">
            <v>JOSE ARNALDO DOS SANTOS</v>
          </cell>
          <cell r="C1242" t="str">
            <v>VARREDOR</v>
          </cell>
          <cell r="D1242" t="str">
            <v>ECOSAMPA Campo Limpo</v>
          </cell>
          <cell r="E1242">
            <v>43617</v>
          </cell>
          <cell r="F1242">
            <v>1603.99</v>
          </cell>
          <cell r="G1242" t="str">
            <v>Em Atividade Normal</v>
          </cell>
          <cell r="H1242">
            <v>44776</v>
          </cell>
          <cell r="I1242">
            <v>24191</v>
          </cell>
          <cell r="J1242" t="str">
            <v>472.103.464-49</v>
          </cell>
          <cell r="K1242" t="str">
            <v>123.08478.17.0</v>
          </cell>
          <cell r="L1242" t="str">
            <v>Salário Mensal</v>
          </cell>
          <cell r="M1242" t="str">
            <v>Empregado (CLT)</v>
          </cell>
          <cell r="N1242" t="str">
            <v>5142-15</v>
          </cell>
          <cell r="O1242">
            <v>71</v>
          </cell>
          <cell r="P1242" t="str">
            <v>SEGUNDA A SABADO - 07:00 AS 15:20 / INTERVALO DE 01 HORA</v>
          </cell>
          <cell r="Q1242" t="str">
            <v>220 Horas</v>
          </cell>
          <cell r="R1242" t="str">
            <v>75.01.006</v>
          </cell>
          <cell r="S1242" t="str">
            <v>SCK - Varrição de Vias e Logradouros</v>
          </cell>
          <cell r="T1242">
            <v>2</v>
          </cell>
          <cell r="U1242" t="str">
            <v>SIEMACO SAO PAULO LIMP URBANA</v>
          </cell>
          <cell r="V1242" t="str">
            <v>Brasileira</v>
          </cell>
          <cell r="W1242" t="str">
            <v>Osasco</v>
          </cell>
          <cell r="X1242" t="str">
            <v>MARIA DO CARMO DOS SANTOS</v>
          </cell>
          <cell r="Y1242" t="str">
            <v>MIGUEL JOAQUIM DOS SANTOS</v>
          </cell>
          <cell r="Z1242" t="str">
            <v>Casado</v>
          </cell>
          <cell r="AA1242" t="str">
            <v>Ensino Fundamental Completo</v>
          </cell>
          <cell r="AB1242" t="str">
            <v>M</v>
          </cell>
          <cell r="AC1242" t="str">
            <v>Rua</v>
          </cell>
          <cell r="AD1242" t="str">
            <v>ABILHEIRA</v>
          </cell>
          <cell r="AE1242" t="str">
            <v>87</v>
          </cell>
          <cell r="AG1242" t="str">
            <v>05791-020</v>
          </cell>
          <cell r="AH1242" t="str">
            <v>JARDIM MITSUTANI</v>
          </cell>
          <cell r="AI1242" t="str">
            <v>São Paulo</v>
          </cell>
          <cell r="AJ1242" t="str">
            <v>São Paulo</v>
          </cell>
          <cell r="AP1242">
            <v>390</v>
          </cell>
          <cell r="AQ1242" t="str">
            <v>10749</v>
          </cell>
          <cell r="AR1242" t="str">
            <v>8</v>
          </cell>
          <cell r="AS1242" t="str">
            <v>504054570</v>
          </cell>
          <cell r="AT1242" t="str">
            <v>301453270167</v>
          </cell>
          <cell r="AU1242" t="str">
            <v>141</v>
          </cell>
          <cell r="AV1242" t="str">
            <v>276</v>
          </cell>
          <cell r="AW1242" t="str">
            <v>27370</v>
          </cell>
          <cell r="AX1242" t="str">
            <v>120</v>
          </cell>
          <cell r="AY1242">
            <v>4</v>
          </cell>
          <cell r="AZ1242">
            <v>3</v>
          </cell>
          <cell r="BA1242">
            <v>0</v>
          </cell>
        </row>
        <row r="1243">
          <cell r="A1243">
            <v>119111</v>
          </cell>
          <cell r="B1243" t="str">
            <v>JOSE AUGUSTO DOS SANTOS</v>
          </cell>
          <cell r="C1243" t="str">
            <v>FISCAL DE TURMA PLENO</v>
          </cell>
          <cell r="D1243" t="str">
            <v>ECOSAMPA Operação Geral</v>
          </cell>
          <cell r="E1243">
            <v>44630</v>
          </cell>
          <cell r="F1243">
            <v>3222.08</v>
          </cell>
          <cell r="G1243" t="str">
            <v>Em Atividade Normal</v>
          </cell>
          <cell r="H1243">
            <v>44630</v>
          </cell>
          <cell r="I1243">
            <v>23979</v>
          </cell>
          <cell r="J1243" t="str">
            <v>320.066.915-20</v>
          </cell>
          <cell r="K1243" t="str">
            <v>121.88902.25.6</v>
          </cell>
          <cell r="L1243" t="str">
            <v>Salário Mensal</v>
          </cell>
          <cell r="M1243" t="str">
            <v>Empregado (CLT)</v>
          </cell>
          <cell r="N1243" t="str">
            <v>9922-05</v>
          </cell>
          <cell r="O1243">
            <v>306</v>
          </cell>
          <cell r="P1243" t="str">
            <v>SEGUNDA A SABADO - 05:20 AS 13:40/ INTERVALO DE 01 HORA</v>
          </cell>
          <cell r="Q1243" t="str">
            <v>220 Horas</v>
          </cell>
          <cell r="R1243" t="str">
            <v>75.02.003</v>
          </cell>
          <cell r="S1243" t="str">
            <v>Apoio Op C.Direto</v>
          </cell>
          <cell r="T1243">
            <v>2</v>
          </cell>
          <cell r="U1243" t="str">
            <v>SIEMACO SAO PAULO LIMP URBANA</v>
          </cell>
          <cell r="V1243" t="str">
            <v>Brasileira</v>
          </cell>
          <cell r="W1243" t="str">
            <v>Itapicuru</v>
          </cell>
          <cell r="X1243" t="str">
            <v>BENIGNA BATISTA DE ANDRADE</v>
          </cell>
          <cell r="Y1243" t="str">
            <v>JOSE ALFREDO DOS SANTOS</v>
          </cell>
          <cell r="Z1243" t="str">
            <v>Solteiro</v>
          </cell>
          <cell r="AA1243" t="str">
            <v>Ensino Médio Completo</v>
          </cell>
          <cell r="AB1243" t="str">
            <v>M</v>
          </cell>
          <cell r="AC1243" t="str">
            <v>Rua</v>
          </cell>
          <cell r="AD1243" t="str">
            <v>DIAULAS PARREIRAS</v>
          </cell>
          <cell r="AE1243" t="str">
            <v>71</v>
          </cell>
          <cell r="AG1243" t="str">
            <v>08410-490</v>
          </cell>
          <cell r="AH1243" t="str">
            <v>GUAIANAZES</v>
          </cell>
          <cell r="AI1243" t="str">
            <v>São Paulo</v>
          </cell>
          <cell r="AJ1243" t="str">
            <v>São Paulo</v>
          </cell>
          <cell r="AK1243" t="str">
            <v>11</v>
          </cell>
          <cell r="AL1243" t="str">
            <v>2016.9459</v>
          </cell>
          <cell r="AP1243">
            <v>759</v>
          </cell>
          <cell r="AQ1243" t="str">
            <v>99222</v>
          </cell>
          <cell r="AR1243" t="str">
            <v>5</v>
          </cell>
          <cell r="AS1243" t="str">
            <v>226200139</v>
          </cell>
          <cell r="AT1243" t="str">
            <v>157948290132</v>
          </cell>
          <cell r="AU1243" t="str">
            <v>0103</v>
          </cell>
          <cell r="AV1243" t="str">
            <v>353</v>
          </cell>
          <cell r="AW1243" t="str">
            <v>32006691</v>
          </cell>
          <cell r="AX1243" t="str">
            <v>520</v>
          </cell>
          <cell r="AY1243">
            <v>1</v>
          </cell>
          <cell r="AZ1243">
            <v>5</v>
          </cell>
          <cell r="BA1243">
            <v>21</v>
          </cell>
          <cell r="BB1243" t="str">
            <v>00.842.027.118</v>
          </cell>
          <cell r="BC1243">
            <v>45470</v>
          </cell>
          <cell r="BD1243">
            <v>43644</v>
          </cell>
          <cell r="BE1243" t="str">
            <v>A</v>
          </cell>
          <cell r="BF1243" t="str">
            <v>D</v>
          </cell>
        </row>
        <row r="1244">
          <cell r="A1244">
            <v>112259</v>
          </cell>
          <cell r="B1244" t="str">
            <v>JOSE AUGUSTO SANTOS DO CARMO</v>
          </cell>
          <cell r="C1244" t="str">
            <v>VARREDOR</v>
          </cell>
          <cell r="D1244" t="str">
            <v>ECOSAMPA Capela do Socorro</v>
          </cell>
          <cell r="E1244">
            <v>43617</v>
          </cell>
          <cell r="F1244">
            <v>1603.99</v>
          </cell>
          <cell r="G1244" t="str">
            <v>Em Atividade Normal</v>
          </cell>
          <cell r="H1244">
            <v>44776</v>
          </cell>
          <cell r="I1244">
            <v>24324</v>
          </cell>
          <cell r="J1244" t="str">
            <v>532.616.155-91</v>
          </cell>
          <cell r="K1244" t="str">
            <v>126.83431.89.0</v>
          </cell>
          <cell r="L1244" t="str">
            <v>Salário Mensal</v>
          </cell>
          <cell r="M1244" t="str">
            <v>Empregado (CLT)</v>
          </cell>
          <cell r="N1244" t="str">
            <v>5142-15</v>
          </cell>
          <cell r="O1244">
            <v>233</v>
          </cell>
          <cell r="P1244" t="str">
            <v>SEGUNDA A SABADO - 09:00 AS 17:20 / INTERVALO DE 01 HORA</v>
          </cell>
          <cell r="Q1244" t="str">
            <v>220 Horas</v>
          </cell>
          <cell r="R1244" t="str">
            <v>75.01.006</v>
          </cell>
          <cell r="S1244" t="str">
            <v>SCK - Varrição de Vias e Logradouros</v>
          </cell>
          <cell r="T1244">
            <v>2</v>
          </cell>
          <cell r="U1244" t="str">
            <v>SIEMACO SAO PAULO LIMP URBANA</v>
          </cell>
          <cell r="V1244" t="str">
            <v>Brasileira</v>
          </cell>
          <cell r="W1244" t="str">
            <v>Pedrinhas</v>
          </cell>
          <cell r="X1244" t="str">
            <v>RAIMUNDA BORGES DOS SANTOS</v>
          </cell>
          <cell r="Y1244" t="str">
            <v>BELMIRO LIMA DO CARMO</v>
          </cell>
          <cell r="Z1244" t="str">
            <v>Casado</v>
          </cell>
          <cell r="AA1244" t="str">
            <v>Ensino Fundamental Incompleto</v>
          </cell>
          <cell r="AB1244" t="str">
            <v>M</v>
          </cell>
          <cell r="AC1244" t="str">
            <v>Rua</v>
          </cell>
          <cell r="AD1244" t="str">
            <v>JOAQUIM DAS NEVES CORTICEIRO</v>
          </cell>
          <cell r="AE1244" t="str">
            <v>92</v>
          </cell>
          <cell r="AG1244" t="str">
            <v>05821-080</v>
          </cell>
          <cell r="AH1244" t="str">
            <v>CHACARA SANTANA</v>
          </cell>
          <cell r="AI1244" t="str">
            <v>São Paulo</v>
          </cell>
          <cell r="AJ1244" t="str">
            <v>São Paulo</v>
          </cell>
          <cell r="AP1244">
            <v>390</v>
          </cell>
          <cell r="AQ1244" t="str">
            <v>10947</v>
          </cell>
          <cell r="AR1244" t="str">
            <v>8</v>
          </cell>
          <cell r="AS1244" t="str">
            <v>36521289</v>
          </cell>
          <cell r="AT1244" t="str">
            <v>744122135</v>
          </cell>
          <cell r="AU1244" t="str">
            <v>242</v>
          </cell>
          <cell r="AV1244" t="str">
            <v>372</v>
          </cell>
          <cell r="AW1244" t="str">
            <v>37034</v>
          </cell>
          <cell r="AX1244" t="str">
            <v>234</v>
          </cell>
          <cell r="AY1244">
            <v>4</v>
          </cell>
          <cell r="AZ1244">
            <v>3</v>
          </cell>
          <cell r="BA1244">
            <v>0</v>
          </cell>
        </row>
        <row r="1245">
          <cell r="A1245">
            <v>112989</v>
          </cell>
          <cell r="B1245" t="str">
            <v>JOSE AVELINO DE SOUSA FILHO</v>
          </cell>
          <cell r="C1245" t="str">
            <v>BUEIRISTA</v>
          </cell>
          <cell r="D1245" t="str">
            <v>ECOSAMPA M'Boi Mirim</v>
          </cell>
          <cell r="E1245">
            <v>43617</v>
          </cell>
          <cell r="F1245">
            <v>1907.79</v>
          </cell>
          <cell r="G1245" t="str">
            <v>Em Atividade Normal</v>
          </cell>
          <cell r="H1245">
            <v>44960</v>
          </cell>
          <cell r="I1245">
            <v>23490</v>
          </cell>
          <cell r="J1245" t="str">
            <v>307.115.408-96</v>
          </cell>
          <cell r="K1245" t="str">
            <v>121.85210.20.5</v>
          </cell>
          <cell r="L1245" t="str">
            <v>Salário Mensal</v>
          </cell>
          <cell r="M1245" t="str">
            <v>Empregado (CLT)</v>
          </cell>
          <cell r="N1245" t="str">
            <v>9922-25</v>
          </cell>
          <cell r="O1245">
            <v>66</v>
          </cell>
          <cell r="P1245" t="str">
            <v>SEGUNDA A SABADO - 06:00 AS 14:20 / INTERVALO DE 01 HORA</v>
          </cell>
          <cell r="Q1245" t="str">
            <v>220 Horas</v>
          </cell>
          <cell r="R1245" t="str">
            <v>75.01.012</v>
          </cell>
          <cell r="S1245" t="str">
            <v>SCK - Limpeza de Bueiros</v>
          </cell>
          <cell r="T1245">
            <v>2</v>
          </cell>
          <cell r="U1245" t="str">
            <v>SIEMACO SAO PAULO LIMP URBANA</v>
          </cell>
          <cell r="V1245" t="str">
            <v>Brasileira</v>
          </cell>
          <cell r="W1245" t="str">
            <v>São Paulo</v>
          </cell>
          <cell r="X1245" t="str">
            <v>MARIA BERNADETE MACENA DE SOUZA</v>
          </cell>
          <cell r="Y1245" t="str">
            <v>JOSE AVELINO DE SOUSA</v>
          </cell>
          <cell r="Z1245" t="str">
            <v>Outros</v>
          </cell>
          <cell r="AA1245" t="str">
            <v>Ensino Fundamental Incompleto</v>
          </cell>
          <cell r="AB1245" t="str">
            <v>M</v>
          </cell>
          <cell r="AC1245" t="str">
            <v>Rua</v>
          </cell>
          <cell r="AD1245" t="str">
            <v>CARNAUBAL</v>
          </cell>
          <cell r="AE1245" t="str">
            <v>97</v>
          </cell>
          <cell r="AG1245" t="str">
            <v>05871-250</v>
          </cell>
          <cell r="AH1245" t="str">
            <v>JARDIM SAO MANOEL</v>
          </cell>
          <cell r="AI1245" t="str">
            <v>São Paulo</v>
          </cell>
          <cell r="AJ1245" t="str">
            <v>São Paulo</v>
          </cell>
          <cell r="AP1245">
            <v>9106</v>
          </cell>
          <cell r="AQ1245" t="str">
            <v>33396</v>
          </cell>
          <cell r="AR1245" t="str">
            <v>7</v>
          </cell>
          <cell r="AS1245" t="str">
            <v>54.117.629-8</v>
          </cell>
          <cell r="AT1245" t="str">
            <v>412847930116</v>
          </cell>
          <cell r="AU1245" t="str">
            <v>375</v>
          </cell>
          <cell r="AV1245" t="str">
            <v>20</v>
          </cell>
          <cell r="AW1245" t="str">
            <v>91826</v>
          </cell>
          <cell r="AX1245" t="str">
            <v>007</v>
          </cell>
          <cell r="AY1245">
            <v>4</v>
          </cell>
          <cell r="AZ1245">
            <v>3</v>
          </cell>
          <cell r="BA1245">
            <v>0</v>
          </cell>
        </row>
        <row r="1246">
          <cell r="A1246">
            <v>112937</v>
          </cell>
          <cell r="B1246" t="str">
            <v>JOSE BARBOSA DE FARIAS</v>
          </cell>
          <cell r="C1246" t="str">
            <v>VARREDOR</v>
          </cell>
          <cell r="D1246" t="str">
            <v>ECOSAMPA Capela do Socorro</v>
          </cell>
          <cell r="E1246">
            <v>43617</v>
          </cell>
          <cell r="F1246">
            <v>1603.99</v>
          </cell>
          <cell r="G1246" t="str">
            <v>Em Atividade Normal</v>
          </cell>
          <cell r="H1246">
            <v>45119</v>
          </cell>
          <cell r="I1246">
            <v>19757</v>
          </cell>
          <cell r="J1246" t="str">
            <v>470.257.944-49</v>
          </cell>
          <cell r="K1246" t="str">
            <v>124.02054.34.6</v>
          </cell>
          <cell r="L1246" t="str">
            <v>Salário Mensal</v>
          </cell>
          <cell r="M1246" t="str">
            <v>Empregado (CLT)</v>
          </cell>
          <cell r="N1246" t="str">
            <v>5142-15</v>
          </cell>
          <cell r="O1246">
            <v>233</v>
          </cell>
          <cell r="P1246" t="str">
            <v>SEGUNDA A SABADO - 09:00 AS 17:20 / INTERVALO DE 01 HORA</v>
          </cell>
          <cell r="Q1246" t="str">
            <v>220 Horas</v>
          </cell>
          <cell r="R1246" t="str">
            <v>75.01.010</v>
          </cell>
          <cell r="S1246" t="str">
            <v>SCK - Varrição de Feiras Livres</v>
          </cell>
          <cell r="T1246">
            <v>2</v>
          </cell>
          <cell r="U1246" t="str">
            <v>SIEMACO SAO PAULO LIMP URBANA</v>
          </cell>
          <cell r="V1246" t="str">
            <v>Brasileira</v>
          </cell>
          <cell r="W1246" t="str">
            <v>Traipu</v>
          </cell>
          <cell r="X1246" t="str">
            <v>MARIA BARBOSA DE FARIAS</v>
          </cell>
          <cell r="Y1246" t="str">
            <v>MANOEL CAVALCANTE DE FARIAS</v>
          </cell>
          <cell r="Z1246" t="str">
            <v>Casado</v>
          </cell>
          <cell r="AA1246" t="str">
            <v>Ensino Fundamental Incompleto</v>
          </cell>
          <cell r="AB1246" t="str">
            <v>M</v>
          </cell>
          <cell r="AC1246" t="str">
            <v>Rua</v>
          </cell>
          <cell r="AD1246" t="str">
            <v>JOSE ROBERTO CONTIME</v>
          </cell>
          <cell r="AE1246" t="str">
            <v>40</v>
          </cell>
          <cell r="AG1246" t="str">
            <v>04854-250</v>
          </cell>
          <cell r="AH1246" t="str">
            <v>JARDIM ALMEIDA PRADO</v>
          </cell>
          <cell r="AI1246" t="str">
            <v>São Paulo</v>
          </cell>
          <cell r="AJ1246" t="str">
            <v>São Paulo</v>
          </cell>
          <cell r="AP1246">
            <v>5917</v>
          </cell>
          <cell r="AQ1246" t="str">
            <v>03881</v>
          </cell>
          <cell r="AR1246" t="str">
            <v>1</v>
          </cell>
          <cell r="AS1246" t="str">
            <v>363282300</v>
          </cell>
          <cell r="AT1246" t="str">
            <v>323657520141</v>
          </cell>
          <cell r="AU1246" t="str">
            <v>268</v>
          </cell>
          <cell r="AV1246" t="str">
            <v>381</v>
          </cell>
          <cell r="AW1246" t="str">
            <v>19007</v>
          </cell>
          <cell r="AX1246" t="str">
            <v>636</v>
          </cell>
          <cell r="AY1246">
            <v>4</v>
          </cell>
          <cell r="AZ1246">
            <v>3</v>
          </cell>
          <cell r="BA1246">
            <v>0</v>
          </cell>
        </row>
        <row r="1247">
          <cell r="A1247">
            <v>119112</v>
          </cell>
          <cell r="B1247" t="str">
            <v>JOSE BARBOSA FILHO</v>
          </cell>
          <cell r="C1247" t="str">
            <v>AJUDANTE EQ SERVICOS DIVERSOS</v>
          </cell>
          <cell r="D1247" t="str">
            <v>ECOSAMPA Capela do Socorro</v>
          </cell>
          <cell r="E1247">
            <v>44630</v>
          </cell>
          <cell r="F1247">
            <v>1603.99</v>
          </cell>
          <cell r="G1247" t="str">
            <v>Em Atividade Normal</v>
          </cell>
          <cell r="H1247">
            <v>45086</v>
          </cell>
          <cell r="I1247">
            <v>28021</v>
          </cell>
          <cell r="J1247" t="str">
            <v>271.891.498-05</v>
          </cell>
          <cell r="K1247" t="str">
            <v>125.46526.77.6</v>
          </cell>
          <cell r="L1247" t="str">
            <v>Salário Mensal</v>
          </cell>
          <cell r="M1247" t="str">
            <v>Empregado (CLT)</v>
          </cell>
          <cell r="N1247" t="str">
            <v>5142-25</v>
          </cell>
          <cell r="O1247">
            <v>66</v>
          </cell>
          <cell r="P1247" t="str">
            <v>SEGUNDA A SABADO - 06:00 AS 14:20 / INTERVALO DE 01 HORA</v>
          </cell>
          <cell r="Q1247" t="str">
            <v>220 Horas</v>
          </cell>
          <cell r="R1247" t="str">
            <v>75.01.014</v>
          </cell>
          <cell r="S1247" t="str">
            <v>SCK - Pintura de Meio-Fio e Remoção Faixas e Propagandas</v>
          </cell>
          <cell r="T1247">
            <v>2</v>
          </cell>
          <cell r="U1247" t="str">
            <v>SIEMACO SAO PAULO LIMP URBANA</v>
          </cell>
          <cell r="V1247" t="str">
            <v>Brasileira</v>
          </cell>
          <cell r="W1247" t="str">
            <v>Vicência</v>
          </cell>
          <cell r="X1247" t="str">
            <v>SEVERINA MARIA DA CONCEICAO</v>
          </cell>
          <cell r="Y1247" t="str">
            <v>JOSE BARBOSA DA SILVA</v>
          </cell>
          <cell r="Z1247" t="str">
            <v>Divorciado</v>
          </cell>
          <cell r="AA1247" t="str">
            <v>Ensino Médio Completo</v>
          </cell>
          <cell r="AB1247" t="str">
            <v>M</v>
          </cell>
          <cell r="AC1247" t="str">
            <v>Rua</v>
          </cell>
          <cell r="AD1247" t="str">
            <v>BILAC</v>
          </cell>
          <cell r="AE1247" t="str">
            <v>471</v>
          </cell>
          <cell r="AF1247" t="str">
            <v>BLOCO 14 N 23</v>
          </cell>
          <cell r="AG1247" t="str">
            <v>04840-610</v>
          </cell>
          <cell r="AH1247" t="str">
            <v>CONJUNTO HABITACIONAL BRIGADEIRO FARIA LIMA</v>
          </cell>
          <cell r="AI1247" t="str">
            <v>São Paulo</v>
          </cell>
          <cell r="AJ1247" t="str">
            <v>São Paulo</v>
          </cell>
          <cell r="AK1247" t="str">
            <v>11</v>
          </cell>
          <cell r="AL1247" t="str">
            <v>98482.2749</v>
          </cell>
          <cell r="AM1247" t="str">
            <v>11</v>
          </cell>
          <cell r="AN1247" t="str">
            <v>94859.4490</v>
          </cell>
          <cell r="AP1247">
            <v>7660</v>
          </cell>
          <cell r="AQ1247" t="str">
            <v>38205</v>
          </cell>
          <cell r="AR1247" t="str">
            <v>7</v>
          </cell>
          <cell r="AS1247" t="str">
            <v>295386174</v>
          </cell>
          <cell r="AT1247" t="str">
            <v>210998020141</v>
          </cell>
          <cell r="AU1247" t="str">
            <v>0009</v>
          </cell>
          <cell r="AV1247" t="str">
            <v>371</v>
          </cell>
          <cell r="AW1247" t="str">
            <v>27189149</v>
          </cell>
          <cell r="AX1247" t="str">
            <v>805</v>
          </cell>
          <cell r="AY1247">
            <v>1</v>
          </cell>
          <cell r="AZ1247">
            <v>5</v>
          </cell>
          <cell r="BA1247">
            <v>21</v>
          </cell>
        </row>
        <row r="1248">
          <cell r="A1248">
            <v>113384</v>
          </cell>
          <cell r="B1248" t="str">
            <v>JOSE BATISTA DOS SANTOS</v>
          </cell>
          <cell r="C1248" t="str">
            <v>VARREDOR</v>
          </cell>
          <cell r="D1248" t="str">
            <v>ECOSAMPA Santo Amaro</v>
          </cell>
          <cell r="E1248">
            <v>43620</v>
          </cell>
          <cell r="F1248">
            <v>1603.99</v>
          </cell>
          <cell r="G1248" t="str">
            <v>Em Atividade Normal</v>
          </cell>
          <cell r="H1248">
            <v>44930</v>
          </cell>
          <cell r="I1248">
            <v>31713</v>
          </cell>
          <cell r="J1248" t="str">
            <v>365.720.598-55</v>
          </cell>
          <cell r="K1248" t="str">
            <v>209.79797.15.7</v>
          </cell>
          <cell r="L1248" t="str">
            <v>Salário Mensal</v>
          </cell>
          <cell r="M1248" t="str">
            <v>Empregado (CLT)</v>
          </cell>
          <cell r="N1248" t="str">
            <v>5142-15</v>
          </cell>
          <cell r="O1248">
            <v>66</v>
          </cell>
          <cell r="P1248" t="str">
            <v>SEGUNDA A SABADO - 06:00 AS 14:20 / INTERVALO DE 01 HORA</v>
          </cell>
          <cell r="Q1248" t="str">
            <v>220 Horas</v>
          </cell>
          <cell r="R1248" t="str">
            <v>75.01.010</v>
          </cell>
          <cell r="S1248" t="str">
            <v>SCK - Varrição de Feiras Livres</v>
          </cell>
          <cell r="T1248">
            <v>2</v>
          </cell>
          <cell r="U1248" t="str">
            <v>SIEMACO SAO PAULO LIMP URBANA</v>
          </cell>
          <cell r="V1248" t="str">
            <v>Brasileira</v>
          </cell>
          <cell r="W1248" t="str">
            <v>São Paulo</v>
          </cell>
          <cell r="X1248" t="str">
            <v>MARIA LIMA DOS SANTOS</v>
          </cell>
          <cell r="Y1248" t="str">
            <v>JOSE LUIS DOS SANTOS</v>
          </cell>
          <cell r="Z1248" t="str">
            <v>Outros</v>
          </cell>
          <cell r="AA1248" t="str">
            <v>Ensino Médio Completo</v>
          </cell>
          <cell r="AB1248" t="str">
            <v>M</v>
          </cell>
          <cell r="AC1248" t="str">
            <v>Rua</v>
          </cell>
          <cell r="AD1248" t="str">
            <v>MARTIM AFONSO DE SOUZA</v>
          </cell>
          <cell r="AE1248" t="str">
            <v>12</v>
          </cell>
          <cell r="AG1248" t="str">
            <v>04877-030</v>
          </cell>
          <cell r="AH1248" t="str">
            <v>JARDIM VERA CRUZ</v>
          </cell>
          <cell r="AI1248" t="str">
            <v>São Paulo</v>
          </cell>
          <cell r="AJ1248" t="str">
            <v>São Paulo</v>
          </cell>
          <cell r="AP1248">
            <v>1681</v>
          </cell>
          <cell r="AQ1248" t="str">
            <v>21208</v>
          </cell>
          <cell r="AR1248" t="str">
            <v>8</v>
          </cell>
          <cell r="AS1248" t="str">
            <v>355716963</v>
          </cell>
          <cell r="AT1248" t="str">
            <v>334112640183</v>
          </cell>
          <cell r="AU1248" t="str">
            <v>275</v>
          </cell>
          <cell r="AV1248" t="str">
            <v>381</v>
          </cell>
          <cell r="AW1248" t="str">
            <v>31647</v>
          </cell>
          <cell r="AX1248" t="str">
            <v>312</v>
          </cell>
          <cell r="AY1248">
            <v>4</v>
          </cell>
          <cell r="AZ1248">
            <v>2</v>
          </cell>
          <cell r="BA1248">
            <v>27</v>
          </cell>
        </row>
        <row r="1249">
          <cell r="A1249">
            <v>112938</v>
          </cell>
          <cell r="B1249" t="str">
            <v>JOSE BERNARDO DE JESUS SANTOS</v>
          </cell>
          <cell r="C1249" t="str">
            <v>VARREDOR</v>
          </cell>
          <cell r="D1249" t="str">
            <v>ECOSAMPA Capela do Socorro</v>
          </cell>
          <cell r="E1249">
            <v>43617</v>
          </cell>
          <cell r="F1249">
            <v>1281.23</v>
          </cell>
          <cell r="G1249" t="str">
            <v>Demitido em Meses Anteriores</v>
          </cell>
          <cell r="H1249">
            <v>43808</v>
          </cell>
          <cell r="I1249">
            <v>20978</v>
          </cell>
          <cell r="J1249" t="str">
            <v>029.976.298-02</v>
          </cell>
          <cell r="K1249" t="str">
            <v>107.70100.04.7</v>
          </cell>
          <cell r="L1249" t="str">
            <v>Salário Mensal</v>
          </cell>
          <cell r="M1249" t="str">
            <v>Empregado (CLT)</v>
          </cell>
          <cell r="N1249" t="str">
            <v>5142-15</v>
          </cell>
          <cell r="O1249">
            <v>233</v>
          </cell>
          <cell r="P1249" t="str">
            <v>SEGUNDA A SABADO - 09:00 AS 17:20 / INTERVALO DE 01 HORA</v>
          </cell>
          <cell r="Q1249" t="str">
            <v>220 Horas</v>
          </cell>
          <cell r="R1249" t="str">
            <v>75.01.006</v>
          </cell>
          <cell r="S1249" t="str">
            <v>SCK - Varrição de Vias e Logradouros</v>
          </cell>
          <cell r="T1249">
            <v>2</v>
          </cell>
          <cell r="U1249" t="str">
            <v>SIEMACO SAO PAULO LIMP URBANA</v>
          </cell>
          <cell r="V1249" t="str">
            <v>Brasileira</v>
          </cell>
          <cell r="W1249" t="str">
            <v>Aracaju</v>
          </cell>
          <cell r="X1249" t="str">
            <v>JOSEFA MARIA DE JESUS SANTOS</v>
          </cell>
          <cell r="Y1249" t="str">
            <v>VIRGILIO BERNARDO SANTOS</v>
          </cell>
          <cell r="Z1249" t="str">
            <v>Solteiro</v>
          </cell>
          <cell r="AA1249" t="str">
            <v>Ensino Fundamental Incompleto</v>
          </cell>
          <cell r="AB1249" t="str">
            <v>M</v>
          </cell>
          <cell r="AC1249" t="str">
            <v>Rua</v>
          </cell>
          <cell r="AD1249" t="str">
            <v>LEONCIO DE BIZANCIO</v>
          </cell>
          <cell r="AE1249" t="str">
            <v>22</v>
          </cell>
          <cell r="AG1249" t="str">
            <v>04855-470</v>
          </cell>
          <cell r="AH1249" t="str">
            <v>JARDIM MORAIS PRADO</v>
          </cell>
          <cell r="AI1249" t="str">
            <v>São Paulo</v>
          </cell>
          <cell r="AJ1249" t="str">
            <v>São Paulo</v>
          </cell>
          <cell r="AP1249">
            <v>8341</v>
          </cell>
          <cell r="AQ1249" t="str">
            <v>25933</v>
          </cell>
          <cell r="AR1249" t="str">
            <v>4</v>
          </cell>
          <cell r="AS1249" t="str">
            <v>336428480</v>
          </cell>
          <cell r="AT1249" t="str">
            <v>160067310167</v>
          </cell>
          <cell r="AU1249" t="str">
            <v>213</v>
          </cell>
          <cell r="AV1249" t="str">
            <v>371</v>
          </cell>
          <cell r="AW1249" t="str">
            <v>51744</v>
          </cell>
          <cell r="AX1249" t="str">
            <v>457</v>
          </cell>
          <cell r="AY1249">
            <v>0</v>
          </cell>
          <cell r="AZ1249">
            <v>6</v>
          </cell>
          <cell r="BA1249">
            <v>8</v>
          </cell>
        </row>
        <row r="1250">
          <cell r="A1250">
            <v>113444</v>
          </cell>
          <cell r="B1250" t="str">
            <v>JOSE BERNARDO DOS SANTOS</v>
          </cell>
          <cell r="C1250" t="str">
            <v>VARREDOR</v>
          </cell>
          <cell r="D1250" t="str">
            <v>ECOSAMPA Santo Amaro</v>
          </cell>
          <cell r="E1250">
            <v>43617</v>
          </cell>
          <cell r="F1250">
            <v>1319.67</v>
          </cell>
          <cell r="G1250" t="str">
            <v>Demitido em Meses Anteriores</v>
          </cell>
          <cell r="H1250">
            <v>44263</v>
          </cell>
          <cell r="I1250">
            <v>20590</v>
          </cell>
          <cell r="J1250" t="str">
            <v>060.540.078-40</v>
          </cell>
          <cell r="K1250" t="str">
            <v>120.06695.74.8</v>
          </cell>
          <cell r="L1250" t="str">
            <v>Salário Mensal</v>
          </cell>
          <cell r="M1250" t="str">
            <v>Empregado (CLT)</v>
          </cell>
          <cell r="N1250" t="str">
            <v>5142-15</v>
          </cell>
          <cell r="O1250">
            <v>299</v>
          </cell>
          <cell r="P1250" t="str">
            <v>SEGUNDA A SABADO - 20:00 AS 03:40 / INTERVALO DE 01 HORA</v>
          </cell>
          <cell r="Q1250" t="str">
            <v>220 Horas</v>
          </cell>
          <cell r="R1250" t="str">
            <v>75.01.010</v>
          </cell>
          <cell r="S1250" t="str">
            <v>SCK - Varrição de Feiras Livres</v>
          </cell>
          <cell r="T1250">
            <v>2</v>
          </cell>
          <cell r="U1250" t="str">
            <v>SIEMACO SAO PAULO LIMP URBANA</v>
          </cell>
          <cell r="V1250" t="str">
            <v>Brasileira</v>
          </cell>
          <cell r="W1250" t="str">
            <v>Boquim</v>
          </cell>
          <cell r="X1250" t="str">
            <v>JOSEFA MARIA DE JESUS SANTOS</v>
          </cell>
          <cell r="Y1250" t="str">
            <v>VIRGILIO BERNARDO DOS SANTOS</v>
          </cell>
          <cell r="Z1250" t="str">
            <v>Solteiro</v>
          </cell>
          <cell r="AA1250" t="str">
            <v>Educação Básica Completa</v>
          </cell>
          <cell r="AB1250" t="str">
            <v>M</v>
          </cell>
          <cell r="AC1250" t="str">
            <v>Rua</v>
          </cell>
          <cell r="AD1250" t="str">
            <v>LEONCIO DE BIZANCIO</v>
          </cell>
          <cell r="AE1250" t="str">
            <v>22</v>
          </cell>
          <cell r="AG1250" t="str">
            <v>04855-470</v>
          </cell>
          <cell r="AH1250" t="str">
            <v>JARDIM MORAIS PRADO</v>
          </cell>
          <cell r="AI1250" t="str">
            <v>São Paulo</v>
          </cell>
          <cell r="AJ1250" t="str">
            <v>São Paulo</v>
          </cell>
          <cell r="AP1250">
            <v>8495</v>
          </cell>
          <cell r="AQ1250" t="str">
            <v>19243</v>
          </cell>
          <cell r="AR1250" t="str">
            <v>0</v>
          </cell>
          <cell r="AS1250" t="str">
            <v>258143757</v>
          </cell>
          <cell r="AT1250" t="str">
            <v>113947800116</v>
          </cell>
          <cell r="AU1250" t="str">
            <v>27</v>
          </cell>
          <cell r="AV1250" t="str">
            <v>280</v>
          </cell>
          <cell r="AW1250" t="str">
            <v>76257</v>
          </cell>
          <cell r="AX1250" t="str">
            <v>046</v>
          </cell>
          <cell r="AY1250">
            <v>1</v>
          </cell>
          <cell r="AZ1250">
            <v>9</v>
          </cell>
          <cell r="BA1250">
            <v>7</v>
          </cell>
        </row>
        <row r="1251">
          <cell r="A1251">
            <v>112491</v>
          </cell>
          <cell r="B1251" t="str">
            <v>JOSE BISPO DE SENA</v>
          </cell>
          <cell r="C1251" t="str">
            <v>AJUDANTE EQ SERVICOS DIVERSOS</v>
          </cell>
          <cell r="D1251" t="str">
            <v>ECOSAMPA Parelheiros</v>
          </cell>
          <cell r="E1251">
            <v>43617</v>
          </cell>
          <cell r="F1251">
            <v>1231.95</v>
          </cell>
          <cell r="G1251" t="str">
            <v>Demitido em Meses Anteriores</v>
          </cell>
          <cell r="H1251">
            <v>43703</v>
          </cell>
          <cell r="I1251">
            <v>28952</v>
          </cell>
          <cell r="J1251" t="str">
            <v>296.600.458-40</v>
          </cell>
          <cell r="K1251" t="str">
            <v>130.87644.93.4</v>
          </cell>
          <cell r="L1251" t="str">
            <v>Salário Mensal</v>
          </cell>
          <cell r="M1251" t="str">
            <v>Empregado (CLT)</v>
          </cell>
          <cell r="N1251" t="str">
            <v>5142-25</v>
          </cell>
          <cell r="O1251">
            <v>66</v>
          </cell>
          <cell r="P1251" t="str">
            <v>SEGUNDA A SABADO - 06:00 AS 14:20 / INTERVALO DE 01 HORA</v>
          </cell>
          <cell r="Q1251" t="str">
            <v>220 Horas</v>
          </cell>
          <cell r="R1251" t="str">
            <v>75.01.013</v>
          </cell>
          <cell r="S1251" t="str">
            <v>SCK - Capinação e Roçada de Vias</v>
          </cell>
          <cell r="T1251">
            <v>2</v>
          </cell>
          <cell r="U1251" t="str">
            <v>SIEMACO SAO PAULO LIMP URBANA</v>
          </cell>
          <cell r="V1251" t="str">
            <v>Brasileira</v>
          </cell>
          <cell r="W1251" t="str">
            <v>Ubatã</v>
          </cell>
          <cell r="X1251" t="str">
            <v>ALVERINA MARIA DE JESUS</v>
          </cell>
          <cell r="Y1251" t="str">
            <v>ERNESTINO BISPO DE SENA</v>
          </cell>
          <cell r="Z1251" t="str">
            <v>Casado</v>
          </cell>
          <cell r="AA1251" t="str">
            <v>Ensino Fundamental Incompleto</v>
          </cell>
          <cell r="AB1251" t="str">
            <v>M</v>
          </cell>
          <cell r="AC1251" t="str">
            <v>Rua</v>
          </cell>
          <cell r="AD1251" t="str">
            <v>GENTIL SHUNCK ROSCHEL</v>
          </cell>
          <cell r="AE1251" t="str">
            <v>290</v>
          </cell>
          <cell r="AG1251" t="str">
            <v>04890-410</v>
          </cell>
          <cell r="AH1251" t="str">
            <v>JARDIM NOVO PARELHEIROS</v>
          </cell>
          <cell r="AI1251" t="str">
            <v>São Paulo</v>
          </cell>
          <cell r="AJ1251" t="str">
            <v>São Paulo</v>
          </cell>
          <cell r="AP1251">
            <v>5917</v>
          </cell>
          <cell r="AQ1251" t="str">
            <v>04776</v>
          </cell>
          <cell r="AR1251" t="str">
            <v>2</v>
          </cell>
          <cell r="AS1251" t="str">
            <v>365607678</v>
          </cell>
          <cell r="AT1251" t="str">
            <v>75927580566</v>
          </cell>
          <cell r="AU1251" t="str">
            <v>281</v>
          </cell>
          <cell r="AV1251" t="str">
            <v>381</v>
          </cell>
          <cell r="AW1251" t="str">
            <v>79734</v>
          </cell>
          <cell r="AX1251" t="str">
            <v>262</v>
          </cell>
          <cell r="AY1251">
            <v>0</v>
          </cell>
          <cell r="AZ1251">
            <v>2</v>
          </cell>
          <cell r="BA1251">
            <v>25</v>
          </cell>
        </row>
        <row r="1252">
          <cell r="A1252">
            <v>112983</v>
          </cell>
          <cell r="B1252" t="str">
            <v>JOSE CALIXTO DA SILVA FILHO</v>
          </cell>
          <cell r="C1252" t="str">
            <v>AJUDANTE EQ SERVICOS DIVERSOS</v>
          </cell>
          <cell r="D1252" t="str">
            <v>ECOSAMPA M'Boi Mirim</v>
          </cell>
          <cell r="E1252">
            <v>43617</v>
          </cell>
          <cell r="F1252">
            <v>1603.99</v>
          </cell>
          <cell r="G1252" t="str">
            <v>Em Atividade Normal</v>
          </cell>
          <cell r="H1252">
            <v>45149</v>
          </cell>
          <cell r="I1252">
            <v>21994</v>
          </cell>
          <cell r="J1252" t="str">
            <v>293.526.734-68</v>
          </cell>
          <cell r="K1252" t="str">
            <v>120.54052.11.8</v>
          </cell>
          <cell r="L1252" t="str">
            <v>Salário Mensal</v>
          </cell>
          <cell r="M1252" t="str">
            <v>Empregado (CLT)</v>
          </cell>
          <cell r="N1252" t="str">
            <v>5142-25</v>
          </cell>
          <cell r="O1252">
            <v>167</v>
          </cell>
          <cell r="P1252" t="str">
            <v>SEGUNDA A SABADO - 13:40 AS 22:00 / INTERVALO DE 01 HORA</v>
          </cell>
          <cell r="Q1252" t="str">
            <v>220 Horas</v>
          </cell>
          <cell r="R1252" t="str">
            <v>75.01.014</v>
          </cell>
          <cell r="S1252" t="str">
            <v>SCK - Pintura de Meio-Fio e Remoção Faixas e Propagandas</v>
          </cell>
          <cell r="T1252">
            <v>2</v>
          </cell>
          <cell r="U1252" t="str">
            <v>SIEMACO SAO PAULO LIMP URBANA</v>
          </cell>
          <cell r="V1252" t="str">
            <v>Brasileira</v>
          </cell>
          <cell r="W1252" t="str">
            <v>Recife</v>
          </cell>
          <cell r="X1252" t="str">
            <v>REGINA MARIA DA CONCEICAO SILVA</v>
          </cell>
          <cell r="Y1252" t="str">
            <v>JOSE CALIXTO DA SILVA</v>
          </cell>
          <cell r="Z1252" t="str">
            <v>Casado</v>
          </cell>
          <cell r="AA1252" t="str">
            <v>Ensino Fundamental Incompleto</v>
          </cell>
          <cell r="AB1252" t="str">
            <v>M</v>
          </cell>
          <cell r="AC1252" t="str">
            <v>Viela</v>
          </cell>
          <cell r="AD1252" t="str">
            <v>PAULO MONTEIRO DUARTE</v>
          </cell>
          <cell r="AE1252" t="str">
            <v>03</v>
          </cell>
          <cell r="AG1252" t="str">
            <v>05868-497</v>
          </cell>
          <cell r="AH1252" t="str">
            <v>JARDIM CAPAO REDONDO</v>
          </cell>
          <cell r="AI1252" t="str">
            <v>São Paulo</v>
          </cell>
          <cell r="AJ1252" t="str">
            <v>São Paulo</v>
          </cell>
          <cell r="AP1252">
            <v>390</v>
          </cell>
          <cell r="AQ1252" t="str">
            <v>12241</v>
          </cell>
          <cell r="AR1252" t="str">
            <v>4</v>
          </cell>
          <cell r="AS1252" t="str">
            <v>2171622</v>
          </cell>
          <cell r="AT1252" t="str">
            <v>2458470809</v>
          </cell>
          <cell r="AU1252" t="str">
            <v>380</v>
          </cell>
          <cell r="AV1252" t="str">
            <v>373</v>
          </cell>
          <cell r="AW1252" t="str">
            <v>54865</v>
          </cell>
          <cell r="AX1252" t="str">
            <v>57</v>
          </cell>
          <cell r="AY1252">
            <v>4</v>
          </cell>
          <cell r="AZ1252">
            <v>3</v>
          </cell>
          <cell r="BA1252">
            <v>0</v>
          </cell>
        </row>
        <row r="1253">
          <cell r="A1253">
            <v>112320</v>
          </cell>
          <cell r="B1253" t="str">
            <v>JOSE CAMILO SILVEIRA</v>
          </cell>
          <cell r="C1253" t="str">
            <v>VARREDOR</v>
          </cell>
          <cell r="D1253" t="str">
            <v>ECOSAMPA Campo Limpo</v>
          </cell>
          <cell r="E1253">
            <v>43617</v>
          </cell>
          <cell r="F1253">
            <v>1603.99</v>
          </cell>
          <cell r="G1253" t="str">
            <v>Em Atividade Normal</v>
          </cell>
          <cell r="H1253">
            <v>44806</v>
          </cell>
          <cell r="I1253">
            <v>25875</v>
          </cell>
          <cell r="J1253" t="str">
            <v>148.416.558-67</v>
          </cell>
          <cell r="K1253" t="str">
            <v>124.26689.13.9</v>
          </cell>
          <cell r="L1253" t="str">
            <v>Salário Mensal</v>
          </cell>
          <cell r="M1253" t="str">
            <v>Empregado (CLT)</v>
          </cell>
          <cell r="N1253" t="str">
            <v>5142-15</v>
          </cell>
          <cell r="O1253">
            <v>223</v>
          </cell>
          <cell r="P1253" t="str">
            <v>SEGUNDA A SABADO - 10:00 AS 18:20 / INTERVALO DE 01 HORA</v>
          </cell>
          <cell r="Q1253" t="str">
            <v>220 Horas</v>
          </cell>
          <cell r="R1253" t="str">
            <v>75.01.006</v>
          </cell>
          <cell r="S1253" t="str">
            <v>SCK - Varrição de Vias e Logradouros</v>
          </cell>
          <cell r="T1253">
            <v>2</v>
          </cell>
          <cell r="U1253" t="str">
            <v>SIEMACO SAO PAULO LIMP URBANA</v>
          </cell>
          <cell r="V1253" t="str">
            <v>Brasileira</v>
          </cell>
          <cell r="W1253" t="str">
            <v>São Paulo</v>
          </cell>
          <cell r="X1253" t="str">
            <v>FRANCISCA DAS CHAGAS CAMILO</v>
          </cell>
          <cell r="Y1253" t="str">
            <v>ANTONIO LUCIO DA SILVEIRA</v>
          </cell>
          <cell r="Z1253" t="str">
            <v>Solteiro</v>
          </cell>
          <cell r="AA1253" t="str">
            <v>Ensino Fundamental Incompleto</v>
          </cell>
          <cell r="AB1253" t="str">
            <v>M</v>
          </cell>
          <cell r="AC1253" t="str">
            <v>Rua</v>
          </cell>
          <cell r="AD1253" t="str">
            <v>FALKENBERG</v>
          </cell>
          <cell r="AE1253" t="str">
            <v>8</v>
          </cell>
          <cell r="AG1253" t="str">
            <v>05885-240</v>
          </cell>
          <cell r="AH1253" t="str">
            <v>JARDIM COMERCIAL</v>
          </cell>
          <cell r="AI1253" t="str">
            <v>São Paulo</v>
          </cell>
          <cell r="AJ1253" t="str">
            <v>São Paulo</v>
          </cell>
          <cell r="AP1253">
            <v>6429</v>
          </cell>
          <cell r="AQ1253" t="str">
            <v>20554</v>
          </cell>
          <cell r="AR1253" t="str">
            <v>2</v>
          </cell>
          <cell r="AS1253" t="str">
            <v>368209581</v>
          </cell>
          <cell r="AT1253" t="str">
            <v>34435660728</v>
          </cell>
          <cell r="AU1253" t="str">
            <v>699</v>
          </cell>
          <cell r="AV1253" t="str">
            <v>373</v>
          </cell>
          <cell r="AW1253" t="str">
            <v>23436</v>
          </cell>
          <cell r="AX1253" t="str">
            <v>25</v>
          </cell>
          <cell r="AY1253">
            <v>4</v>
          </cell>
          <cell r="AZ1253">
            <v>3</v>
          </cell>
          <cell r="BA1253">
            <v>0</v>
          </cell>
        </row>
        <row r="1254">
          <cell r="A1254">
            <v>112499</v>
          </cell>
          <cell r="B1254" t="str">
            <v>JOSE CANDIDO</v>
          </cell>
          <cell r="C1254" t="str">
            <v>BUEIRISTA</v>
          </cell>
          <cell r="D1254" t="str">
            <v>ECOSAMPA Parelheiros</v>
          </cell>
          <cell r="E1254">
            <v>43617</v>
          </cell>
          <cell r="F1254">
            <v>1907.79</v>
          </cell>
          <cell r="G1254" t="str">
            <v>Em Atividade Normal</v>
          </cell>
          <cell r="H1254">
            <v>45069</v>
          </cell>
          <cell r="I1254">
            <v>22713</v>
          </cell>
          <cell r="J1254" t="str">
            <v>654.138.736-20</v>
          </cell>
          <cell r="K1254" t="str">
            <v>124.15479.23.5</v>
          </cell>
          <cell r="L1254" t="str">
            <v>Salário Mensal</v>
          </cell>
          <cell r="M1254" t="str">
            <v>Empregado (CLT)</v>
          </cell>
          <cell r="N1254" t="str">
            <v>9922-25</v>
          </cell>
          <cell r="O1254">
            <v>66</v>
          </cell>
          <cell r="P1254" t="str">
            <v>SEGUNDA A SABADO - 06:00 AS 14:20 / INTERVALO DE 01 HORA</v>
          </cell>
          <cell r="Q1254" t="str">
            <v>220 Horas</v>
          </cell>
          <cell r="R1254" t="str">
            <v>75.01.012</v>
          </cell>
          <cell r="S1254" t="str">
            <v>SCK - Limpeza de Bueiros</v>
          </cell>
          <cell r="T1254">
            <v>2</v>
          </cell>
          <cell r="U1254" t="str">
            <v>SIEMACO SAO PAULO LIMP URBANA</v>
          </cell>
          <cell r="V1254" t="str">
            <v>Brasileira</v>
          </cell>
          <cell r="W1254" t="str">
            <v>Capitão Andrade</v>
          </cell>
          <cell r="X1254" t="str">
            <v>SEBASTIANA MARIA DE JESUS</v>
          </cell>
          <cell r="Y1254" t="str">
            <v>DAVI CANDIDO DE JESUS</v>
          </cell>
          <cell r="Z1254" t="str">
            <v>Casado</v>
          </cell>
          <cell r="AA1254" t="str">
            <v>Ensino Fundamental Completo</v>
          </cell>
          <cell r="AB1254" t="str">
            <v>M</v>
          </cell>
          <cell r="AC1254" t="str">
            <v>Rua</v>
          </cell>
          <cell r="AD1254" t="str">
            <v>SAO PAULO</v>
          </cell>
          <cell r="AE1254" t="str">
            <v>13</v>
          </cell>
          <cell r="AG1254" t="str">
            <v>04891-190</v>
          </cell>
          <cell r="AH1254" t="str">
            <v>PARQUE RECREIO</v>
          </cell>
          <cell r="AI1254" t="str">
            <v>São Paulo</v>
          </cell>
          <cell r="AJ1254" t="str">
            <v>São Paulo</v>
          </cell>
          <cell r="AP1254">
            <v>5917</v>
          </cell>
          <cell r="AQ1254" t="str">
            <v>04105</v>
          </cell>
          <cell r="AR1254" t="str">
            <v>4</v>
          </cell>
          <cell r="AS1254" t="str">
            <v>385475561</v>
          </cell>
          <cell r="AT1254" t="str">
            <v>76770220221</v>
          </cell>
          <cell r="AU1254" t="str">
            <v>284</v>
          </cell>
          <cell r="AV1254" t="str">
            <v>381</v>
          </cell>
          <cell r="AW1254" t="str">
            <v>48507</v>
          </cell>
          <cell r="AX1254" t="str">
            <v>55</v>
          </cell>
          <cell r="AY1254">
            <v>4</v>
          </cell>
          <cell r="AZ1254">
            <v>3</v>
          </cell>
          <cell r="BA1254">
            <v>0</v>
          </cell>
        </row>
        <row r="1255">
          <cell r="A1255">
            <v>113620</v>
          </cell>
          <cell r="B1255" t="str">
            <v>JOSE CARLITO DA SILVA</v>
          </cell>
          <cell r="C1255" t="str">
            <v>MOTORISTA CAMINHAO</v>
          </cell>
          <cell r="D1255" t="str">
            <v>ECOSAMPA Operação Geral</v>
          </cell>
          <cell r="E1255">
            <v>43617</v>
          </cell>
          <cell r="F1255">
            <v>2342.7399999999998</v>
          </cell>
          <cell r="G1255" t="str">
            <v>Demitido em Meses Anteriores</v>
          </cell>
          <cell r="H1255">
            <v>43633</v>
          </cell>
          <cell r="I1255">
            <v>19640</v>
          </cell>
          <cell r="J1255" t="str">
            <v>636.803.198-00</v>
          </cell>
          <cell r="K1255" t="str">
            <v>104.26745.40.7</v>
          </cell>
          <cell r="L1255" t="str">
            <v>Salário Mensal</v>
          </cell>
          <cell r="M1255" t="str">
            <v>Empregado (CLT)</v>
          </cell>
          <cell r="N1255" t="str">
            <v>7825-10</v>
          </cell>
          <cell r="O1255">
            <v>167</v>
          </cell>
          <cell r="P1255" t="str">
            <v>SEGUNDA A SABADO - 13:40 AS 22:00 / INTERVALO DE 01 HORA</v>
          </cell>
          <cell r="Q1255" t="str">
            <v>220 Horas</v>
          </cell>
          <cell r="R1255" t="str">
            <v>75.02.001</v>
          </cell>
          <cell r="S1255" t="str">
            <v>Apoio Op C.Indireto</v>
          </cell>
          <cell r="T1255">
            <v>2</v>
          </cell>
          <cell r="U1255" t="str">
            <v>SIND TRAB EMP DE ONIBUS RODOV INTEREST INTERM SET DIF SAO PAULO</v>
          </cell>
          <cell r="V1255" t="str">
            <v>Brasileira</v>
          </cell>
          <cell r="W1255" t="str">
            <v>Itagibá</v>
          </cell>
          <cell r="X1255" t="str">
            <v>HANORINA DA SILVA</v>
          </cell>
          <cell r="Y1255" t="str">
            <v>JOSE VERISSIMO DA SILVA</v>
          </cell>
          <cell r="Z1255" t="str">
            <v>Casado</v>
          </cell>
          <cell r="AA1255" t="str">
            <v>Ensino Fundamental Completo</v>
          </cell>
          <cell r="AB1255" t="str">
            <v>M</v>
          </cell>
          <cell r="AC1255" t="str">
            <v>Rua</v>
          </cell>
          <cell r="AD1255" t="str">
            <v>BOTUCATU</v>
          </cell>
          <cell r="AE1255" t="str">
            <v>976</v>
          </cell>
          <cell r="AG1255" t="str">
            <v>06823-360</v>
          </cell>
          <cell r="AH1255" t="str">
            <v>JARDIM DOM JOSE</v>
          </cell>
          <cell r="AI1255" t="str">
            <v>Embu</v>
          </cell>
          <cell r="AJ1255" t="str">
            <v>São Paulo</v>
          </cell>
          <cell r="AP1255">
            <v>390</v>
          </cell>
          <cell r="AQ1255" t="str">
            <v>10764</v>
          </cell>
          <cell r="AR1255" t="str">
            <v>7</v>
          </cell>
          <cell r="AS1255" t="str">
            <v>96030380</v>
          </cell>
          <cell r="AT1255" t="str">
            <v>148573520159</v>
          </cell>
          <cell r="AU1255" t="str">
            <v>111</v>
          </cell>
          <cell r="AV1255" t="str">
            <v>391</v>
          </cell>
          <cell r="AW1255" t="str">
            <v>22741</v>
          </cell>
          <cell r="AX1255" t="str">
            <v>013</v>
          </cell>
          <cell r="AY1255">
            <v>0</v>
          </cell>
          <cell r="AZ1255">
            <v>0</v>
          </cell>
          <cell r="BA1255">
            <v>16</v>
          </cell>
          <cell r="BB1255" t="str">
            <v>03.057.361.559</v>
          </cell>
          <cell r="BC1255">
            <v>44149</v>
          </cell>
          <cell r="BE1255" t="str">
            <v>D</v>
          </cell>
          <cell r="BG1255">
            <v>43608</v>
          </cell>
        </row>
        <row r="1256">
          <cell r="A1256">
            <v>122834</v>
          </cell>
          <cell r="B1256" t="str">
            <v>JOSE CARLOS ALVES DOS SANTOS</v>
          </cell>
          <cell r="C1256" t="str">
            <v>AJUDANTE EQ SERVICOS DIVERSOS</v>
          </cell>
          <cell r="D1256" t="str">
            <v>ECOSAMPA Santo Amaro</v>
          </cell>
          <cell r="E1256">
            <v>45180</v>
          </cell>
          <cell r="F1256">
            <v>1603.99</v>
          </cell>
          <cell r="G1256" t="str">
            <v>Em Atividade Normal</v>
          </cell>
          <cell r="H1256">
            <v>45180</v>
          </cell>
          <cell r="I1256">
            <v>33135</v>
          </cell>
          <cell r="J1256" t="str">
            <v>092.443.554-26</v>
          </cell>
          <cell r="K1256" t="str">
            <v>201.83062.74.9</v>
          </cell>
          <cell r="L1256" t="str">
            <v>Salário Mensal</v>
          </cell>
          <cell r="M1256" t="str">
            <v>Empregado (CLT)</v>
          </cell>
          <cell r="N1256" t="str">
            <v>5142-25</v>
          </cell>
          <cell r="O1256">
            <v>167</v>
          </cell>
          <cell r="P1256" t="str">
            <v>SEGUNDA A SABADO - 13:40 AS 22:00 / INTERVALO DE 01 HORA</v>
          </cell>
          <cell r="Q1256" t="str">
            <v>220 Horas</v>
          </cell>
          <cell r="R1256" t="str">
            <v>75.01.014</v>
          </cell>
          <cell r="S1256" t="str">
            <v>SCK - Pintura de Meio-Fio e Remoção Faixas e Propagandas</v>
          </cell>
          <cell r="T1256">
            <v>2</v>
          </cell>
          <cell r="U1256" t="str">
            <v>SIEMACO SAO PAULO LIMP URBANA</v>
          </cell>
          <cell r="V1256" t="str">
            <v>Brasileira</v>
          </cell>
          <cell r="W1256" t="str">
            <v>União dos Palmares</v>
          </cell>
          <cell r="X1256" t="str">
            <v>MARIA SONIA ALVES DOS SANTOS</v>
          </cell>
          <cell r="Y1256" t="str">
            <v>EVERALDO FLOR DOS SANTOS</v>
          </cell>
          <cell r="Z1256" t="str">
            <v>Solteiro</v>
          </cell>
          <cell r="AA1256" t="str">
            <v>Ensino Fundamental Completo</v>
          </cell>
          <cell r="AB1256" t="str">
            <v>M</v>
          </cell>
          <cell r="AC1256" t="str">
            <v>Rua</v>
          </cell>
          <cell r="AD1256" t="str">
            <v>Maria Amelia de Assuncao</v>
          </cell>
          <cell r="AE1256" t="str">
            <v>653</v>
          </cell>
          <cell r="AG1256" t="str">
            <v>08430-560</v>
          </cell>
          <cell r="AH1256" t="str">
            <v>Jardim Etelvina</v>
          </cell>
          <cell r="AI1256" t="str">
            <v>São Paulo</v>
          </cell>
          <cell r="AJ1256" t="str">
            <v>São Paulo</v>
          </cell>
          <cell r="AM1256" t="str">
            <v>11</v>
          </cell>
          <cell r="AN1256" t="str">
            <v>99470-6616</v>
          </cell>
          <cell r="AP1256">
            <v>7245</v>
          </cell>
          <cell r="AQ1256" t="str">
            <v>15830</v>
          </cell>
          <cell r="AR1256" t="str">
            <v>3</v>
          </cell>
          <cell r="AS1256" t="str">
            <v>32631138</v>
          </cell>
          <cell r="AT1256" t="str">
            <v>036963851724</v>
          </cell>
          <cell r="AU1256" t="str">
            <v>1027</v>
          </cell>
          <cell r="AV1256" t="str">
            <v>353</v>
          </cell>
          <cell r="AW1256" t="str">
            <v>09244355</v>
          </cell>
          <cell r="AX1256" t="str">
            <v>426</v>
          </cell>
          <cell r="AY1256">
            <v>0</v>
          </cell>
          <cell r="AZ1256">
            <v>0</v>
          </cell>
          <cell r="BA1256">
            <v>0</v>
          </cell>
        </row>
        <row r="1257">
          <cell r="A1257">
            <v>113089</v>
          </cell>
          <cell r="B1257" t="str">
            <v>JOSE CARLOS DA ROCHA</v>
          </cell>
          <cell r="C1257" t="str">
            <v>AJUDANTE EQ SERVICOS DIVERSOS</v>
          </cell>
          <cell r="D1257" t="str">
            <v>ECOSAMPA Santo Amaro</v>
          </cell>
          <cell r="E1257">
            <v>43617</v>
          </cell>
          <cell r="F1257">
            <v>1603.99</v>
          </cell>
          <cell r="G1257" t="str">
            <v>Demitido em Meses Anteriores</v>
          </cell>
          <cell r="H1257">
            <v>44896</v>
          </cell>
          <cell r="I1257">
            <v>23634</v>
          </cell>
          <cell r="J1257" t="str">
            <v>065.520.738-44</v>
          </cell>
          <cell r="K1257" t="str">
            <v>121.01060.66.5</v>
          </cell>
          <cell r="L1257" t="str">
            <v>Salário Mensal</v>
          </cell>
          <cell r="M1257" t="str">
            <v>Empregado (CLT)</v>
          </cell>
          <cell r="N1257" t="str">
            <v>5142-25</v>
          </cell>
          <cell r="O1257">
            <v>167</v>
          </cell>
          <cell r="P1257" t="str">
            <v>SEGUNDA A SABADO - 13:40 AS 22:00 / INTERVALO DE 01 HORA</v>
          </cell>
          <cell r="Q1257" t="str">
            <v>220 Horas</v>
          </cell>
          <cell r="R1257" t="str">
            <v>75.01.013</v>
          </cell>
          <cell r="S1257" t="str">
            <v>SCK - Capinação e Roçada de Vias</v>
          </cell>
          <cell r="T1257">
            <v>2</v>
          </cell>
          <cell r="U1257" t="str">
            <v>SIEMACO SAO PAULO LIMP URBANA</v>
          </cell>
          <cell r="V1257" t="str">
            <v>Brasileira</v>
          </cell>
          <cell r="W1257" t="str">
            <v>Tupã</v>
          </cell>
          <cell r="X1257" t="str">
            <v>DOMITILA GUSMAO DA ROCHA</v>
          </cell>
          <cell r="Y1257" t="str">
            <v>RAMIRO TEAGO DA ROCHA</v>
          </cell>
          <cell r="Z1257" t="str">
            <v>Solteiro</v>
          </cell>
          <cell r="AA1257" t="str">
            <v>Ensino Fundamental Incompleto</v>
          </cell>
          <cell r="AB1257" t="str">
            <v>M</v>
          </cell>
          <cell r="AC1257" t="str">
            <v>Praça</v>
          </cell>
          <cell r="AD1257" t="str">
            <v>DOUTOR FRANCISCO FERREIRA LOPES</v>
          </cell>
          <cell r="AE1257" t="str">
            <v>981</v>
          </cell>
          <cell r="AG1257" t="str">
            <v>04751-070</v>
          </cell>
          <cell r="AH1257" t="str">
            <v>SANTO AMARO</v>
          </cell>
          <cell r="AI1257" t="str">
            <v>São Paulo</v>
          </cell>
          <cell r="AJ1257" t="str">
            <v>São Paulo</v>
          </cell>
          <cell r="AP1257">
            <v>9104</v>
          </cell>
          <cell r="AQ1257" t="str">
            <v>20675</v>
          </cell>
          <cell r="AR1257" t="str">
            <v>1</v>
          </cell>
          <cell r="AS1257" t="str">
            <v>170184365</v>
          </cell>
          <cell r="AT1257" t="str">
            <v>284960460124</v>
          </cell>
          <cell r="AU1257" t="str">
            <v>260</v>
          </cell>
          <cell r="AV1257" t="str">
            <v>376</v>
          </cell>
          <cell r="AW1257" t="str">
            <v>41656</v>
          </cell>
          <cell r="AX1257" t="str">
            <v>0113</v>
          </cell>
          <cell r="AY1257">
            <v>3</v>
          </cell>
          <cell r="AZ1257">
            <v>6</v>
          </cell>
          <cell r="BA1257">
            <v>0</v>
          </cell>
        </row>
        <row r="1258">
          <cell r="A1258">
            <v>112325</v>
          </cell>
          <cell r="B1258" t="str">
            <v>JOSE CARLOS DA SILVA</v>
          </cell>
          <cell r="C1258" t="str">
            <v>VARREDOR</v>
          </cell>
          <cell r="D1258" t="str">
            <v>ECOSAMPA Campo Limpo</v>
          </cell>
          <cell r="E1258">
            <v>43617</v>
          </cell>
          <cell r="F1258">
            <v>1464.83</v>
          </cell>
          <cell r="G1258" t="str">
            <v>Demitido em Meses Anteriores</v>
          </cell>
          <cell r="H1258">
            <v>44806</v>
          </cell>
          <cell r="I1258">
            <v>24795</v>
          </cell>
          <cell r="J1258" t="str">
            <v>129.939.208-39</v>
          </cell>
          <cell r="K1258" t="str">
            <v>120.94279.55.5</v>
          </cell>
          <cell r="L1258" t="str">
            <v>Salário Mensal</v>
          </cell>
          <cell r="M1258" t="str">
            <v>Empregado (CLT)</v>
          </cell>
          <cell r="N1258" t="str">
            <v>5142-15</v>
          </cell>
          <cell r="O1258">
            <v>223</v>
          </cell>
          <cell r="P1258" t="str">
            <v>SEGUNDA A SABADO - 10:00 AS 18:20 / INTERVALO DE 01 HORA</v>
          </cell>
          <cell r="Q1258" t="str">
            <v>220 Horas</v>
          </cell>
          <cell r="R1258" t="str">
            <v>75.01.006</v>
          </cell>
          <cell r="S1258" t="str">
            <v>SCK - Varrição de Vias e Logradouros</v>
          </cell>
          <cell r="T1258">
            <v>2</v>
          </cell>
          <cell r="U1258" t="str">
            <v>SIEMACO SAO PAULO LIMP URBANA</v>
          </cell>
          <cell r="V1258" t="str">
            <v>Brasileira</v>
          </cell>
          <cell r="W1258" t="str">
            <v>Areia</v>
          </cell>
          <cell r="X1258" t="str">
            <v>LUZIA MOURA DA SILVA</v>
          </cell>
          <cell r="Y1258" t="str">
            <v>JOAO AVELINO DA SILVA</v>
          </cell>
          <cell r="Z1258" t="str">
            <v>Solteiro</v>
          </cell>
          <cell r="AA1258" t="str">
            <v>Ensino Médio Completo</v>
          </cell>
          <cell r="AB1258" t="str">
            <v>M</v>
          </cell>
          <cell r="AC1258" t="str">
            <v>Rua</v>
          </cell>
          <cell r="AD1258" t="str">
            <v>GUILHERME VOKURKA</v>
          </cell>
          <cell r="AE1258" t="str">
            <v>04</v>
          </cell>
          <cell r="AG1258" t="str">
            <v>05763-410</v>
          </cell>
          <cell r="AH1258" t="str">
            <v>JARDIM PIRACUAMA</v>
          </cell>
          <cell r="AI1258" t="str">
            <v>São Paulo</v>
          </cell>
          <cell r="AJ1258" t="str">
            <v>São Paulo</v>
          </cell>
          <cell r="AP1258">
            <v>390</v>
          </cell>
          <cell r="AQ1258" t="str">
            <v>10837</v>
          </cell>
          <cell r="AR1258" t="str">
            <v>1</v>
          </cell>
          <cell r="AS1258" t="str">
            <v>213071642</v>
          </cell>
          <cell r="AT1258" t="str">
            <v>139802310124</v>
          </cell>
          <cell r="AU1258" t="str">
            <v>75</v>
          </cell>
          <cell r="AV1258" t="str">
            <v>328</v>
          </cell>
          <cell r="AW1258" t="str">
            <v>64937</v>
          </cell>
          <cell r="AX1258" t="str">
            <v>34</v>
          </cell>
          <cell r="AY1258">
            <v>3</v>
          </cell>
          <cell r="AZ1258">
            <v>3</v>
          </cell>
          <cell r="BA1258">
            <v>1</v>
          </cell>
        </row>
        <row r="1259">
          <cell r="A1259">
            <v>113039</v>
          </cell>
          <cell r="B1259" t="str">
            <v>JOSE CARLOS DA SILVA</v>
          </cell>
          <cell r="C1259" t="str">
            <v>VARREDOR</v>
          </cell>
          <cell r="D1259" t="str">
            <v>ECOSAMPA M'Boi Mirim</v>
          </cell>
          <cell r="E1259">
            <v>43620</v>
          </cell>
          <cell r="F1259">
            <v>1603.99</v>
          </cell>
          <cell r="G1259" t="str">
            <v>Em Atividade Normal</v>
          </cell>
          <cell r="H1259">
            <v>45056</v>
          </cell>
          <cell r="I1259">
            <v>23535</v>
          </cell>
          <cell r="J1259" t="str">
            <v>227.810.458-61</v>
          </cell>
          <cell r="K1259" t="str">
            <v>124.84985.14.4</v>
          </cell>
          <cell r="L1259" t="str">
            <v>Salário Mensal</v>
          </cell>
          <cell r="M1259" t="str">
            <v>Empregado (CLT)</v>
          </cell>
          <cell r="N1259" t="str">
            <v>5142-15</v>
          </cell>
          <cell r="O1259">
            <v>71</v>
          </cell>
          <cell r="P1259" t="str">
            <v>SEGUNDA A SABADO - 07:00 AS 15:20 / INTERVALO DE 01 HORA</v>
          </cell>
          <cell r="Q1259" t="str">
            <v>220 Horas</v>
          </cell>
          <cell r="R1259" t="str">
            <v>75.01.007</v>
          </cell>
          <cell r="S1259" t="str">
            <v>SCK - Varrição de Sarjetas e Calçadas</v>
          </cell>
          <cell r="T1259">
            <v>2</v>
          </cell>
          <cell r="U1259" t="str">
            <v>SIEMACO SAO PAULO LIMP URBANA</v>
          </cell>
          <cell r="V1259" t="str">
            <v>Brasileira</v>
          </cell>
          <cell r="W1259" t="str">
            <v>Itapitanga</v>
          </cell>
          <cell r="X1259" t="str">
            <v>MATILDES FRANCISCA DA SILVA</v>
          </cell>
          <cell r="Y1259" t="str">
            <v>JOSE ALVES DA SILVA</v>
          </cell>
          <cell r="Z1259" t="str">
            <v>Casado</v>
          </cell>
          <cell r="AA1259" t="str">
            <v>Ensino Fundamental Completo</v>
          </cell>
          <cell r="AB1259" t="str">
            <v>M</v>
          </cell>
          <cell r="AC1259" t="str">
            <v>Travessa</v>
          </cell>
          <cell r="AD1259" t="str">
            <v>RIO DOCE</v>
          </cell>
          <cell r="AE1259" t="str">
            <v>78</v>
          </cell>
          <cell r="AG1259" t="str">
            <v>04851-702</v>
          </cell>
          <cell r="AH1259" t="str">
            <v>JARDIM PRAINHA</v>
          </cell>
          <cell r="AI1259" t="str">
            <v>São Paulo</v>
          </cell>
          <cell r="AJ1259" t="str">
            <v>São Paulo</v>
          </cell>
          <cell r="AP1259">
            <v>9106</v>
          </cell>
          <cell r="AQ1259" t="str">
            <v>33455</v>
          </cell>
          <cell r="AR1259" t="str">
            <v>1</v>
          </cell>
          <cell r="AS1259" t="str">
            <v>547291863</v>
          </cell>
          <cell r="AT1259" t="str">
            <v>31865540523</v>
          </cell>
          <cell r="AU1259" t="str">
            <v>244</v>
          </cell>
          <cell r="AV1259" t="str">
            <v>372</v>
          </cell>
          <cell r="AW1259" t="str">
            <v>53215</v>
          </cell>
          <cell r="AX1259" t="str">
            <v>15</v>
          </cell>
          <cell r="AY1259">
            <v>4</v>
          </cell>
          <cell r="AZ1259">
            <v>2</v>
          </cell>
          <cell r="BA1259">
            <v>27</v>
          </cell>
        </row>
        <row r="1260">
          <cell r="A1260">
            <v>113622</v>
          </cell>
          <cell r="B1260" t="str">
            <v>JOSE CARLOS DA SILVA SANTANA</v>
          </cell>
          <cell r="C1260" t="str">
            <v>MOTORISTA CAMINHAO</v>
          </cell>
          <cell r="D1260" t="str">
            <v>ECOSAMPA Operação Geral</v>
          </cell>
          <cell r="E1260">
            <v>43617</v>
          </cell>
          <cell r="F1260">
            <v>2342.7399999999998</v>
          </cell>
          <cell r="G1260" t="str">
            <v>Demitido em Meses Anteriores</v>
          </cell>
          <cell r="H1260">
            <v>43704</v>
          </cell>
          <cell r="I1260">
            <v>24270</v>
          </cell>
          <cell r="J1260" t="str">
            <v>580.591.805-68</v>
          </cell>
          <cell r="K1260" t="str">
            <v>200.49621.70.4</v>
          </cell>
          <cell r="L1260" t="str">
            <v>Salário Mensal</v>
          </cell>
          <cell r="M1260" t="str">
            <v>Empregado (CLT)</v>
          </cell>
          <cell r="N1260" t="str">
            <v>7825-10</v>
          </cell>
          <cell r="O1260">
            <v>167</v>
          </cell>
          <cell r="P1260" t="str">
            <v>SEGUNDA A SABADO - 13:40 AS 22:00 / INTERVALO DE 01 HORA</v>
          </cell>
          <cell r="Q1260" t="str">
            <v>220 Horas</v>
          </cell>
          <cell r="R1260" t="str">
            <v>75.01.017</v>
          </cell>
          <cell r="S1260" t="str">
            <v>SCK - Coleta Manual - Entulho e Materiais Diversos</v>
          </cell>
          <cell r="T1260">
            <v>2</v>
          </cell>
          <cell r="U1260" t="str">
            <v>SIND TRAB EMP DE ONIBUS RODOV INTEREST INTERM SET DIF SAO PAULO</v>
          </cell>
          <cell r="V1260" t="str">
            <v>Brasileira</v>
          </cell>
          <cell r="W1260" t="str">
            <v>Tucano</v>
          </cell>
          <cell r="X1260" t="str">
            <v>JOANA DA SILVA SANTANA</v>
          </cell>
          <cell r="Z1260" t="str">
            <v>Solteiro</v>
          </cell>
          <cell r="AA1260" t="str">
            <v>Ensino Fundamental Completo</v>
          </cell>
          <cell r="AB1260" t="str">
            <v>M</v>
          </cell>
          <cell r="AC1260" t="str">
            <v>Avenida</v>
          </cell>
          <cell r="AD1260" t="str">
            <v>MARGINAL</v>
          </cell>
          <cell r="AE1260" t="str">
            <v>09</v>
          </cell>
          <cell r="AG1260" t="str">
            <v>04458-010</v>
          </cell>
          <cell r="AH1260" t="str">
            <v>JARDIM UBIRAJARA</v>
          </cell>
          <cell r="AI1260" t="str">
            <v>São Paulo</v>
          </cell>
          <cell r="AJ1260" t="str">
            <v>São Paulo</v>
          </cell>
          <cell r="AP1260">
            <v>390</v>
          </cell>
          <cell r="AQ1260" t="str">
            <v>12509</v>
          </cell>
          <cell r="AR1260" t="str">
            <v>4</v>
          </cell>
          <cell r="AS1260" t="str">
            <v>544808848</v>
          </cell>
          <cell r="AT1260" t="str">
            <v>21381210566</v>
          </cell>
          <cell r="AU1260" t="str">
            <v>05</v>
          </cell>
          <cell r="AV1260" t="str">
            <v>80</v>
          </cell>
          <cell r="AW1260" t="str">
            <v>97421</v>
          </cell>
          <cell r="AX1260" t="str">
            <v>047</v>
          </cell>
          <cell r="AY1260">
            <v>0</v>
          </cell>
          <cell r="AZ1260">
            <v>2</v>
          </cell>
          <cell r="BA1260">
            <v>26</v>
          </cell>
          <cell r="BB1260" t="str">
            <v>00.850.794.173</v>
          </cell>
          <cell r="BC1260">
            <v>45165</v>
          </cell>
          <cell r="BE1260" t="str">
            <v>E</v>
          </cell>
          <cell r="BG1260">
            <v>43700</v>
          </cell>
        </row>
        <row r="1261">
          <cell r="A1261">
            <v>114524</v>
          </cell>
          <cell r="B1261" t="str">
            <v>JOSE CARLOS FELICIANO DA SILVA</v>
          </cell>
          <cell r="C1261" t="str">
            <v>MOTORISTA CAMINHAO</v>
          </cell>
          <cell r="D1261" t="str">
            <v>ECOSAMPA Operação Geral</v>
          </cell>
          <cell r="E1261">
            <v>43813</v>
          </cell>
          <cell r="F1261">
            <v>3050.22</v>
          </cell>
          <cell r="G1261" t="str">
            <v>Demitido em Meses Anteriores</v>
          </cell>
          <cell r="H1261">
            <v>45006</v>
          </cell>
          <cell r="I1261">
            <v>27418</v>
          </cell>
          <cell r="J1261" t="str">
            <v>189.671.608-36</v>
          </cell>
          <cell r="K1261" t="str">
            <v>123.99705.30.2</v>
          </cell>
          <cell r="L1261" t="str">
            <v>Salário Mensal</v>
          </cell>
          <cell r="M1261" t="str">
            <v>Empregado (CLT)</v>
          </cell>
          <cell r="N1261" t="str">
            <v>7825-10</v>
          </cell>
          <cell r="O1261">
            <v>297</v>
          </cell>
          <cell r="P1261" t="str">
            <v>SEGUNDA A SABADO - 05:40 AS 14:00 / INTERVALO DE 01 HORA</v>
          </cell>
          <cell r="Q1261" t="str">
            <v>220 Horas</v>
          </cell>
          <cell r="R1261" t="str">
            <v>75.01.013</v>
          </cell>
          <cell r="S1261" t="str">
            <v>SCK - Capinação e Roçada de Vias</v>
          </cell>
          <cell r="T1261">
            <v>2</v>
          </cell>
          <cell r="U1261" t="str">
            <v>SIND TRAB EMP DE ONIBUS RODOV INTEREST INTERM SET DIF SAO PAULO</v>
          </cell>
          <cell r="V1261" t="str">
            <v>Brasileira</v>
          </cell>
          <cell r="W1261" t="str">
            <v>São Paulo</v>
          </cell>
          <cell r="X1261" t="str">
            <v>IRANI FELICIANO DA SILVA</v>
          </cell>
          <cell r="Y1261" t="str">
            <v>ALFREDO PEREIRA DA SILVA</v>
          </cell>
          <cell r="Z1261" t="str">
            <v>Casado</v>
          </cell>
          <cell r="AA1261" t="str">
            <v>Ensino Médio Completo</v>
          </cell>
          <cell r="AB1261" t="str">
            <v>M</v>
          </cell>
          <cell r="AC1261" t="str">
            <v>Avenida</v>
          </cell>
          <cell r="AD1261" t="str">
            <v>AVENIDA PAULO GUILGUER REIMBERG</v>
          </cell>
          <cell r="AE1261" t="str">
            <v>1096</v>
          </cell>
          <cell r="AG1261" t="str">
            <v>04858-570</v>
          </cell>
          <cell r="AH1261" t="str">
            <v>JARDIM CAMPINAS</v>
          </cell>
          <cell r="AI1261" t="str">
            <v>São Paulo</v>
          </cell>
          <cell r="AJ1261" t="str">
            <v>São Paulo</v>
          </cell>
          <cell r="AK1261" t="str">
            <v>11</v>
          </cell>
          <cell r="AL1261" t="str">
            <v>94731.2626</v>
          </cell>
          <cell r="AP1261">
            <v>9340</v>
          </cell>
          <cell r="AQ1261" t="str">
            <v>31521</v>
          </cell>
          <cell r="AR1261" t="str">
            <v>8</v>
          </cell>
          <cell r="AS1261" t="str">
            <v>252932444</v>
          </cell>
          <cell r="AT1261" t="str">
            <v>259122580116</v>
          </cell>
          <cell r="AU1261" t="str">
            <v>0038</v>
          </cell>
          <cell r="AV1261" t="str">
            <v>371</v>
          </cell>
          <cell r="AW1261" t="str">
            <v>18967160</v>
          </cell>
          <cell r="AX1261" t="str">
            <v>836</v>
          </cell>
          <cell r="AY1261">
            <v>3</v>
          </cell>
          <cell r="AZ1261">
            <v>3</v>
          </cell>
          <cell r="BA1261">
            <v>7</v>
          </cell>
          <cell r="BB1261" t="str">
            <v>05.025.701.300</v>
          </cell>
          <cell r="BC1261">
            <v>45343</v>
          </cell>
          <cell r="BD1261">
            <v>43549</v>
          </cell>
          <cell r="BE1261" t="str">
            <v>A</v>
          </cell>
          <cell r="BF1261" t="str">
            <v>E</v>
          </cell>
          <cell r="BG1261">
            <v>43803</v>
          </cell>
        </row>
        <row r="1262">
          <cell r="A1262">
            <v>113628</v>
          </cell>
          <cell r="B1262" t="str">
            <v>JOSE CARLOS HENRIQUE DA SILVA</v>
          </cell>
          <cell r="C1262" t="str">
            <v>MOTORISTA CAMINHAO</v>
          </cell>
          <cell r="D1262" t="str">
            <v>ECOSAMPA Operação Geral</v>
          </cell>
          <cell r="E1262">
            <v>43620</v>
          </cell>
          <cell r="F1262">
            <v>3050.22</v>
          </cell>
          <cell r="G1262" t="str">
            <v>Em Atividade Normal</v>
          </cell>
          <cell r="H1262">
            <v>44898</v>
          </cell>
          <cell r="I1262">
            <v>32222</v>
          </cell>
          <cell r="J1262" t="str">
            <v>376.740.358-75</v>
          </cell>
          <cell r="K1262" t="str">
            <v>203.91533.57.0</v>
          </cell>
          <cell r="L1262" t="str">
            <v>Salário Mensal</v>
          </cell>
          <cell r="M1262" t="str">
            <v>Empregado (CLT)</v>
          </cell>
          <cell r="N1262" t="str">
            <v>7825-10</v>
          </cell>
          <cell r="O1262">
            <v>297</v>
          </cell>
          <cell r="P1262" t="str">
            <v>SEGUNDA A SABADO - 05:40 AS 14:00 / INTERVALO DE 01 HORA</v>
          </cell>
          <cell r="Q1262" t="str">
            <v>220 Horas</v>
          </cell>
          <cell r="R1262" t="str">
            <v>75.01.012</v>
          </cell>
          <cell r="S1262" t="str">
            <v>SCK - Limpeza de Bueiros</v>
          </cell>
          <cell r="T1262">
            <v>2</v>
          </cell>
          <cell r="U1262" t="str">
            <v>SIND TRAB EMP DE ONIBUS RODOV INTEREST INTERM SET DIF SAO PAULO</v>
          </cell>
          <cell r="V1262" t="str">
            <v>Brasileira</v>
          </cell>
          <cell r="W1262" t="str">
            <v>São Paulo</v>
          </cell>
          <cell r="X1262" t="str">
            <v>MARIA LUZINETE PEREIRA DA SILVA</v>
          </cell>
          <cell r="Y1262" t="str">
            <v>FRANCISCO HENRIQUE DA SILVA</v>
          </cell>
          <cell r="Z1262" t="str">
            <v>Solteiro</v>
          </cell>
          <cell r="AA1262" t="str">
            <v>Ensino Fundamental Completo</v>
          </cell>
          <cell r="AB1262" t="str">
            <v>M</v>
          </cell>
          <cell r="AC1262" t="str">
            <v>Rua</v>
          </cell>
          <cell r="AD1262" t="str">
            <v>PUBLIO PIMENTEL</v>
          </cell>
          <cell r="AE1262" t="str">
            <v>560</v>
          </cell>
          <cell r="AG1262" t="str">
            <v>04408-000</v>
          </cell>
          <cell r="AH1262" t="str">
            <v>AMERICANOPOLIS</v>
          </cell>
          <cell r="AI1262" t="str">
            <v>São Paulo</v>
          </cell>
          <cell r="AJ1262" t="str">
            <v>São Paulo</v>
          </cell>
          <cell r="AP1262">
            <v>6429</v>
          </cell>
          <cell r="AQ1262" t="str">
            <v>21349</v>
          </cell>
          <cell r="AR1262" t="str">
            <v>6</v>
          </cell>
          <cell r="AS1262" t="str">
            <v>420969810</v>
          </cell>
          <cell r="AT1262" t="str">
            <v>353654500175</v>
          </cell>
          <cell r="AU1262" t="str">
            <v>580</v>
          </cell>
          <cell r="AV1262" t="str">
            <v>351</v>
          </cell>
          <cell r="AW1262" t="str">
            <v>03807</v>
          </cell>
          <cell r="AX1262" t="str">
            <v>339</v>
          </cell>
          <cell r="AY1262">
            <v>4</v>
          </cell>
          <cell r="AZ1262">
            <v>2</v>
          </cell>
          <cell r="BA1262">
            <v>27</v>
          </cell>
          <cell r="BB1262" t="str">
            <v>04.482.154.466</v>
          </cell>
          <cell r="BC1262">
            <v>45110</v>
          </cell>
          <cell r="BE1262" t="str">
            <v>A</v>
          </cell>
          <cell r="BF1262" t="str">
            <v>D</v>
          </cell>
          <cell r="BG1262">
            <v>43608</v>
          </cell>
        </row>
        <row r="1263">
          <cell r="A1263">
            <v>112960</v>
          </cell>
          <cell r="B1263" t="str">
            <v>JOSE CARLOS MARTINS</v>
          </cell>
          <cell r="C1263" t="str">
            <v>AJUDANTE EQ SERVICOS DIVERSOS</v>
          </cell>
          <cell r="D1263" t="str">
            <v>ECOSAMPA M'Boi Mirim</v>
          </cell>
          <cell r="E1263">
            <v>43617</v>
          </cell>
          <cell r="F1263">
            <v>1231.95</v>
          </cell>
          <cell r="G1263" t="str">
            <v>Demitido em Meses Anteriores</v>
          </cell>
          <cell r="H1263">
            <v>43703</v>
          </cell>
          <cell r="I1263">
            <v>25438</v>
          </cell>
          <cell r="J1263" t="str">
            <v>724.761.336-04</v>
          </cell>
          <cell r="K1263" t="str">
            <v>123.91008.00.9</v>
          </cell>
          <cell r="L1263" t="str">
            <v>Salário Mensal</v>
          </cell>
          <cell r="M1263" t="str">
            <v>Empregado (CLT)</v>
          </cell>
          <cell r="N1263" t="str">
            <v>5142-25</v>
          </cell>
          <cell r="O1263">
            <v>66</v>
          </cell>
          <cell r="P1263" t="str">
            <v>SEGUNDA A SABADO - 06:00 AS 14:20 / INTERVALO DE 01 HORA</v>
          </cell>
          <cell r="Q1263" t="str">
            <v>220 Horas</v>
          </cell>
          <cell r="R1263" t="str">
            <v>75.01.014</v>
          </cell>
          <cell r="S1263" t="str">
            <v>SCK - Pintura de Meio-Fio e Remoção Faixas e Propagandas</v>
          </cell>
          <cell r="T1263">
            <v>2</v>
          </cell>
          <cell r="U1263" t="str">
            <v>SIEMACO SAO PAULO LIMP URBANA</v>
          </cell>
          <cell r="V1263" t="str">
            <v>Brasileira</v>
          </cell>
          <cell r="W1263" t="str">
            <v>Alto Rio Doce</v>
          </cell>
          <cell r="X1263" t="str">
            <v>MARIA DA GRACAS INACIO</v>
          </cell>
          <cell r="Y1263" t="str">
            <v>JOSE MARTINS INACIO</v>
          </cell>
          <cell r="Z1263" t="str">
            <v>Casado</v>
          </cell>
          <cell r="AA1263" t="str">
            <v>Ensino Fundamental Incompleto</v>
          </cell>
          <cell r="AB1263" t="str">
            <v>M</v>
          </cell>
          <cell r="AC1263" t="str">
            <v>Rua</v>
          </cell>
          <cell r="AD1263" t="str">
            <v>COLONIA SARMIENTO</v>
          </cell>
          <cell r="AE1263" t="str">
            <v>60</v>
          </cell>
          <cell r="AG1263" t="str">
            <v>05886-060</v>
          </cell>
          <cell r="AH1263" t="str">
            <v>JARDIM DOM JOSE</v>
          </cell>
          <cell r="AI1263" t="str">
            <v>São Paulo</v>
          </cell>
          <cell r="AJ1263" t="str">
            <v>São Paulo</v>
          </cell>
          <cell r="AP1263">
            <v>9106</v>
          </cell>
          <cell r="AQ1263" t="str">
            <v>33456</v>
          </cell>
          <cell r="AR1263" t="str">
            <v>9</v>
          </cell>
          <cell r="AS1263" t="str">
            <v>245385150</v>
          </cell>
          <cell r="AT1263" t="str">
            <v>79779230299</v>
          </cell>
          <cell r="AW1263" t="str">
            <v>09243</v>
          </cell>
          <cell r="AX1263" t="str">
            <v>117</v>
          </cell>
          <cell r="AY1263">
            <v>0</v>
          </cell>
          <cell r="AZ1263">
            <v>2</v>
          </cell>
          <cell r="BA1263">
            <v>25</v>
          </cell>
        </row>
        <row r="1264">
          <cell r="A1264">
            <v>114923</v>
          </cell>
          <cell r="B1264" t="str">
            <v>JOSE CARLOS PEREIRA DOS SANTOS</v>
          </cell>
          <cell r="C1264" t="str">
            <v>AJUDANTE EQ SERVICOS DIVERSOS</v>
          </cell>
          <cell r="D1264" t="str">
            <v>ECOSAMPA Operação Geral</v>
          </cell>
          <cell r="E1264">
            <v>43916</v>
          </cell>
          <cell r="F1264">
            <v>1603.99</v>
          </cell>
          <cell r="G1264" t="str">
            <v>Em Atividade Normal</v>
          </cell>
          <cell r="H1264">
            <v>45056</v>
          </cell>
          <cell r="I1264">
            <v>27353</v>
          </cell>
          <cell r="J1264" t="str">
            <v>254.680.218-62</v>
          </cell>
          <cell r="K1264" t="str">
            <v>125.25887.45.1</v>
          </cell>
          <cell r="L1264" t="str">
            <v>Salário Mensal</v>
          </cell>
          <cell r="M1264" t="str">
            <v>Empregado (CLT)</v>
          </cell>
          <cell r="N1264" t="str">
            <v>5142-25</v>
          </cell>
          <cell r="O1264">
            <v>339</v>
          </cell>
          <cell r="P1264" t="str">
            <v>SEGUNDA A SABADO - 13:20 AS 21:40 / INTERVALO DE 01 HORA</v>
          </cell>
          <cell r="Q1264" t="str">
            <v>220 Horas</v>
          </cell>
          <cell r="R1264" t="str">
            <v>75.01.013</v>
          </cell>
          <cell r="S1264" t="str">
            <v>SCK - Capinação e Roçada de Vias</v>
          </cell>
          <cell r="T1264">
            <v>2</v>
          </cell>
          <cell r="U1264" t="str">
            <v>SIEMACO SAO PAULO LIMP URBANA</v>
          </cell>
          <cell r="V1264" t="str">
            <v>Brasileira</v>
          </cell>
          <cell r="W1264" t="str">
            <v>Ibirapitanga</v>
          </cell>
          <cell r="X1264" t="str">
            <v>TEREZA PEREIRA DOS SANTOS</v>
          </cell>
          <cell r="Y1264" t="str">
            <v>NAO DECLARADO</v>
          </cell>
          <cell r="Z1264" t="str">
            <v>Casado</v>
          </cell>
          <cell r="AA1264" t="str">
            <v>Ensino Médio Incompleto</v>
          </cell>
          <cell r="AB1264" t="str">
            <v>M</v>
          </cell>
          <cell r="AC1264" t="str">
            <v>Rua</v>
          </cell>
          <cell r="AD1264" t="str">
            <v>PROFESSOR JOSE AUGUSTO</v>
          </cell>
          <cell r="AE1264" t="str">
            <v>6</v>
          </cell>
          <cell r="AF1264" t="str">
            <v>A</v>
          </cell>
          <cell r="AG1264" t="str">
            <v>05873-330</v>
          </cell>
          <cell r="AH1264" t="str">
            <v>MORRO DO INDIO</v>
          </cell>
          <cell r="AI1264" t="str">
            <v>São Paulo</v>
          </cell>
          <cell r="AJ1264" t="str">
            <v>São Paulo</v>
          </cell>
          <cell r="AK1264" t="str">
            <v>11</v>
          </cell>
          <cell r="AL1264" t="str">
            <v>96248.0909</v>
          </cell>
          <cell r="AM1264" t="str">
            <v>11</v>
          </cell>
          <cell r="AN1264" t="str">
            <v>96218.6902</v>
          </cell>
          <cell r="AP1264">
            <v>7283</v>
          </cell>
          <cell r="AQ1264" t="str">
            <v>02495</v>
          </cell>
          <cell r="AR1264" t="str">
            <v>3</v>
          </cell>
          <cell r="AS1264" t="str">
            <v>306383676</v>
          </cell>
          <cell r="AT1264" t="str">
            <v>459883180167</v>
          </cell>
          <cell r="AU1264" t="str">
            <v>115</v>
          </cell>
          <cell r="AV1264" t="str">
            <v>020</v>
          </cell>
          <cell r="AW1264" t="str">
            <v>15468021</v>
          </cell>
          <cell r="AX1264" t="str">
            <v>862</v>
          </cell>
          <cell r="AY1264">
            <v>3</v>
          </cell>
          <cell r="AZ1264">
            <v>5</v>
          </cell>
          <cell r="BA1264">
            <v>5</v>
          </cell>
        </row>
        <row r="1265">
          <cell r="A1265">
            <v>112352</v>
          </cell>
          <cell r="B1265" t="str">
            <v>JOSE CARLOS ROQUE DA SILVA</v>
          </cell>
          <cell r="C1265" t="str">
            <v>AJUDANTE EQ SERVICOS DIVERSOS</v>
          </cell>
          <cell r="D1265" t="str">
            <v>ECOSAMPA Capela do Socorro</v>
          </cell>
          <cell r="E1265">
            <v>43617</v>
          </cell>
          <cell r="F1265">
            <v>1603.99</v>
          </cell>
          <cell r="G1265" t="str">
            <v>Em Atividade Normal</v>
          </cell>
          <cell r="H1265">
            <v>44806</v>
          </cell>
          <cell r="I1265">
            <v>26952</v>
          </cell>
          <cell r="J1265" t="str">
            <v>826.056.454-87</v>
          </cell>
          <cell r="K1265" t="str">
            <v>125.61422.81.1</v>
          </cell>
          <cell r="L1265" t="str">
            <v>Salário Mensal</v>
          </cell>
          <cell r="M1265" t="str">
            <v>Empregado (CLT)</v>
          </cell>
          <cell r="N1265" t="str">
            <v>5142-25</v>
          </cell>
          <cell r="O1265">
            <v>66</v>
          </cell>
          <cell r="P1265" t="str">
            <v>SEGUNDA A SABADO - 06:00 AS 14:20 / INTERVALO DE 01 HORA</v>
          </cell>
          <cell r="Q1265" t="str">
            <v>220 Horas</v>
          </cell>
          <cell r="R1265" t="str">
            <v>75.01.011</v>
          </cell>
          <cell r="S1265" t="str">
            <v>SCK - Lavagem - Feiras, Vias e Logradouros</v>
          </cell>
          <cell r="T1265">
            <v>2</v>
          </cell>
          <cell r="U1265" t="str">
            <v>SIEMACO SAO PAULO LIMP URBANA</v>
          </cell>
          <cell r="V1265" t="str">
            <v>Brasileira</v>
          </cell>
          <cell r="W1265" t="str">
            <v>São Paulo</v>
          </cell>
          <cell r="X1265" t="str">
            <v>MARIA FRANCISCA DA SILVA</v>
          </cell>
          <cell r="Y1265" t="str">
            <v>BENICIO ROQUE DA SILVA</v>
          </cell>
          <cell r="Z1265" t="str">
            <v>Outros</v>
          </cell>
          <cell r="AA1265" t="str">
            <v>Ensino Fundamental Incompleto</v>
          </cell>
          <cell r="AB1265" t="str">
            <v>M</v>
          </cell>
          <cell r="AC1265" t="str">
            <v>Rua</v>
          </cell>
          <cell r="AD1265" t="str">
            <v>CONCHAS</v>
          </cell>
          <cell r="AE1265" t="str">
            <v>252</v>
          </cell>
          <cell r="AG1265" t="str">
            <v>04408-080</v>
          </cell>
          <cell r="AH1265" t="str">
            <v>AMERICANOPOLIS</v>
          </cell>
          <cell r="AI1265" t="str">
            <v>São Paulo</v>
          </cell>
          <cell r="AJ1265" t="str">
            <v>São Paulo</v>
          </cell>
          <cell r="AP1265">
            <v>846</v>
          </cell>
          <cell r="AQ1265" t="str">
            <v>30606</v>
          </cell>
          <cell r="AR1265" t="str">
            <v>6</v>
          </cell>
          <cell r="AS1265" t="str">
            <v>390099521</v>
          </cell>
          <cell r="AT1265" t="str">
            <v>225661210175</v>
          </cell>
          <cell r="AU1265" t="str">
            <v>72</v>
          </cell>
          <cell r="AV1265" t="str">
            <v>351</v>
          </cell>
          <cell r="AW1265" t="str">
            <v>18365</v>
          </cell>
          <cell r="AX1265" t="str">
            <v>180</v>
          </cell>
          <cell r="AY1265">
            <v>4</v>
          </cell>
          <cell r="AZ1265">
            <v>3</v>
          </cell>
          <cell r="BA1265">
            <v>0</v>
          </cell>
        </row>
        <row r="1266">
          <cell r="A1266">
            <v>112505</v>
          </cell>
          <cell r="B1266" t="str">
            <v>JOSE CARLOS SILVA DOS SANTOS</v>
          </cell>
          <cell r="C1266" t="str">
            <v>BUEIRISTA</v>
          </cell>
          <cell r="D1266" t="str">
            <v>ECOSAMPA Parelheiros</v>
          </cell>
          <cell r="E1266">
            <v>43621</v>
          </cell>
          <cell r="F1266">
            <v>1907.79</v>
          </cell>
          <cell r="G1266" t="str">
            <v>Em Atividade Normal</v>
          </cell>
          <cell r="H1266">
            <v>45056</v>
          </cell>
          <cell r="I1266">
            <v>27625</v>
          </cell>
          <cell r="J1266" t="str">
            <v>294.936.578-76</v>
          </cell>
          <cell r="K1266" t="str">
            <v>127.96707.81.6</v>
          </cell>
          <cell r="L1266" t="str">
            <v>Salário Mensal</v>
          </cell>
          <cell r="M1266" t="str">
            <v>Empregado (CLT)</v>
          </cell>
          <cell r="N1266" t="str">
            <v>9922-25</v>
          </cell>
          <cell r="O1266">
            <v>66</v>
          </cell>
          <cell r="P1266" t="str">
            <v>SEGUNDA A SABADO - 06:00 AS 14:20 / INTERVALO DE 01 HORA</v>
          </cell>
          <cell r="Q1266" t="str">
            <v>220 Horas</v>
          </cell>
          <cell r="R1266" t="str">
            <v>75.01.012</v>
          </cell>
          <cell r="S1266" t="str">
            <v>SCK - Limpeza de Bueiros</v>
          </cell>
          <cell r="T1266">
            <v>2</v>
          </cell>
          <cell r="U1266" t="str">
            <v>SIEMACO SAO PAULO LIMP URBANA</v>
          </cell>
          <cell r="V1266" t="str">
            <v>Brasileira</v>
          </cell>
          <cell r="W1266" t="str">
            <v>Ibitiara</v>
          </cell>
          <cell r="X1266" t="str">
            <v>CLAUDINA ROSA DA SILVA SANTOS</v>
          </cell>
          <cell r="Y1266" t="str">
            <v>DOMINGOS JOSE DOS SANTOS</v>
          </cell>
          <cell r="Z1266" t="str">
            <v>Casado</v>
          </cell>
          <cell r="AA1266" t="str">
            <v>Ensino Fundamental Incompleto</v>
          </cell>
          <cell r="AB1266" t="str">
            <v>M</v>
          </cell>
          <cell r="AC1266" t="str">
            <v>Alameda</v>
          </cell>
          <cell r="AD1266" t="str">
            <v>CRAVOS</v>
          </cell>
          <cell r="AE1266" t="str">
            <v>39</v>
          </cell>
          <cell r="AG1266" t="str">
            <v>04880-290</v>
          </cell>
          <cell r="AH1266" t="str">
            <v>RECANTO CAMPO BELO</v>
          </cell>
          <cell r="AI1266" t="str">
            <v>São Paulo</v>
          </cell>
          <cell r="AJ1266" t="str">
            <v>São Paulo</v>
          </cell>
          <cell r="AP1266">
            <v>9340</v>
          </cell>
          <cell r="AQ1266" t="str">
            <v>64431</v>
          </cell>
          <cell r="AR1266" t="str">
            <v>0</v>
          </cell>
          <cell r="AS1266" t="str">
            <v>297646114</v>
          </cell>
          <cell r="AT1266" t="str">
            <v>68122530558</v>
          </cell>
          <cell r="AU1266" t="str">
            <v>282</v>
          </cell>
          <cell r="AV1266" t="str">
            <v>381</v>
          </cell>
          <cell r="AW1266" t="str">
            <v>35125</v>
          </cell>
          <cell r="AX1266" t="str">
            <v>197</v>
          </cell>
          <cell r="AY1266">
            <v>4</v>
          </cell>
          <cell r="AZ1266">
            <v>2</v>
          </cell>
          <cell r="BA1266">
            <v>26</v>
          </cell>
        </row>
        <row r="1267">
          <cell r="A1267">
            <v>112328</v>
          </cell>
          <cell r="B1267" t="str">
            <v>JOSE CARLOS ZACARIAS</v>
          </cell>
          <cell r="C1267" t="str">
            <v>VARREDOR</v>
          </cell>
          <cell r="D1267" t="str">
            <v>ECOSAMPA Campo Limpo</v>
          </cell>
          <cell r="E1267">
            <v>43617</v>
          </cell>
          <cell r="F1267">
            <v>1603.99</v>
          </cell>
          <cell r="G1267" t="str">
            <v>Em Atividade Normal</v>
          </cell>
          <cell r="H1267">
            <v>45023</v>
          </cell>
          <cell r="I1267">
            <v>25090</v>
          </cell>
          <cell r="J1267" t="str">
            <v>254.680.378-66</v>
          </cell>
          <cell r="K1267" t="str">
            <v>122.76224.04.7</v>
          </cell>
          <cell r="L1267" t="str">
            <v>Salário Mensal</v>
          </cell>
          <cell r="M1267" t="str">
            <v>Empregado (CLT)</v>
          </cell>
          <cell r="N1267" t="str">
            <v>5142-15</v>
          </cell>
          <cell r="O1267">
            <v>66</v>
          </cell>
          <cell r="P1267" t="str">
            <v>SEGUNDA A SABADO - 06:00 AS 14:20 / INTERVALO DE 01 HORA</v>
          </cell>
          <cell r="Q1267" t="str">
            <v>220 Horas</v>
          </cell>
          <cell r="R1267" t="str">
            <v>75.01.006</v>
          </cell>
          <cell r="S1267" t="str">
            <v>SCK - Varrição de Vias e Logradouros</v>
          </cell>
          <cell r="T1267">
            <v>2</v>
          </cell>
          <cell r="U1267" t="str">
            <v>SIEMACO SAO PAULO LIMP URBANA</v>
          </cell>
          <cell r="V1267" t="str">
            <v>Brasileira</v>
          </cell>
          <cell r="W1267" t="str">
            <v>Garanhuns</v>
          </cell>
          <cell r="X1267" t="str">
            <v>NEUSA TAVARES DE MELO</v>
          </cell>
          <cell r="Y1267" t="str">
            <v>COSMO ZACARIAS DE MELO</v>
          </cell>
          <cell r="Z1267" t="str">
            <v>Outros</v>
          </cell>
          <cell r="AA1267" t="str">
            <v>Ensino Médio Incompleto</v>
          </cell>
          <cell r="AB1267" t="str">
            <v>M</v>
          </cell>
          <cell r="AC1267" t="str">
            <v>Rua</v>
          </cell>
          <cell r="AD1267" t="str">
            <v>IVOR</v>
          </cell>
          <cell r="AE1267" t="str">
            <v>14</v>
          </cell>
          <cell r="AG1267" t="str">
            <v>05884-090</v>
          </cell>
          <cell r="AH1267" t="str">
            <v>JARDIM DO COLEGIO</v>
          </cell>
          <cell r="AI1267" t="str">
            <v>São Paulo</v>
          </cell>
          <cell r="AJ1267" t="str">
            <v>São Paulo</v>
          </cell>
          <cell r="AP1267">
            <v>390</v>
          </cell>
          <cell r="AQ1267" t="str">
            <v>11556</v>
          </cell>
          <cell r="AR1267" t="str">
            <v>6</v>
          </cell>
          <cell r="AS1267" t="str">
            <v>203930642</v>
          </cell>
          <cell r="AT1267" t="str">
            <v>246198120159</v>
          </cell>
          <cell r="AU1267" t="str">
            <v>10</v>
          </cell>
          <cell r="AV1267" t="str">
            <v>20</v>
          </cell>
          <cell r="AW1267" t="str">
            <v>84673</v>
          </cell>
          <cell r="AX1267" t="str">
            <v>191</v>
          </cell>
          <cell r="AY1267">
            <v>4</v>
          </cell>
          <cell r="AZ1267">
            <v>3</v>
          </cell>
          <cell r="BA1267">
            <v>0</v>
          </cell>
        </row>
        <row r="1268">
          <cell r="A1268">
            <v>113090</v>
          </cell>
          <cell r="B1268" t="str">
            <v>JOSE CICERO DOS SANTOS</v>
          </cell>
          <cell r="C1268" t="str">
            <v>AJUDANTE EQ SERVICOS DIVERSOS</v>
          </cell>
          <cell r="D1268" t="str">
            <v>ECOSAMPA Santo Amaro</v>
          </cell>
          <cell r="E1268">
            <v>43617</v>
          </cell>
          <cell r="F1268">
            <v>1281.23</v>
          </cell>
          <cell r="G1268" t="str">
            <v>Demitido em Meses Anteriores</v>
          </cell>
          <cell r="H1268">
            <v>43956</v>
          </cell>
          <cell r="I1268">
            <v>28663</v>
          </cell>
          <cell r="J1268" t="str">
            <v>067.057.206-38</v>
          </cell>
          <cell r="K1268" t="str">
            <v>128.80178.34.9</v>
          </cell>
          <cell r="L1268" t="str">
            <v>Salário Mensal</v>
          </cell>
          <cell r="M1268" t="str">
            <v>Empregado (CLT)</v>
          </cell>
          <cell r="N1268" t="str">
            <v>5142-25</v>
          </cell>
          <cell r="O1268">
            <v>66</v>
          </cell>
          <cell r="P1268" t="str">
            <v>SEGUNDA A SABADO - 06:00 AS 14:20 / INTERVALO DE 01 HORA</v>
          </cell>
          <cell r="Q1268" t="str">
            <v>220 Horas</v>
          </cell>
          <cell r="R1268" t="str">
            <v>75.01.014</v>
          </cell>
          <cell r="S1268" t="str">
            <v>SCK - Pintura de Meio-Fio e Remoção Faixas e Propagandas</v>
          </cell>
          <cell r="T1268">
            <v>2</v>
          </cell>
          <cell r="U1268" t="str">
            <v>SIEMACO SAO PAULO LIMP URBANA</v>
          </cell>
          <cell r="V1268" t="str">
            <v>Brasileira</v>
          </cell>
          <cell r="W1268" t="str">
            <v>Maceió</v>
          </cell>
          <cell r="X1268" t="str">
            <v>MARIA ANUNCIADA DOS SANTOS</v>
          </cell>
          <cell r="Z1268" t="str">
            <v>Solteiro</v>
          </cell>
          <cell r="AA1268" t="str">
            <v>Ensino Fundamental Incompleto</v>
          </cell>
          <cell r="AB1268" t="str">
            <v>M</v>
          </cell>
          <cell r="AC1268" t="str">
            <v>Travessa</v>
          </cell>
          <cell r="AD1268" t="str">
            <v>JAIME EUSTAQUIO PACHECO</v>
          </cell>
          <cell r="AE1268" t="str">
            <v>273</v>
          </cell>
          <cell r="AG1268" t="str">
            <v>04880-055</v>
          </cell>
          <cell r="AH1268" t="str">
            <v>RECANTO CAMPO BELO</v>
          </cell>
          <cell r="AI1268" t="str">
            <v>São Paulo</v>
          </cell>
          <cell r="AJ1268" t="str">
            <v>São Paulo</v>
          </cell>
          <cell r="AP1268">
            <v>2921</v>
          </cell>
          <cell r="AQ1268" t="str">
            <v>52801</v>
          </cell>
          <cell r="AR1268" t="str">
            <v>0</v>
          </cell>
          <cell r="AS1268" t="str">
            <v>32947764X</v>
          </cell>
          <cell r="AT1268" t="str">
            <v>210439560141</v>
          </cell>
          <cell r="AU1268" t="str">
            <v>287</v>
          </cell>
          <cell r="AV1268" t="str">
            <v>371</v>
          </cell>
          <cell r="AW1268" t="str">
            <v>65065</v>
          </cell>
          <cell r="AX1268" t="str">
            <v>211</v>
          </cell>
          <cell r="AY1268">
            <v>0</v>
          </cell>
          <cell r="AZ1268">
            <v>11</v>
          </cell>
          <cell r="BA1268">
            <v>4</v>
          </cell>
        </row>
        <row r="1269">
          <cell r="A1269">
            <v>121472</v>
          </cell>
          <cell r="B1269" t="str">
            <v>JOSE CLAUDEMILSON DA SILVA SANTOS</v>
          </cell>
          <cell r="C1269" t="str">
            <v>AJUDANTE EQ SERVICOS DIVERSOS</v>
          </cell>
          <cell r="D1269" t="str">
            <v>ECOSAMPA Operação Geral</v>
          </cell>
          <cell r="E1269">
            <v>44967</v>
          </cell>
          <cell r="F1269">
            <v>1603.99</v>
          </cell>
          <cell r="G1269" t="str">
            <v>Demitido em Meses Anteriores</v>
          </cell>
          <cell r="H1269">
            <v>44981</v>
          </cell>
          <cell r="I1269">
            <v>31479</v>
          </cell>
          <cell r="J1269" t="str">
            <v>353.831.978-26</v>
          </cell>
          <cell r="K1269" t="str">
            <v>207.22163.80.5</v>
          </cell>
          <cell r="L1269" t="str">
            <v>Salário Mensal</v>
          </cell>
          <cell r="M1269" t="str">
            <v>Empregado (CLT)</v>
          </cell>
          <cell r="N1269" t="str">
            <v>5142-25</v>
          </cell>
          <cell r="O1269">
            <v>339</v>
          </cell>
          <cell r="P1269" t="str">
            <v>SEGUNDA A SABADO - 13:20 AS 21:40 / INTERVALO DE 01 HORA</v>
          </cell>
          <cell r="Q1269" t="str">
            <v>220 Horas</v>
          </cell>
          <cell r="R1269" t="str">
            <v>75.01.011</v>
          </cell>
          <cell r="S1269" t="str">
            <v>SCK - Lavagem - Feiras, Vias e Logradouros</v>
          </cell>
          <cell r="T1269">
            <v>2</v>
          </cell>
          <cell r="U1269" t="str">
            <v>SIEMACO SAO PAULO LIMP URBANA</v>
          </cell>
          <cell r="V1269" t="str">
            <v>Brasileira</v>
          </cell>
          <cell r="W1269" t="str">
            <v>Itapecerica da Serra</v>
          </cell>
          <cell r="X1269" t="str">
            <v>GIVANILDA RITA DA SILVA</v>
          </cell>
          <cell r="Y1269" t="str">
            <v>SEVERINO JOSE DOS SANTOS</v>
          </cell>
          <cell r="Z1269" t="str">
            <v>Solteiro</v>
          </cell>
          <cell r="AA1269" t="str">
            <v>Ensino Médio Completo</v>
          </cell>
          <cell r="AB1269" t="str">
            <v>M</v>
          </cell>
          <cell r="AC1269" t="str">
            <v>Rua</v>
          </cell>
          <cell r="AD1269" t="str">
            <v>das Hortencias</v>
          </cell>
          <cell r="AE1269" t="str">
            <v>168</v>
          </cell>
          <cell r="AF1269" t="str">
            <v>CS 01</v>
          </cell>
          <cell r="AG1269" t="str">
            <v>06867-308</v>
          </cell>
          <cell r="AH1269" t="str">
            <v>Crispim</v>
          </cell>
          <cell r="AI1269" t="str">
            <v>Itapecerica da Serra</v>
          </cell>
          <cell r="AJ1269" t="str">
            <v>São Paulo</v>
          </cell>
          <cell r="AM1269" t="str">
            <v>11</v>
          </cell>
          <cell r="AN1269" t="str">
            <v>98101-4794</v>
          </cell>
          <cell r="AP1269">
            <v>570</v>
          </cell>
          <cell r="AQ1269" t="str">
            <v>75057</v>
          </cell>
          <cell r="AR1269" t="str">
            <v>0</v>
          </cell>
          <cell r="AS1269" t="str">
            <v>417830713</v>
          </cell>
          <cell r="AT1269" t="str">
            <v>317300370175</v>
          </cell>
          <cell r="AU1269" t="str">
            <v>0492</v>
          </cell>
          <cell r="AV1269" t="str">
            <v>201</v>
          </cell>
          <cell r="AW1269" t="str">
            <v>35383197</v>
          </cell>
          <cell r="AX1269" t="str">
            <v>826</v>
          </cell>
          <cell r="AY1269">
            <v>0</v>
          </cell>
          <cell r="AZ1269">
            <v>0</v>
          </cell>
          <cell r="BA1269">
            <v>14</v>
          </cell>
        </row>
        <row r="1270">
          <cell r="A1270">
            <v>113412</v>
          </cell>
          <cell r="B1270" t="str">
            <v>JOSE CLAUDIO BARBOSA</v>
          </cell>
          <cell r="C1270" t="str">
            <v>VARREDOR</v>
          </cell>
          <cell r="D1270" t="str">
            <v>ECOSAMPA Santo Amaro</v>
          </cell>
          <cell r="E1270">
            <v>43617</v>
          </cell>
          <cell r="F1270">
            <v>1603.99</v>
          </cell>
          <cell r="G1270" t="str">
            <v>Em Atividade Normal</v>
          </cell>
          <cell r="H1270">
            <v>44930</v>
          </cell>
          <cell r="I1270">
            <v>29951</v>
          </cell>
          <cell r="J1270" t="str">
            <v>224.388.118-70</v>
          </cell>
          <cell r="K1270" t="str">
            <v>210.14642.58.4</v>
          </cell>
          <cell r="L1270" t="str">
            <v>Salário Mensal</v>
          </cell>
          <cell r="M1270" t="str">
            <v>Empregado (CLT)</v>
          </cell>
          <cell r="N1270" t="str">
            <v>5142-15</v>
          </cell>
          <cell r="O1270">
            <v>66</v>
          </cell>
          <cell r="P1270" t="str">
            <v>SEGUNDA A SABADO - 06:00 AS 14:20 / INTERVALO DE 01 HORA</v>
          </cell>
          <cell r="Q1270" t="str">
            <v>220 Horas</v>
          </cell>
          <cell r="R1270" t="str">
            <v>75.01.006</v>
          </cell>
          <cell r="S1270" t="str">
            <v>SCK - Varrição de Vias e Logradouros</v>
          </cell>
          <cell r="T1270">
            <v>2</v>
          </cell>
          <cell r="U1270" t="str">
            <v>SIEMACO SAO PAULO LIMP URBANA</v>
          </cell>
          <cell r="V1270" t="str">
            <v>Brasileira</v>
          </cell>
          <cell r="W1270" t="str">
            <v>Umbuzeiro</v>
          </cell>
          <cell r="X1270" t="str">
            <v>ARLINDA DE SOUZA BARBOSA</v>
          </cell>
          <cell r="Y1270" t="str">
            <v>MANOEL DE ALMEIDA BARBOSA</v>
          </cell>
          <cell r="Z1270" t="str">
            <v>Solteiro</v>
          </cell>
          <cell r="AA1270" t="str">
            <v>Ensino Médio Completo</v>
          </cell>
          <cell r="AB1270" t="str">
            <v>M</v>
          </cell>
          <cell r="AC1270" t="str">
            <v>Rua</v>
          </cell>
          <cell r="AD1270" t="str">
            <v>DR GERALDO CARDOSO DE MELO FILHO</v>
          </cell>
          <cell r="AE1270" t="str">
            <v>278</v>
          </cell>
          <cell r="AG1270" t="str">
            <v>05875-260</v>
          </cell>
          <cell r="AH1270" t="str">
            <v>PARQUE INDEPENDENCIA</v>
          </cell>
          <cell r="AI1270" t="str">
            <v>São Paulo</v>
          </cell>
          <cell r="AJ1270" t="str">
            <v>São Paulo</v>
          </cell>
          <cell r="AP1270">
            <v>2921</v>
          </cell>
          <cell r="AQ1270" t="str">
            <v>52836</v>
          </cell>
          <cell r="AR1270" t="str">
            <v>6</v>
          </cell>
          <cell r="AS1270" t="str">
            <v>469508954</v>
          </cell>
          <cell r="AT1270" t="str">
            <v>29852328016</v>
          </cell>
          <cell r="AU1270" t="str">
            <v>119</v>
          </cell>
          <cell r="AV1270" t="str">
            <v>20</v>
          </cell>
          <cell r="AW1270" t="str">
            <v>75253</v>
          </cell>
          <cell r="AX1270" t="str">
            <v>306</v>
          </cell>
          <cell r="AY1270">
            <v>4</v>
          </cell>
          <cell r="AZ1270">
            <v>3</v>
          </cell>
          <cell r="BA1270">
            <v>0</v>
          </cell>
        </row>
        <row r="1271">
          <cell r="A1271">
            <v>113161</v>
          </cell>
          <cell r="B1271" t="str">
            <v>JOSE DAMIAO DOS SANTOS</v>
          </cell>
          <cell r="C1271" t="str">
            <v>MOTORISTA CAMINHAO</v>
          </cell>
          <cell r="D1271" t="str">
            <v>ECOSAMPA Operação Geral</v>
          </cell>
          <cell r="E1271">
            <v>43617</v>
          </cell>
          <cell r="F1271">
            <v>3050.22</v>
          </cell>
          <cell r="G1271" t="str">
            <v>Gozando Férias</v>
          </cell>
          <cell r="H1271">
            <v>45180</v>
          </cell>
          <cell r="I1271">
            <v>23543</v>
          </cell>
          <cell r="J1271" t="str">
            <v>253.966.708-27</v>
          </cell>
          <cell r="K1271" t="str">
            <v>125.09956.83.5</v>
          </cell>
          <cell r="L1271" t="str">
            <v>Salário Mensal</v>
          </cell>
          <cell r="M1271" t="str">
            <v>Empregado (CLT)</v>
          </cell>
          <cell r="N1271" t="str">
            <v>7825-10</v>
          </cell>
          <cell r="O1271">
            <v>66</v>
          </cell>
          <cell r="P1271" t="str">
            <v>SEGUNDA A SABADO - 06:00 AS 14:20 / INTERVALO DE 01 HORA</v>
          </cell>
          <cell r="Q1271" t="str">
            <v>220 Horas</v>
          </cell>
          <cell r="R1271" t="str">
            <v>75.01.023</v>
          </cell>
          <cell r="S1271" t="str">
            <v>SCK - Coleta Manual Residuos - Orgânicos Feira Livre</v>
          </cell>
          <cell r="T1271">
            <v>2</v>
          </cell>
          <cell r="U1271" t="str">
            <v>SIND TRAB EMP DE ONIBUS RODOV INTEREST INTERM SET DIF SAO PAULO</v>
          </cell>
          <cell r="V1271" t="str">
            <v>Brasileira</v>
          </cell>
          <cell r="W1271" t="str">
            <v>Missão Velha</v>
          </cell>
          <cell r="X1271" t="str">
            <v>MARIA DA CONCEICAO DUARTE</v>
          </cell>
          <cell r="Y1271" t="str">
            <v>DAMIAO JOAQUIM DOS SANTOS</v>
          </cell>
          <cell r="Z1271" t="str">
            <v>Casado</v>
          </cell>
          <cell r="AA1271" t="str">
            <v>Ensino Fundamental Incompleto</v>
          </cell>
          <cell r="AB1271" t="str">
            <v>M</v>
          </cell>
          <cell r="AC1271" t="str">
            <v>Estrada</v>
          </cell>
          <cell r="AD1271" t="str">
            <v>ENGENHEIRO MARCILAC</v>
          </cell>
          <cell r="AE1271" t="str">
            <v>4051</v>
          </cell>
          <cell r="AG1271" t="str">
            <v>04893-000</v>
          </cell>
          <cell r="AH1271" t="str">
            <v>EMBURA</v>
          </cell>
          <cell r="AI1271" t="str">
            <v>São Paulo</v>
          </cell>
          <cell r="AJ1271" t="str">
            <v>São Paulo</v>
          </cell>
          <cell r="AP1271">
            <v>390</v>
          </cell>
          <cell r="AQ1271" t="str">
            <v>10973</v>
          </cell>
          <cell r="AR1271" t="str">
            <v>4</v>
          </cell>
          <cell r="AS1271" t="str">
            <v>51757982</v>
          </cell>
          <cell r="AT1271" t="str">
            <v>178076791112</v>
          </cell>
          <cell r="AU1271" t="str">
            <v>291</v>
          </cell>
          <cell r="AV1271" t="str">
            <v>381</v>
          </cell>
          <cell r="AW1271" t="str">
            <v>1699</v>
          </cell>
          <cell r="AX1271" t="str">
            <v>10</v>
          </cell>
          <cell r="AY1271">
            <v>4</v>
          </cell>
          <cell r="AZ1271">
            <v>3</v>
          </cell>
          <cell r="BA1271">
            <v>0</v>
          </cell>
          <cell r="BB1271" t="str">
            <v>05.854.341.734</v>
          </cell>
          <cell r="BC1271">
            <v>45988</v>
          </cell>
          <cell r="BD1271">
            <v>42398</v>
          </cell>
          <cell r="BE1271" t="str">
            <v>A</v>
          </cell>
          <cell r="BF1271" t="str">
            <v>D</v>
          </cell>
          <cell r="BG1271">
            <v>44138</v>
          </cell>
        </row>
        <row r="1272">
          <cell r="A1272">
            <v>112940</v>
          </cell>
          <cell r="B1272" t="str">
            <v>JOSE DARIO DE MEDEIROS</v>
          </cell>
          <cell r="C1272" t="str">
            <v>VARREDOR</v>
          </cell>
          <cell r="D1272" t="str">
            <v>ECOSAMPA Capela do Socorro</v>
          </cell>
          <cell r="E1272">
            <v>43617</v>
          </cell>
          <cell r="F1272">
            <v>1603.99</v>
          </cell>
          <cell r="G1272" t="str">
            <v>Em Atividade Normal</v>
          </cell>
          <cell r="H1272">
            <v>45119</v>
          </cell>
          <cell r="I1272">
            <v>17633</v>
          </cell>
          <cell r="J1272" t="str">
            <v>570.166.078-87</v>
          </cell>
          <cell r="K1272" t="str">
            <v>105.52618.13.3</v>
          </cell>
          <cell r="L1272" t="str">
            <v>Salário Mensal</v>
          </cell>
          <cell r="M1272" t="str">
            <v>Empregado (CLT)</v>
          </cell>
          <cell r="N1272" t="str">
            <v>5142-15</v>
          </cell>
          <cell r="O1272">
            <v>233</v>
          </cell>
          <cell r="P1272" t="str">
            <v>SEGUNDA A SABADO - 09:00 AS 17:20 / INTERVALO DE 01 HORA</v>
          </cell>
          <cell r="Q1272" t="str">
            <v>220 Horas</v>
          </cell>
          <cell r="R1272" t="str">
            <v>75.01.006</v>
          </cell>
          <cell r="S1272" t="str">
            <v>SCK - Varrição de Vias e Logradouros</v>
          </cell>
          <cell r="T1272">
            <v>2</v>
          </cell>
          <cell r="U1272" t="str">
            <v>SIEMACO SAO PAULO LIMP URBANA</v>
          </cell>
          <cell r="V1272" t="str">
            <v>Brasileira</v>
          </cell>
          <cell r="W1272" t="str">
            <v>Curvelo</v>
          </cell>
          <cell r="X1272" t="str">
            <v>ADELINA ANTONIA BARBOSA</v>
          </cell>
          <cell r="Y1272" t="str">
            <v>SEBASTIAO LOURENCO DE MEDEIROS</v>
          </cell>
          <cell r="Z1272" t="str">
            <v>Casado</v>
          </cell>
          <cell r="AA1272" t="str">
            <v>Ensino Fundamental Incompleto</v>
          </cell>
          <cell r="AB1272" t="str">
            <v>M</v>
          </cell>
          <cell r="AC1272" t="str">
            <v>Rua</v>
          </cell>
          <cell r="AD1272" t="str">
            <v>MARIA RELIN</v>
          </cell>
          <cell r="AE1272" t="str">
            <v>35</v>
          </cell>
          <cell r="AG1272" t="str">
            <v>04863-610</v>
          </cell>
          <cell r="AH1272" t="str">
            <v>JARDIM ARCO IRIS</v>
          </cell>
          <cell r="AI1272" t="str">
            <v>São Paulo</v>
          </cell>
          <cell r="AJ1272" t="str">
            <v>São Paulo</v>
          </cell>
          <cell r="AP1272">
            <v>8341</v>
          </cell>
          <cell r="AQ1272" t="str">
            <v>25930</v>
          </cell>
          <cell r="AR1272" t="str">
            <v>0</v>
          </cell>
          <cell r="AS1272" t="str">
            <v>50723479</v>
          </cell>
          <cell r="AT1272" t="str">
            <v>116000920191</v>
          </cell>
          <cell r="AU1272" t="str">
            <v>543</v>
          </cell>
          <cell r="AV1272" t="str">
            <v>381</v>
          </cell>
          <cell r="AW1272" t="str">
            <v>41823</v>
          </cell>
          <cell r="AX1272" t="str">
            <v>3535</v>
          </cell>
          <cell r="AY1272">
            <v>4</v>
          </cell>
          <cell r="AZ1272">
            <v>3</v>
          </cell>
          <cell r="BA1272">
            <v>0</v>
          </cell>
        </row>
        <row r="1273">
          <cell r="A1273">
            <v>112221</v>
          </cell>
          <cell r="B1273" t="str">
            <v>JOSE DAS GRACAS DOS SANTOS</v>
          </cell>
          <cell r="C1273" t="str">
            <v>AJUDANTE EQ SERVICOS DIVERSOS</v>
          </cell>
          <cell r="D1273" t="str">
            <v>ECOSAMPA Santo Amaro</v>
          </cell>
          <cell r="E1273">
            <v>43617</v>
          </cell>
          <cell r="F1273">
            <v>1603.99</v>
          </cell>
          <cell r="G1273" t="str">
            <v>Em Atividade Normal</v>
          </cell>
          <cell r="H1273">
            <v>44960</v>
          </cell>
          <cell r="I1273">
            <v>23070</v>
          </cell>
          <cell r="J1273" t="str">
            <v>153.239.748-85</v>
          </cell>
          <cell r="K1273" t="str">
            <v>120.08300.29.5</v>
          </cell>
          <cell r="L1273" t="str">
            <v>Salário Mensal</v>
          </cell>
          <cell r="M1273" t="str">
            <v>Empregado (CLT)</v>
          </cell>
          <cell r="N1273" t="str">
            <v>5142-25</v>
          </cell>
          <cell r="O1273">
            <v>233</v>
          </cell>
          <cell r="P1273" t="str">
            <v>SEGUNDA A SABADO - 09:00 AS 17:20 / INTERVALO DE 01 HORA</v>
          </cell>
          <cell r="Q1273" t="str">
            <v>220 Horas</v>
          </cell>
          <cell r="R1273" t="str">
            <v>75.01.014</v>
          </cell>
          <cell r="S1273" t="str">
            <v>SCK - Pintura de Meio-Fio e Remoção Faixas e Propagandas</v>
          </cell>
          <cell r="T1273">
            <v>2</v>
          </cell>
          <cell r="U1273" t="str">
            <v>SIEMACO SAO PAULO LIMP URBANA</v>
          </cell>
          <cell r="V1273" t="str">
            <v>Brasileira</v>
          </cell>
          <cell r="W1273" t="str">
            <v>Rio Largo</v>
          </cell>
          <cell r="X1273" t="str">
            <v>MARIA DE LOURDES DOS SANTOS</v>
          </cell>
          <cell r="Y1273" t="str">
            <v>CICERO PAULINO DOS SANTOS</v>
          </cell>
          <cell r="Z1273" t="str">
            <v>Casado</v>
          </cell>
          <cell r="AA1273" t="str">
            <v>Ensino Fundamental Incompleto</v>
          </cell>
          <cell r="AB1273" t="str">
            <v>M</v>
          </cell>
          <cell r="AC1273" t="str">
            <v>Rua</v>
          </cell>
          <cell r="AD1273" t="str">
            <v>ACHAIRA</v>
          </cell>
          <cell r="AE1273" t="str">
            <v>1</v>
          </cell>
          <cell r="AG1273" t="str">
            <v>05876-010</v>
          </cell>
          <cell r="AH1273" t="str">
            <v>JARDIM GUARUJA</v>
          </cell>
          <cell r="AI1273" t="str">
            <v>São Paulo</v>
          </cell>
          <cell r="AJ1273" t="str">
            <v>São Paulo</v>
          </cell>
          <cell r="AP1273">
            <v>3247</v>
          </cell>
          <cell r="AQ1273" t="str">
            <v>16439</v>
          </cell>
          <cell r="AR1273" t="str">
            <v>9</v>
          </cell>
          <cell r="AS1273" t="str">
            <v>214846799</v>
          </cell>
          <cell r="AT1273" t="str">
            <v>77945350124</v>
          </cell>
          <cell r="AU1273" t="str">
            <v>198</v>
          </cell>
          <cell r="AV1273" t="str">
            <v>20</v>
          </cell>
          <cell r="AW1273" t="str">
            <v>22398</v>
          </cell>
          <cell r="AX1273" t="str">
            <v>002</v>
          </cell>
          <cell r="AY1273">
            <v>4</v>
          </cell>
          <cell r="AZ1273">
            <v>3</v>
          </cell>
          <cell r="BA1273">
            <v>0</v>
          </cell>
        </row>
        <row r="1274">
          <cell r="A1274">
            <v>121464</v>
          </cell>
          <cell r="B1274" t="str">
            <v>JOSE DAVID PEREIRA VENCESLAU</v>
          </cell>
          <cell r="C1274" t="str">
            <v>AJUDANTE EQ SERVICOS DIVERSOS</v>
          </cell>
          <cell r="D1274" t="str">
            <v>ECOSAMPA Operação Geral</v>
          </cell>
          <cell r="E1274">
            <v>44967</v>
          </cell>
          <cell r="F1274">
            <v>1603.99</v>
          </cell>
          <cell r="G1274" t="str">
            <v>Demitido em Meses Anteriores</v>
          </cell>
          <cell r="H1274">
            <v>44981</v>
          </cell>
          <cell r="I1274">
            <v>34898</v>
          </cell>
          <cell r="J1274" t="str">
            <v>466.486.058-71</v>
          </cell>
          <cell r="K1274" t="str">
            <v>204.16141.82.4</v>
          </cell>
          <cell r="L1274" t="str">
            <v>Salário Mensal</v>
          </cell>
          <cell r="M1274" t="str">
            <v>Empregado (CLT)</v>
          </cell>
          <cell r="N1274" t="str">
            <v>5142-25</v>
          </cell>
          <cell r="O1274">
            <v>339</v>
          </cell>
          <cell r="P1274" t="str">
            <v>SEGUNDA A SABADO - 13:20 AS 21:40 / INTERVALO DE 01 HORA</v>
          </cell>
          <cell r="Q1274" t="str">
            <v>220 Horas</v>
          </cell>
          <cell r="R1274" t="str">
            <v>75.01.011</v>
          </cell>
          <cell r="S1274" t="str">
            <v>SCK - Lavagem - Feiras, Vias e Logradouros</v>
          </cell>
          <cell r="T1274">
            <v>2</v>
          </cell>
          <cell r="U1274" t="str">
            <v>SIEMACO SAO PAULO LIMP URBANA</v>
          </cell>
          <cell r="V1274" t="str">
            <v>Brasileira</v>
          </cell>
          <cell r="W1274" t="str">
            <v>Icó</v>
          </cell>
          <cell r="X1274" t="str">
            <v>MARIA ELILANGE PEREIRA</v>
          </cell>
          <cell r="Y1274" t="str">
            <v>JOSE VENCESLAU PEREIRA</v>
          </cell>
          <cell r="Z1274" t="str">
            <v>União Est/Marit</v>
          </cell>
          <cell r="AA1274" t="str">
            <v>Ensino Médio Completo</v>
          </cell>
          <cell r="AB1274" t="str">
            <v>M</v>
          </cell>
          <cell r="AC1274" t="str">
            <v>Rua</v>
          </cell>
          <cell r="AD1274" t="str">
            <v>VIRGINIA MODESTO</v>
          </cell>
          <cell r="AE1274" t="str">
            <v>1671</v>
          </cell>
          <cell r="AF1274" t="str">
            <v>CASA 01</v>
          </cell>
          <cell r="AG1274" t="str">
            <v>04880-035</v>
          </cell>
          <cell r="AH1274" t="str">
            <v>RECANTO CAMPO BELO</v>
          </cell>
          <cell r="AI1274" t="str">
            <v>São Paulo</v>
          </cell>
          <cell r="AJ1274" t="str">
            <v>São Paulo</v>
          </cell>
          <cell r="AM1274" t="str">
            <v>11</v>
          </cell>
          <cell r="AN1274" t="str">
            <v>93736-8850</v>
          </cell>
          <cell r="AP1274">
            <v>6733</v>
          </cell>
          <cell r="AQ1274" t="str">
            <v>57818</v>
          </cell>
          <cell r="AR1274" t="str">
            <v>8</v>
          </cell>
          <cell r="AS1274" t="str">
            <v>477237198</v>
          </cell>
          <cell r="AT1274" t="str">
            <v>415992210141</v>
          </cell>
          <cell r="AU1274" t="str">
            <v>0168</v>
          </cell>
          <cell r="AV1274" t="str">
            <v>381</v>
          </cell>
          <cell r="AW1274" t="str">
            <v>46648605</v>
          </cell>
          <cell r="AX1274" t="str">
            <v>871</v>
          </cell>
          <cell r="AY1274">
            <v>0</v>
          </cell>
          <cell r="AZ1274">
            <v>0</v>
          </cell>
          <cell r="BA1274">
            <v>14</v>
          </cell>
        </row>
        <row r="1275">
          <cell r="A1275">
            <v>117244</v>
          </cell>
          <cell r="B1275" t="str">
            <v>JOSE DE ASSIS DA SILVA</v>
          </cell>
          <cell r="C1275" t="str">
            <v>AJUDANTE EQ SERVICOS DIVERSOS</v>
          </cell>
          <cell r="D1275" t="str">
            <v>ECOSAMPA Capela do Socorro</v>
          </cell>
          <cell r="E1275">
            <v>44487</v>
          </cell>
          <cell r="F1275">
            <v>1603.99</v>
          </cell>
          <cell r="G1275" t="str">
            <v>Em Atividade Normal</v>
          </cell>
          <cell r="H1275">
            <v>45149</v>
          </cell>
          <cell r="I1275">
            <v>24930</v>
          </cell>
          <cell r="J1275" t="str">
            <v>105.423.138-98</v>
          </cell>
          <cell r="K1275" t="str">
            <v>122.71791.65.2</v>
          </cell>
          <cell r="L1275" t="str">
            <v>Salário Mensal</v>
          </cell>
          <cell r="M1275" t="str">
            <v>Empregado (CLT)</v>
          </cell>
          <cell r="N1275" t="str">
            <v>5142-25</v>
          </cell>
          <cell r="O1275">
            <v>66</v>
          </cell>
          <cell r="P1275" t="str">
            <v>SEGUNDA A SABADO - 06:00 AS 14:20 / INTERVALO DE 01 HORA</v>
          </cell>
          <cell r="Q1275" t="str">
            <v>220 Horas</v>
          </cell>
          <cell r="R1275" t="str">
            <v>75.01.011</v>
          </cell>
          <cell r="S1275" t="str">
            <v>SCK - Lavagem - Feiras, Vias e Logradouros</v>
          </cell>
          <cell r="T1275">
            <v>2</v>
          </cell>
          <cell r="U1275" t="str">
            <v>SIEMACO SAO PAULO LIMP URBANA</v>
          </cell>
          <cell r="V1275" t="str">
            <v>Brasileira</v>
          </cell>
          <cell r="W1275" t="str">
            <v>Alagoa Nova</v>
          </cell>
          <cell r="X1275" t="str">
            <v>EUNICE GOMES DA SILVA</v>
          </cell>
          <cell r="Y1275" t="str">
            <v>JOSE AVELINO DA SILVA</v>
          </cell>
          <cell r="Z1275" t="str">
            <v>Casado</v>
          </cell>
          <cell r="AA1275" t="str">
            <v>Ensino Fundamental Incompleto</v>
          </cell>
          <cell r="AB1275" t="str">
            <v>M</v>
          </cell>
          <cell r="AC1275" t="str">
            <v>Rua</v>
          </cell>
          <cell r="AD1275" t="str">
            <v>RUA GUSTAVO PAIVA</v>
          </cell>
          <cell r="AE1275" t="str">
            <v>68</v>
          </cell>
          <cell r="AG1275" t="str">
            <v>05763-420</v>
          </cell>
          <cell r="AH1275" t="str">
            <v>JARDIM PIRACUAMA</v>
          </cell>
          <cell r="AI1275" t="str">
            <v>São Paulo</v>
          </cell>
          <cell r="AJ1275" t="str">
            <v>São Paulo</v>
          </cell>
          <cell r="AK1275" t="str">
            <v>11</v>
          </cell>
          <cell r="AL1275" t="str">
            <v>94976.3197</v>
          </cell>
          <cell r="AM1275" t="str">
            <v>11</v>
          </cell>
          <cell r="AN1275" t="str">
            <v>5814.0612</v>
          </cell>
          <cell r="AP1275">
            <v>7867</v>
          </cell>
          <cell r="AQ1275" t="str">
            <v>35412</v>
          </cell>
          <cell r="AR1275" t="str">
            <v>3</v>
          </cell>
          <cell r="AS1275" t="str">
            <v>222440235</v>
          </cell>
          <cell r="AT1275" t="str">
            <v>139802680116</v>
          </cell>
          <cell r="AU1275" t="str">
            <v>842</v>
          </cell>
          <cell r="AV1275" t="str">
            <v>328</v>
          </cell>
          <cell r="AW1275" t="str">
            <v>10542313</v>
          </cell>
          <cell r="AX1275" t="str">
            <v>898</v>
          </cell>
          <cell r="AY1275">
            <v>1</v>
          </cell>
          <cell r="AZ1275">
            <v>10</v>
          </cell>
          <cell r="BA1275">
            <v>13</v>
          </cell>
        </row>
        <row r="1276">
          <cell r="A1276">
            <v>112517</v>
          </cell>
          <cell r="B1276" t="str">
            <v>JOSE DE CASTRO OLIVEIRA</v>
          </cell>
          <cell r="C1276" t="str">
            <v>VARREDOR</v>
          </cell>
          <cell r="D1276" t="str">
            <v>ECOSAMPA Capela do Socorro</v>
          </cell>
          <cell r="E1276">
            <v>43617</v>
          </cell>
          <cell r="F1276">
            <v>1603.99</v>
          </cell>
          <cell r="G1276" t="str">
            <v>Em Atividade Normal</v>
          </cell>
          <cell r="H1276">
            <v>44960</v>
          </cell>
          <cell r="I1276">
            <v>23587</v>
          </cell>
          <cell r="J1276" t="str">
            <v>065.413.498-78</v>
          </cell>
          <cell r="K1276" t="str">
            <v>121.13481.68.7</v>
          </cell>
          <cell r="L1276" t="str">
            <v>Salário Mensal</v>
          </cell>
          <cell r="M1276" t="str">
            <v>Empregado (CLT)</v>
          </cell>
          <cell r="N1276" t="str">
            <v>5142-15</v>
          </cell>
          <cell r="O1276">
            <v>233</v>
          </cell>
          <cell r="P1276" t="str">
            <v>SEGUNDA A SABADO - 09:00 AS 17:20 / INTERVALO DE 01 HORA</v>
          </cell>
          <cell r="Q1276" t="str">
            <v>220 Horas</v>
          </cell>
          <cell r="R1276" t="str">
            <v>75.01.007</v>
          </cell>
          <cell r="S1276" t="str">
            <v>SCK - Varrição de Sarjetas e Calçadas</v>
          </cell>
          <cell r="T1276">
            <v>2</v>
          </cell>
          <cell r="U1276" t="str">
            <v>SIEMACO SAO PAULO LIMP URBANA</v>
          </cell>
          <cell r="V1276" t="str">
            <v>Brasileira</v>
          </cell>
          <cell r="W1276" t="str">
            <v>São João do Oriente</v>
          </cell>
          <cell r="X1276" t="str">
            <v>ANA DE CASTRO OLIVEIRA</v>
          </cell>
          <cell r="Y1276" t="str">
            <v>GERALDO CASSIMIRO DE OLIVEIRA</v>
          </cell>
          <cell r="Z1276" t="str">
            <v>Casado</v>
          </cell>
          <cell r="AA1276" t="str">
            <v>Ensino Fundamental Incompleto</v>
          </cell>
          <cell r="AB1276" t="str">
            <v>M</v>
          </cell>
          <cell r="AC1276" t="str">
            <v>Rua</v>
          </cell>
          <cell r="AD1276" t="str">
            <v>JOSE PINTO BRANDAO</v>
          </cell>
          <cell r="AE1276" t="str">
            <v>6</v>
          </cell>
          <cell r="AF1276" t="str">
            <v>RUA PARTICULAR</v>
          </cell>
          <cell r="AG1276" t="str">
            <v>04809-000</v>
          </cell>
          <cell r="AH1276" t="str">
            <v>TERCEIRA DIV DE INTERLAGOS</v>
          </cell>
          <cell r="AI1276" t="str">
            <v>São Paulo</v>
          </cell>
          <cell r="AJ1276" t="str">
            <v>São Paulo</v>
          </cell>
          <cell r="AP1276">
            <v>5917</v>
          </cell>
          <cell r="AQ1276" t="str">
            <v>03896</v>
          </cell>
          <cell r="AR1276" t="str">
            <v>9</v>
          </cell>
          <cell r="AS1276" t="str">
            <v>180856340</v>
          </cell>
          <cell r="AT1276" t="str">
            <v>168857430108</v>
          </cell>
          <cell r="AU1276" t="str">
            <v>545</v>
          </cell>
          <cell r="AV1276" t="str">
            <v>381</v>
          </cell>
          <cell r="AW1276" t="str">
            <v>29927</v>
          </cell>
          <cell r="AX1276" t="str">
            <v>73</v>
          </cell>
          <cell r="AY1276">
            <v>4</v>
          </cell>
          <cell r="AZ1276">
            <v>3</v>
          </cell>
          <cell r="BA1276">
            <v>0</v>
          </cell>
        </row>
        <row r="1277">
          <cell r="A1277">
            <v>112941</v>
          </cell>
          <cell r="B1277" t="str">
            <v>JOSE DE FATIMA CAMPOS</v>
          </cell>
          <cell r="C1277" t="str">
            <v>VARREDOR</v>
          </cell>
          <cell r="D1277" t="str">
            <v>ECOSAMPA Capela do Socorro</v>
          </cell>
          <cell r="E1277">
            <v>43617</v>
          </cell>
          <cell r="F1277">
            <v>1603.99</v>
          </cell>
          <cell r="G1277" t="str">
            <v>Em Atividade Normal</v>
          </cell>
          <cell r="H1277">
            <v>44898</v>
          </cell>
          <cell r="I1277">
            <v>26821</v>
          </cell>
          <cell r="J1277" t="str">
            <v>873.245.126-15</v>
          </cell>
          <cell r="K1277" t="str">
            <v>124.88657.02.8</v>
          </cell>
          <cell r="L1277" t="str">
            <v>Salário Mensal</v>
          </cell>
          <cell r="M1277" t="str">
            <v>Empregado (CLT)</v>
          </cell>
          <cell r="N1277" t="str">
            <v>5142-15</v>
          </cell>
          <cell r="O1277">
            <v>233</v>
          </cell>
          <cell r="P1277" t="str">
            <v>SEGUNDA A SABADO - 09:00 AS 17:20 / INTERVALO DE 01 HORA</v>
          </cell>
          <cell r="Q1277" t="str">
            <v>220 Horas</v>
          </cell>
          <cell r="R1277" t="str">
            <v>75.01.006</v>
          </cell>
          <cell r="S1277" t="str">
            <v>SCK - Varrição de Vias e Logradouros</v>
          </cell>
          <cell r="T1277">
            <v>2</v>
          </cell>
          <cell r="U1277" t="str">
            <v>SIEMACO SAO PAULO LIMP URBANA</v>
          </cell>
          <cell r="V1277" t="str">
            <v>Brasileira</v>
          </cell>
          <cell r="W1277" t="str">
            <v>Materlândia</v>
          </cell>
          <cell r="X1277" t="str">
            <v>MARIA DAS DORES CAMPOS</v>
          </cell>
          <cell r="Y1277" t="str">
            <v>SELVINO DE MATOS CAMPOS</v>
          </cell>
          <cell r="Z1277" t="str">
            <v>Solteiro</v>
          </cell>
          <cell r="AA1277" t="str">
            <v>Ensino Fundamental Incompleto</v>
          </cell>
          <cell r="AB1277" t="str">
            <v>M</v>
          </cell>
          <cell r="AC1277" t="str">
            <v>Rua</v>
          </cell>
          <cell r="AD1277" t="str">
            <v>DAS ROSAS</v>
          </cell>
          <cell r="AE1277" t="str">
            <v>127</v>
          </cell>
          <cell r="AG1277" t="str">
            <v>04892-025</v>
          </cell>
          <cell r="AH1277" t="str">
            <v>JARDIM SILVEIRA</v>
          </cell>
          <cell r="AI1277" t="str">
            <v>São Paulo</v>
          </cell>
          <cell r="AJ1277" t="str">
            <v>São Paulo</v>
          </cell>
          <cell r="AP1277">
            <v>7486</v>
          </cell>
          <cell r="AQ1277" t="str">
            <v>17731</v>
          </cell>
          <cell r="AR1277" t="str">
            <v>9</v>
          </cell>
          <cell r="AS1277" t="str">
            <v>364917945</v>
          </cell>
          <cell r="AT1277" t="str">
            <v>092408000213</v>
          </cell>
          <cell r="AU1277" t="str">
            <v>496</v>
          </cell>
          <cell r="AV1277" t="str">
            <v>381</v>
          </cell>
          <cell r="AW1277" t="str">
            <v>94138</v>
          </cell>
          <cell r="AX1277" t="str">
            <v>148</v>
          </cell>
          <cell r="AY1277">
            <v>4</v>
          </cell>
          <cell r="AZ1277">
            <v>3</v>
          </cell>
          <cell r="BA1277">
            <v>0</v>
          </cell>
        </row>
        <row r="1278">
          <cell r="A1278">
            <v>112943</v>
          </cell>
          <cell r="B1278" t="str">
            <v>JOSE DE JESUS CAETANO</v>
          </cell>
          <cell r="C1278" t="str">
            <v>VARREDOR</v>
          </cell>
          <cell r="D1278" t="str">
            <v>ECOSAMPA Capela do Socorro</v>
          </cell>
          <cell r="E1278">
            <v>43617</v>
          </cell>
          <cell r="F1278">
            <v>1603.99</v>
          </cell>
          <cell r="G1278" t="str">
            <v>Em Atividade Normal</v>
          </cell>
          <cell r="H1278">
            <v>44898</v>
          </cell>
          <cell r="I1278">
            <v>26779</v>
          </cell>
          <cell r="J1278" t="str">
            <v>658.663.555-15</v>
          </cell>
          <cell r="K1278" t="str">
            <v>124.73482.99.5</v>
          </cell>
          <cell r="L1278" t="str">
            <v>Salário Mensal</v>
          </cell>
          <cell r="M1278" t="str">
            <v>Empregado (CLT)</v>
          </cell>
          <cell r="N1278" t="str">
            <v>5142-15</v>
          </cell>
          <cell r="O1278">
            <v>233</v>
          </cell>
          <cell r="P1278" t="str">
            <v>SEGUNDA A SABADO - 09:00 AS 17:20 / INTERVALO DE 01 HORA</v>
          </cell>
          <cell r="Q1278" t="str">
            <v>220 Horas</v>
          </cell>
          <cell r="R1278" t="str">
            <v>75.01.006</v>
          </cell>
          <cell r="S1278" t="str">
            <v>SCK - Varrição de Vias e Logradouros</v>
          </cell>
          <cell r="T1278">
            <v>2</v>
          </cell>
          <cell r="U1278" t="str">
            <v>SIEMACO SAO PAULO LIMP URBANA</v>
          </cell>
          <cell r="V1278" t="str">
            <v>Brasileira</v>
          </cell>
          <cell r="W1278" t="str">
            <v>Floresta Azul</v>
          </cell>
          <cell r="X1278" t="str">
            <v>MARIA AMELIA DE JESUS</v>
          </cell>
          <cell r="Y1278" t="str">
            <v>LAURENTINO CAETANO</v>
          </cell>
          <cell r="Z1278" t="str">
            <v>Solteiro</v>
          </cell>
          <cell r="AA1278" t="str">
            <v>Ensino Fundamental Incompleto</v>
          </cell>
          <cell r="AB1278" t="str">
            <v>M</v>
          </cell>
          <cell r="AC1278" t="str">
            <v>Rua</v>
          </cell>
          <cell r="AD1278" t="str">
            <v>CASTEL GANDOLFO</v>
          </cell>
          <cell r="AE1278" t="str">
            <v>602</v>
          </cell>
          <cell r="AG1278" t="str">
            <v>04830-050</v>
          </cell>
          <cell r="AH1278" t="str">
            <v>VILA PROGRESSO</v>
          </cell>
          <cell r="AI1278" t="str">
            <v>São Paulo</v>
          </cell>
          <cell r="AJ1278" t="str">
            <v>São Paulo</v>
          </cell>
          <cell r="AP1278">
            <v>2921</v>
          </cell>
          <cell r="AQ1278" t="str">
            <v>52783</v>
          </cell>
          <cell r="AR1278" t="str">
            <v>0</v>
          </cell>
          <cell r="AS1278" t="str">
            <v>50910924X</v>
          </cell>
          <cell r="AT1278" t="str">
            <v>363787700141</v>
          </cell>
          <cell r="AU1278" t="str">
            <v>798</v>
          </cell>
          <cell r="AV1278" t="str">
            <v>280</v>
          </cell>
          <cell r="AW1278" t="str">
            <v>1631</v>
          </cell>
          <cell r="AX1278" t="str">
            <v>039</v>
          </cell>
          <cell r="AY1278">
            <v>4</v>
          </cell>
          <cell r="AZ1278">
            <v>3</v>
          </cell>
          <cell r="BA1278">
            <v>0</v>
          </cell>
        </row>
        <row r="1279">
          <cell r="A1279">
            <v>113114</v>
          </cell>
          <cell r="B1279" t="str">
            <v>JOSE DE JESUS SANTOS</v>
          </cell>
          <cell r="C1279" t="str">
            <v>VARREDOR</v>
          </cell>
          <cell r="D1279" t="str">
            <v>ECOSAMPA Santo Amaro</v>
          </cell>
          <cell r="E1279">
            <v>43617</v>
          </cell>
          <cell r="F1279">
            <v>1603.99</v>
          </cell>
          <cell r="G1279" t="str">
            <v>Em Atividade Normal</v>
          </cell>
          <cell r="H1279">
            <v>44898</v>
          </cell>
          <cell r="I1279">
            <v>25968</v>
          </cell>
          <cell r="J1279" t="str">
            <v>563.871.135-04</v>
          </cell>
          <cell r="K1279" t="str">
            <v>124.68283.10.6</v>
          </cell>
          <cell r="L1279" t="str">
            <v>Salário Mensal</v>
          </cell>
          <cell r="M1279" t="str">
            <v>Empregado (CLT)</v>
          </cell>
          <cell r="N1279" t="str">
            <v>5142-15</v>
          </cell>
          <cell r="O1279">
            <v>299</v>
          </cell>
          <cell r="P1279" t="str">
            <v>SEGUNDA A SABADO - 20:00 AS 03:40 / INTERVALO DE 01 HORA</v>
          </cell>
          <cell r="Q1279" t="str">
            <v>220 Horas</v>
          </cell>
          <cell r="R1279" t="str">
            <v>75.01.006</v>
          </cell>
          <cell r="S1279" t="str">
            <v>SCK - Varrição de Vias e Logradouros</v>
          </cell>
          <cell r="T1279">
            <v>2</v>
          </cell>
          <cell r="U1279" t="str">
            <v>SIEMACO SAO PAULO LIMP URBANA</v>
          </cell>
          <cell r="V1279" t="str">
            <v>Brasileira</v>
          </cell>
          <cell r="W1279" t="str">
            <v>Jequié</v>
          </cell>
          <cell r="X1279" t="str">
            <v>ERCILIA MARIA DE JESUS</v>
          </cell>
          <cell r="Y1279" t="str">
            <v>EROTIDES BRAGA SANTOS</v>
          </cell>
          <cell r="Z1279" t="str">
            <v>Solteiro</v>
          </cell>
          <cell r="AA1279" t="str">
            <v>Ensino Médio Completo</v>
          </cell>
          <cell r="AB1279" t="str">
            <v>M</v>
          </cell>
          <cell r="AC1279" t="str">
            <v>Rua</v>
          </cell>
          <cell r="AD1279" t="str">
            <v>PAULO AFONSO</v>
          </cell>
          <cell r="AE1279" t="str">
            <v>15</v>
          </cell>
          <cell r="AG1279" t="str">
            <v>06856-810</v>
          </cell>
          <cell r="AH1279" t="str">
            <v>JARDIM VALO VELHO</v>
          </cell>
          <cell r="AI1279" t="str">
            <v>Itapecerica da Serra</v>
          </cell>
          <cell r="AJ1279" t="str">
            <v>São Paulo</v>
          </cell>
          <cell r="AP1279">
            <v>2937</v>
          </cell>
          <cell r="AQ1279" t="str">
            <v>04913</v>
          </cell>
          <cell r="AR1279" t="str">
            <v>4</v>
          </cell>
          <cell r="AS1279" t="str">
            <v>377002835</v>
          </cell>
          <cell r="AT1279" t="str">
            <v>62955100515</v>
          </cell>
          <cell r="AU1279" t="str">
            <v>188</v>
          </cell>
          <cell r="AV1279" t="str">
            <v>20</v>
          </cell>
          <cell r="AW1279" t="str">
            <v>84107</v>
          </cell>
          <cell r="AX1279" t="str">
            <v>23</v>
          </cell>
          <cell r="AY1279">
            <v>4</v>
          </cell>
          <cell r="AZ1279">
            <v>3</v>
          </cell>
          <cell r="BA1279">
            <v>0</v>
          </cell>
        </row>
        <row r="1280">
          <cell r="A1280">
            <v>114924</v>
          </cell>
          <cell r="B1280" t="str">
            <v>JOSE DE JESUS SANTOS</v>
          </cell>
          <cell r="C1280" t="str">
            <v>AJUDANTE EQ SERVICOS DIVERSOS</v>
          </cell>
          <cell r="D1280" t="str">
            <v>ECOSAMPA Operação Geral</v>
          </cell>
          <cell r="E1280">
            <v>43916</v>
          </cell>
          <cell r="F1280">
            <v>1603.99</v>
          </cell>
          <cell r="G1280" t="str">
            <v>Em Atividade Normal</v>
          </cell>
          <cell r="H1280">
            <v>45149</v>
          </cell>
          <cell r="I1280">
            <v>27104</v>
          </cell>
          <cell r="J1280" t="str">
            <v>270.984.598-95</v>
          </cell>
          <cell r="K1280" t="str">
            <v>126.24127.81.1</v>
          </cell>
          <cell r="L1280" t="str">
            <v>Salário Mensal</v>
          </cell>
          <cell r="M1280" t="str">
            <v>Empregado (CLT)</v>
          </cell>
          <cell r="N1280" t="str">
            <v>5142-25</v>
          </cell>
          <cell r="O1280">
            <v>339</v>
          </cell>
          <cell r="P1280" t="str">
            <v>SEGUNDA A SABADO - 13:20 AS 21:40 / INTERVALO DE 01 HORA</v>
          </cell>
          <cell r="Q1280" t="str">
            <v>220 Horas</v>
          </cell>
          <cell r="R1280" t="str">
            <v>75.01.022</v>
          </cell>
          <cell r="S1280" t="str">
            <v>SCK - Limpeza Habitacional - Dificil Acesso</v>
          </cell>
          <cell r="T1280">
            <v>2</v>
          </cell>
          <cell r="U1280" t="str">
            <v>SIEMACO SAO PAULO LIMP URBANA</v>
          </cell>
          <cell r="V1280" t="str">
            <v>Brasileira</v>
          </cell>
          <cell r="W1280" t="str">
            <v>Teolândia</v>
          </cell>
          <cell r="X1280" t="str">
            <v>GREGORIA MARIA DE JESUS</v>
          </cell>
          <cell r="Y1280" t="str">
            <v>ANTONIO DANIEL DOS SANTOS</v>
          </cell>
          <cell r="Z1280" t="str">
            <v>Solteiro</v>
          </cell>
          <cell r="AA1280" t="str">
            <v>Ensino Fundamental Completo</v>
          </cell>
          <cell r="AB1280" t="str">
            <v>M</v>
          </cell>
          <cell r="AC1280" t="str">
            <v>Rua</v>
          </cell>
          <cell r="AD1280" t="str">
            <v>JOSE DIAS DA COSTA</v>
          </cell>
          <cell r="AE1280" t="str">
            <v>73</v>
          </cell>
          <cell r="AF1280" t="str">
            <v>VIELA JOSE DIAS</v>
          </cell>
          <cell r="AG1280" t="str">
            <v>05661-060</v>
          </cell>
          <cell r="AH1280" t="str">
            <v>JARDIM COLOMBO</v>
          </cell>
          <cell r="AI1280" t="str">
            <v>São Paulo</v>
          </cell>
          <cell r="AJ1280" t="str">
            <v>São Paulo</v>
          </cell>
          <cell r="AK1280" t="str">
            <v>11</v>
          </cell>
          <cell r="AL1280" t="str">
            <v>96328.3787</v>
          </cell>
          <cell r="AP1280">
            <v>8846</v>
          </cell>
          <cell r="AQ1280" t="str">
            <v>34270</v>
          </cell>
          <cell r="AR1280" t="str">
            <v>0</v>
          </cell>
          <cell r="AS1280" t="str">
            <v>278746640</v>
          </cell>
          <cell r="AT1280" t="str">
            <v>225697260124</v>
          </cell>
          <cell r="AU1280" t="str">
            <v>49</v>
          </cell>
          <cell r="AV1280" t="str">
            <v>346</v>
          </cell>
          <cell r="AW1280" t="str">
            <v>27098459</v>
          </cell>
          <cell r="AX1280" t="str">
            <v>895</v>
          </cell>
          <cell r="AY1280">
            <v>3</v>
          </cell>
          <cell r="AZ1280">
            <v>5</v>
          </cell>
          <cell r="BA1280">
            <v>5</v>
          </cell>
        </row>
        <row r="1281">
          <cell r="A1281">
            <v>122409</v>
          </cell>
          <cell r="B1281" t="str">
            <v>JOSE DE OLIVEIRA COELHO</v>
          </cell>
          <cell r="C1281" t="str">
            <v>MOTORISTA CAMINHAO</v>
          </cell>
          <cell r="D1281" t="str">
            <v>ECOSAMPA Operação Geral</v>
          </cell>
          <cell r="E1281">
            <v>45117</v>
          </cell>
          <cell r="F1281">
            <v>3050.22</v>
          </cell>
          <cell r="G1281" t="str">
            <v>Em Atividade Normal</v>
          </cell>
          <cell r="H1281">
            <v>45117</v>
          </cell>
          <cell r="I1281">
            <v>25420</v>
          </cell>
          <cell r="J1281" t="str">
            <v>387.320.333-20</v>
          </cell>
          <cell r="K1281" t="str">
            <v>123.84370.93.8</v>
          </cell>
          <cell r="L1281" t="str">
            <v>Salário Mensal</v>
          </cell>
          <cell r="M1281" t="str">
            <v>Empregado (CLT)</v>
          </cell>
          <cell r="N1281" t="str">
            <v>7825-10</v>
          </cell>
          <cell r="O1281">
            <v>339</v>
          </cell>
          <cell r="P1281" t="str">
            <v>SEGUNDA A SABADO - 13:20 AS 21:40 / INTERVALO DE 01 HORA</v>
          </cell>
          <cell r="Q1281" t="str">
            <v>220 Horas</v>
          </cell>
          <cell r="R1281" t="str">
            <v>75.01.011</v>
          </cell>
          <cell r="S1281" t="str">
            <v>SCK - Lavagem - Feiras, Vias e Logradouros</v>
          </cell>
          <cell r="T1281">
            <v>2</v>
          </cell>
          <cell r="U1281" t="str">
            <v>SIND TRAB EMP DE ONIBUS RODOV INTEREST INTERM SET DIF SAO PAULO</v>
          </cell>
          <cell r="V1281" t="str">
            <v>Brasileira</v>
          </cell>
          <cell r="W1281" t="str">
            <v>Orós</v>
          </cell>
          <cell r="X1281" t="str">
            <v>MARIA SOLIDADE DE OLIVEIRA</v>
          </cell>
          <cell r="Y1281" t="str">
            <v>JOSE COELHO VIANA FILHO</v>
          </cell>
          <cell r="Z1281" t="str">
            <v>Casado</v>
          </cell>
          <cell r="AA1281" t="str">
            <v>Ensino Fundamental Incompleto</v>
          </cell>
          <cell r="AB1281" t="str">
            <v>M</v>
          </cell>
          <cell r="AC1281" t="str">
            <v>Avenida</v>
          </cell>
          <cell r="AD1281" t="str">
            <v>CAMPO MOURAO</v>
          </cell>
          <cell r="AE1281" t="str">
            <v>10</v>
          </cell>
          <cell r="AG1281" t="str">
            <v>04911-050</v>
          </cell>
          <cell r="AH1281" t="str">
            <v>GUARAPIRANGA</v>
          </cell>
          <cell r="AI1281" t="str">
            <v>São Paulo</v>
          </cell>
          <cell r="AJ1281" t="str">
            <v>São Paulo</v>
          </cell>
          <cell r="AM1281" t="str">
            <v>11</v>
          </cell>
          <cell r="AN1281" t="str">
            <v>96442-0191</v>
          </cell>
          <cell r="AP1281">
            <v>6493</v>
          </cell>
          <cell r="AQ1281" t="str">
            <v>04260</v>
          </cell>
          <cell r="AR1281" t="str">
            <v>7</v>
          </cell>
          <cell r="AS1281" t="str">
            <v>575850929</v>
          </cell>
          <cell r="AT1281" t="str">
            <v>197278860183</v>
          </cell>
          <cell r="AU1281" t="str">
            <v>0415</v>
          </cell>
          <cell r="AV1281" t="str">
            <v>372</v>
          </cell>
          <cell r="AW1281" t="str">
            <v>38732033</v>
          </cell>
          <cell r="AX1281" t="str">
            <v>320</v>
          </cell>
          <cell r="AY1281">
            <v>0</v>
          </cell>
          <cell r="AZ1281">
            <v>1</v>
          </cell>
          <cell r="BA1281">
            <v>21</v>
          </cell>
          <cell r="BB1281" t="str">
            <v>01.392.914.087</v>
          </cell>
          <cell r="BC1281">
            <v>45965</v>
          </cell>
          <cell r="BD1281">
            <v>44483</v>
          </cell>
          <cell r="BE1281" t="str">
            <v>D</v>
          </cell>
        </row>
        <row r="1282">
          <cell r="A1282">
            <v>113414</v>
          </cell>
          <cell r="B1282" t="str">
            <v>JOSE DE SANTANA DIAS</v>
          </cell>
          <cell r="C1282" t="str">
            <v>VARREDOR</v>
          </cell>
          <cell r="D1282" t="str">
            <v>ECOSAMPA Santo Amaro</v>
          </cell>
          <cell r="E1282">
            <v>43617</v>
          </cell>
          <cell r="F1282">
            <v>1603.99</v>
          </cell>
          <cell r="G1282" t="str">
            <v>Em Atividade Normal</v>
          </cell>
          <cell r="H1282">
            <v>45056</v>
          </cell>
          <cell r="I1282">
            <v>25805</v>
          </cell>
          <cell r="J1282" t="str">
            <v>151.220.118-93</v>
          </cell>
          <cell r="K1282" t="str">
            <v>123.51523.47.6</v>
          </cell>
          <cell r="L1282" t="str">
            <v>Salário Mensal</v>
          </cell>
          <cell r="M1282" t="str">
            <v>Empregado (CLT)</v>
          </cell>
          <cell r="N1282" t="str">
            <v>5142-15</v>
          </cell>
          <cell r="O1282">
            <v>66</v>
          </cell>
          <cell r="P1282" t="str">
            <v>SEGUNDA A SABADO - 06:00 AS 14:20 / INTERVALO DE 01 HORA</v>
          </cell>
          <cell r="Q1282" t="str">
            <v>220 Horas</v>
          </cell>
          <cell r="R1282" t="str">
            <v>75.01.010</v>
          </cell>
          <cell r="S1282" t="str">
            <v>SCK - Varrição de Feiras Livres</v>
          </cell>
          <cell r="T1282">
            <v>2</v>
          </cell>
          <cell r="U1282" t="str">
            <v>SIEMACO SAO PAULO LIMP URBANA</v>
          </cell>
          <cell r="V1282" t="str">
            <v>Brasileira</v>
          </cell>
          <cell r="W1282" t="str">
            <v>São Paulo</v>
          </cell>
          <cell r="X1282" t="str">
            <v>EDITE DIAS DE SANTANA</v>
          </cell>
          <cell r="Y1282" t="str">
            <v>JOSE FRANCISCO DIAS</v>
          </cell>
          <cell r="Z1282" t="str">
            <v>Casado</v>
          </cell>
          <cell r="AA1282" t="str">
            <v>Ensino Fundamental Incompleto</v>
          </cell>
          <cell r="AB1282" t="str">
            <v>M</v>
          </cell>
          <cell r="AC1282" t="str">
            <v>Travessa</v>
          </cell>
          <cell r="AD1282" t="str">
            <v>ELIZETE</v>
          </cell>
          <cell r="AE1282" t="str">
            <v>18</v>
          </cell>
          <cell r="AG1282" t="str">
            <v>04775-167</v>
          </cell>
          <cell r="AH1282" t="str">
            <v>JARDIM MARABA</v>
          </cell>
          <cell r="AI1282" t="str">
            <v>São Paulo</v>
          </cell>
          <cell r="AJ1282" t="str">
            <v>São Paulo</v>
          </cell>
          <cell r="AP1282">
            <v>9104</v>
          </cell>
          <cell r="AQ1282" t="str">
            <v>20502</v>
          </cell>
          <cell r="AR1282" t="str">
            <v>7</v>
          </cell>
          <cell r="AS1282" t="str">
            <v>276669605</v>
          </cell>
          <cell r="AT1282" t="str">
            <v>62479340523</v>
          </cell>
          <cell r="AU1282" t="str">
            <v>001</v>
          </cell>
          <cell r="AV1282" t="str">
            <v>280</v>
          </cell>
          <cell r="AW1282" t="str">
            <v>28573</v>
          </cell>
          <cell r="AX1282" t="str">
            <v>028</v>
          </cell>
          <cell r="AY1282">
            <v>4</v>
          </cell>
          <cell r="AZ1282">
            <v>3</v>
          </cell>
          <cell r="BA1282">
            <v>0</v>
          </cell>
        </row>
        <row r="1283">
          <cell r="A1283">
            <v>113424</v>
          </cell>
          <cell r="B1283" t="str">
            <v>JOSE DEOCLECIO BORLOT</v>
          </cell>
          <cell r="C1283" t="str">
            <v>VARREDOR</v>
          </cell>
          <cell r="D1283" t="str">
            <v>ECOSAMPA Santo Amaro</v>
          </cell>
          <cell r="E1283">
            <v>43617</v>
          </cell>
          <cell r="F1283">
            <v>1319.67</v>
          </cell>
          <cell r="G1283" t="str">
            <v>Demitido em Meses Anteriores</v>
          </cell>
          <cell r="H1283">
            <v>44082</v>
          </cell>
          <cell r="I1283">
            <v>23517</v>
          </cell>
          <cell r="J1283" t="str">
            <v>765.345.707-00</v>
          </cell>
          <cell r="K1283" t="str">
            <v>120.98564.60.2</v>
          </cell>
          <cell r="L1283" t="str">
            <v>Salário Mensal</v>
          </cell>
          <cell r="M1283" t="str">
            <v>Empregado (CLT)</v>
          </cell>
          <cell r="N1283" t="str">
            <v>5142-15</v>
          </cell>
          <cell r="O1283">
            <v>216</v>
          </cell>
          <cell r="P1283" t="str">
            <v>SEGUNDA A SABADO - 12:00 AS 20:20 / INTERVALO DE 01 HORA</v>
          </cell>
          <cell r="Q1283" t="str">
            <v>220 Horas</v>
          </cell>
          <cell r="R1283" t="str">
            <v>75.01.006</v>
          </cell>
          <cell r="S1283" t="str">
            <v>SCK - Varrição de Vias e Logradouros</v>
          </cell>
          <cell r="T1283">
            <v>2</v>
          </cell>
          <cell r="U1283" t="str">
            <v>SIEMACO SAO PAULO LIMP URBANA</v>
          </cell>
          <cell r="V1283" t="str">
            <v>Brasileira</v>
          </cell>
          <cell r="W1283" t="str">
            <v>São Paulo</v>
          </cell>
          <cell r="X1283" t="str">
            <v>CECILIA MARIA RIBETE</v>
          </cell>
          <cell r="Y1283" t="str">
            <v>OLIVIO JOSE BORLOT</v>
          </cell>
          <cell r="Z1283" t="str">
            <v>Casado</v>
          </cell>
          <cell r="AA1283" t="str">
            <v>Ensino Fundamental Incompleto</v>
          </cell>
          <cell r="AB1283" t="str">
            <v>M</v>
          </cell>
          <cell r="AC1283" t="str">
            <v>Rua</v>
          </cell>
          <cell r="AD1283" t="str">
            <v>SIMONE DONATELO</v>
          </cell>
          <cell r="AE1283" t="str">
            <v>39</v>
          </cell>
          <cell r="AG1283" t="str">
            <v>05792-110</v>
          </cell>
          <cell r="AH1283" t="str">
            <v>JARDIM LEONIDAS MOREIRA</v>
          </cell>
          <cell r="AI1283" t="str">
            <v>São Paulo</v>
          </cell>
          <cell r="AJ1283" t="str">
            <v>São Paulo</v>
          </cell>
          <cell r="AP1283">
            <v>3052</v>
          </cell>
          <cell r="AQ1283" t="str">
            <v>16859</v>
          </cell>
          <cell r="AR1283" t="str">
            <v>2</v>
          </cell>
          <cell r="AS1283" t="str">
            <v>535022529</v>
          </cell>
          <cell r="AT1283" t="str">
            <v>9472031473</v>
          </cell>
          <cell r="AU1283" t="str">
            <v>785</v>
          </cell>
          <cell r="AV1283" t="str">
            <v>328</v>
          </cell>
          <cell r="AW1283" t="str">
            <v>57547</v>
          </cell>
          <cell r="AX1283" t="str">
            <v>003</v>
          </cell>
          <cell r="AY1283">
            <v>1</v>
          </cell>
          <cell r="AZ1283">
            <v>3</v>
          </cell>
          <cell r="BA1283">
            <v>7</v>
          </cell>
        </row>
        <row r="1284">
          <cell r="A1284">
            <v>121316</v>
          </cell>
          <cell r="B1284" t="str">
            <v>JOSE DILMA JUSTINO DE OLIVEIRA</v>
          </cell>
          <cell r="C1284" t="str">
            <v>AJUDANTE EQ SERVICOS DIVERSOS</v>
          </cell>
          <cell r="D1284" t="str">
            <v>ECOSAMPA Capela do Socorro</v>
          </cell>
          <cell r="E1284">
            <v>44945</v>
          </cell>
          <cell r="F1284">
            <v>1603.99</v>
          </cell>
          <cell r="G1284" t="str">
            <v>Em Atividade Normal</v>
          </cell>
          <cell r="H1284">
            <v>44945</v>
          </cell>
          <cell r="I1284">
            <v>24663</v>
          </cell>
          <cell r="J1284" t="str">
            <v>540.498.495-34</v>
          </cell>
          <cell r="K1284" t="str">
            <v>131.39105.52.4</v>
          </cell>
          <cell r="L1284" t="str">
            <v>Salário Mensal</v>
          </cell>
          <cell r="M1284" t="str">
            <v>Empregado (CLT)</v>
          </cell>
          <cell r="N1284" t="str">
            <v>5142-25</v>
          </cell>
          <cell r="O1284">
            <v>233</v>
          </cell>
          <cell r="P1284" t="str">
            <v>SEGUNDA A SABADO - 09:00 AS 17:20 / INTERVALO DE 01 HORA</v>
          </cell>
          <cell r="Q1284" t="str">
            <v>220 Horas</v>
          </cell>
          <cell r="R1284" t="str">
            <v>75.01.019</v>
          </cell>
          <cell r="S1284" t="str">
            <v>SCK - Operação dos Ecopontos</v>
          </cell>
          <cell r="T1284">
            <v>2</v>
          </cell>
          <cell r="U1284" t="str">
            <v>SIEMACO SAO PAULO LIMP URBANA</v>
          </cell>
          <cell r="V1284" t="str">
            <v>Brasileira</v>
          </cell>
          <cell r="W1284" t="str">
            <v>Ouro Branco</v>
          </cell>
          <cell r="X1284" t="str">
            <v>ROSA JUSTINO DA SILVA</v>
          </cell>
          <cell r="Y1284" t="str">
            <v>JOSE ALVES DE OLIVEIRA</v>
          </cell>
          <cell r="Z1284" t="str">
            <v>Solteiro</v>
          </cell>
          <cell r="AA1284" t="str">
            <v>Ensino Fundamental Incompleto</v>
          </cell>
          <cell r="AB1284" t="str">
            <v>M</v>
          </cell>
          <cell r="AC1284" t="str">
            <v>Rua</v>
          </cell>
          <cell r="AD1284" t="str">
            <v xml:space="preserve">BOA VISTA </v>
          </cell>
          <cell r="AE1284" t="str">
            <v>3</v>
          </cell>
          <cell r="AF1284" t="str">
            <v>CASA 4</v>
          </cell>
          <cell r="AG1284" t="str">
            <v>04849-610</v>
          </cell>
          <cell r="AH1284" t="str">
            <v>CANTINHO DO CEU</v>
          </cell>
          <cell r="AI1284" t="str">
            <v>São Paulo</v>
          </cell>
          <cell r="AJ1284" t="str">
            <v>São Paulo</v>
          </cell>
          <cell r="AP1284">
            <v>6753</v>
          </cell>
          <cell r="AQ1284" t="str">
            <v>50318</v>
          </cell>
          <cell r="AR1284" t="str">
            <v>1</v>
          </cell>
          <cell r="AS1284" t="str">
            <v>374297204</v>
          </cell>
          <cell r="AT1284" t="str">
            <v>052941170558</v>
          </cell>
          <cell r="AU1284" t="str">
            <v>0682</v>
          </cell>
          <cell r="AV1284" t="str">
            <v>371</v>
          </cell>
          <cell r="AW1284" t="str">
            <v>54049849</v>
          </cell>
          <cell r="AX1284" t="str">
            <v>534</v>
          </cell>
          <cell r="AY1284">
            <v>0</v>
          </cell>
          <cell r="AZ1284">
            <v>7</v>
          </cell>
          <cell r="BA1284">
            <v>12</v>
          </cell>
        </row>
        <row r="1285">
          <cell r="A1285">
            <v>113344</v>
          </cell>
          <cell r="B1285" t="str">
            <v>JOSE DILSON SILVA</v>
          </cell>
          <cell r="C1285" t="str">
            <v>OPERADOR DE MAQUINA SENIOR</v>
          </cell>
          <cell r="D1285" t="str">
            <v>ECOSAMPA Operação Geral</v>
          </cell>
          <cell r="E1285">
            <v>43617</v>
          </cell>
          <cell r="F1285">
            <v>3999.84</v>
          </cell>
          <cell r="G1285" t="str">
            <v>Em Atividade Normal</v>
          </cell>
          <cell r="H1285">
            <v>45177</v>
          </cell>
          <cell r="I1285">
            <v>24934</v>
          </cell>
          <cell r="J1285" t="str">
            <v>135.799.338-25</v>
          </cell>
          <cell r="K1285" t="str">
            <v>123.75265.74.4</v>
          </cell>
          <cell r="L1285" t="str">
            <v>Salário Mensal</v>
          </cell>
          <cell r="M1285" t="str">
            <v>Empregado (CLT)</v>
          </cell>
          <cell r="N1285" t="str">
            <v>7151-25</v>
          </cell>
          <cell r="O1285">
            <v>301</v>
          </cell>
          <cell r="P1285" t="str">
            <v>SEGUNDA A SABADO - 22:00 AS 05:25 / INTERVALO DE 01 HORA</v>
          </cell>
          <cell r="Q1285" t="str">
            <v>220 Horas</v>
          </cell>
          <cell r="R1285" t="str">
            <v>75.01.018</v>
          </cell>
          <cell r="S1285" t="str">
            <v>SCK - Coleta Mecânica de Entulho</v>
          </cell>
          <cell r="T1285">
            <v>2</v>
          </cell>
          <cell r="U1285" t="str">
            <v>SIND TRAB EMP DE ONIBUS RODOV INTEREST INTERM SET DIF SAO PAULO</v>
          </cell>
          <cell r="V1285" t="str">
            <v>Brasileira</v>
          </cell>
          <cell r="W1285" t="str">
            <v>Camacan</v>
          </cell>
          <cell r="X1285" t="str">
            <v>LETICIA GOMES DE ARAUJO</v>
          </cell>
          <cell r="Y1285" t="str">
            <v>EPAMINONDAS MOREIRA SILVA</v>
          </cell>
          <cell r="Z1285" t="str">
            <v>Solteiro</v>
          </cell>
          <cell r="AA1285" t="str">
            <v>Ensino Médio Incompleto</v>
          </cell>
          <cell r="AB1285" t="str">
            <v>M</v>
          </cell>
          <cell r="AC1285" t="str">
            <v>Rua</v>
          </cell>
          <cell r="AD1285" t="str">
            <v>ANTONIO COSTA ERNESTO</v>
          </cell>
          <cell r="AE1285" t="str">
            <v>391</v>
          </cell>
          <cell r="AG1285" t="str">
            <v>05861-000</v>
          </cell>
          <cell r="AH1285" t="str">
            <v>JARDIM MARACA</v>
          </cell>
          <cell r="AI1285" t="str">
            <v>São Paulo</v>
          </cell>
          <cell r="AJ1285" t="str">
            <v>São Paulo</v>
          </cell>
          <cell r="AP1285">
            <v>390</v>
          </cell>
          <cell r="AQ1285" t="str">
            <v>10697</v>
          </cell>
          <cell r="AR1285" t="str">
            <v>9</v>
          </cell>
          <cell r="AS1285" t="str">
            <v>239259403</v>
          </cell>
          <cell r="AT1285" t="str">
            <v>158897100124</v>
          </cell>
          <cell r="AU1285" t="str">
            <v>512</v>
          </cell>
          <cell r="AV1285" t="str">
            <v>373</v>
          </cell>
          <cell r="AW1285" t="str">
            <v>92686</v>
          </cell>
          <cell r="AX1285" t="str">
            <v>064</v>
          </cell>
          <cell r="AY1285">
            <v>4</v>
          </cell>
          <cell r="AZ1285">
            <v>3</v>
          </cell>
          <cell r="BA1285">
            <v>0</v>
          </cell>
          <cell r="BB1285" t="str">
            <v>02.813.715.132</v>
          </cell>
          <cell r="BC1285">
            <v>45392</v>
          </cell>
          <cell r="BD1285">
            <v>43565</v>
          </cell>
          <cell r="BE1285" t="str">
            <v>A</v>
          </cell>
          <cell r="BF1285" t="str">
            <v>D</v>
          </cell>
        </row>
        <row r="1286">
          <cell r="A1286">
            <v>112264</v>
          </cell>
          <cell r="B1286" t="str">
            <v>JOSE DOMINGOS ALVES DE OLIVEIRA</v>
          </cell>
          <cell r="C1286" t="str">
            <v>VARREDOR</v>
          </cell>
          <cell r="D1286" t="str">
            <v>ECOSAMPA Campo Limpo</v>
          </cell>
          <cell r="E1286">
            <v>43617</v>
          </cell>
          <cell r="F1286">
            <v>1603.99</v>
          </cell>
          <cell r="G1286" t="str">
            <v>Em Atividade Normal</v>
          </cell>
          <cell r="H1286">
            <v>45149</v>
          </cell>
          <cell r="I1286">
            <v>21290</v>
          </cell>
          <cell r="J1286" t="str">
            <v>099.422.908-93</v>
          </cell>
          <cell r="K1286" t="str">
            <v>122.37459.98.5</v>
          </cell>
          <cell r="L1286" t="str">
            <v>Salário Mensal</v>
          </cell>
          <cell r="M1286" t="str">
            <v>Empregado (CLT)</v>
          </cell>
          <cell r="N1286" t="str">
            <v>5142-15</v>
          </cell>
          <cell r="O1286">
            <v>71</v>
          </cell>
          <cell r="P1286" t="str">
            <v>SEGUNDA A SABADO - 07:00 AS 15:20 / INTERVALO DE 01 HORA</v>
          </cell>
          <cell r="Q1286" t="str">
            <v>220 Horas</v>
          </cell>
          <cell r="R1286" t="str">
            <v>75.01.006</v>
          </cell>
          <cell r="S1286" t="str">
            <v>SCK - Varrição de Vias e Logradouros</v>
          </cell>
          <cell r="T1286">
            <v>2</v>
          </cell>
          <cell r="U1286" t="str">
            <v>SIEMACO SAO PAULO LIMP URBANA</v>
          </cell>
          <cell r="V1286" t="str">
            <v>Brasileira</v>
          </cell>
          <cell r="W1286" t="str">
            <v>São Francisco</v>
          </cell>
          <cell r="X1286" t="str">
            <v>EUZEBINA ALVES DE OLIVEIRA</v>
          </cell>
          <cell r="Y1286" t="str">
            <v>JOSE MANOEL DE JESUS</v>
          </cell>
          <cell r="Z1286" t="str">
            <v>Solteiro</v>
          </cell>
          <cell r="AA1286" t="str">
            <v>Ensino Fundamental Completo</v>
          </cell>
          <cell r="AB1286" t="str">
            <v>M</v>
          </cell>
          <cell r="AC1286" t="str">
            <v>Avenida</v>
          </cell>
          <cell r="AD1286" t="str">
            <v>DAS FLORES</v>
          </cell>
          <cell r="AE1286" t="str">
            <v>396</v>
          </cell>
          <cell r="AG1286" t="str">
            <v>06855-810</v>
          </cell>
          <cell r="AH1286" t="str">
            <v>JARDIM BRANCA FLOR</v>
          </cell>
          <cell r="AI1286" t="str">
            <v>Itapecerica da Serra</v>
          </cell>
          <cell r="AJ1286" t="str">
            <v>São Paulo</v>
          </cell>
          <cell r="AP1286">
            <v>390</v>
          </cell>
          <cell r="AQ1286" t="str">
            <v>10986</v>
          </cell>
          <cell r="AR1286" t="str">
            <v>6</v>
          </cell>
          <cell r="AS1286" t="str">
            <v>18588202</v>
          </cell>
          <cell r="AT1286" t="str">
            <v>35555430264</v>
          </cell>
          <cell r="AU1286" t="str">
            <v>214</v>
          </cell>
          <cell r="AV1286" t="str">
            <v>201</v>
          </cell>
          <cell r="AW1286" t="str">
            <v>42399</v>
          </cell>
          <cell r="AX1286" t="str">
            <v>027</v>
          </cell>
          <cell r="AY1286">
            <v>4</v>
          </cell>
          <cell r="AZ1286">
            <v>3</v>
          </cell>
          <cell r="BA1286">
            <v>0</v>
          </cell>
        </row>
        <row r="1287">
          <cell r="A1287">
            <v>112944</v>
          </cell>
          <cell r="B1287" t="str">
            <v>JOSE DOS REIS OLIVEIRA SANTOS</v>
          </cell>
          <cell r="C1287" t="str">
            <v>VARREDOR</v>
          </cell>
          <cell r="D1287" t="str">
            <v>ECOSAMPA Capela do Socorro</v>
          </cell>
          <cell r="E1287">
            <v>43617</v>
          </cell>
          <cell r="F1287">
            <v>1603.99</v>
          </cell>
          <cell r="G1287" t="str">
            <v>Em Atividade Normal</v>
          </cell>
          <cell r="H1287">
            <v>45119</v>
          </cell>
          <cell r="I1287">
            <v>21170</v>
          </cell>
          <cell r="J1287" t="str">
            <v>043.480.438-09</v>
          </cell>
          <cell r="K1287" t="str">
            <v>108.90493.54.2</v>
          </cell>
          <cell r="L1287" t="str">
            <v>Salário Mensal</v>
          </cell>
          <cell r="M1287" t="str">
            <v>Empregado (CLT)</v>
          </cell>
          <cell r="N1287" t="str">
            <v>5142-15</v>
          </cell>
          <cell r="O1287">
            <v>233</v>
          </cell>
          <cell r="P1287" t="str">
            <v>SEGUNDA A SABADO - 09:00 AS 17:20 / INTERVALO DE 01 HORA</v>
          </cell>
          <cell r="Q1287" t="str">
            <v>220 Horas</v>
          </cell>
          <cell r="R1287" t="str">
            <v>75.01.007</v>
          </cell>
          <cell r="S1287" t="str">
            <v>SCK - Varrição de Sarjetas e Calçadas</v>
          </cell>
          <cell r="T1287">
            <v>2</v>
          </cell>
          <cell r="U1287" t="str">
            <v>SIEMACO SAO PAULO LIMP URBANA</v>
          </cell>
          <cell r="V1287" t="str">
            <v>Brasileira</v>
          </cell>
          <cell r="W1287" t="str">
            <v>São Paulo</v>
          </cell>
          <cell r="X1287" t="str">
            <v>ANA DE OLIVEIRA SANTOS</v>
          </cell>
          <cell r="Y1287" t="str">
            <v>JOAQUIM CORREIA</v>
          </cell>
          <cell r="Z1287" t="str">
            <v>Casado</v>
          </cell>
          <cell r="AA1287" t="str">
            <v>Ensino Fundamental Incompleto</v>
          </cell>
          <cell r="AB1287" t="str">
            <v>M</v>
          </cell>
          <cell r="AC1287" t="str">
            <v>Rua</v>
          </cell>
          <cell r="AD1287" t="str">
            <v>NOVA</v>
          </cell>
          <cell r="AE1287" t="str">
            <v>25</v>
          </cell>
          <cell r="AG1287" t="str">
            <v>04849-534</v>
          </cell>
          <cell r="AH1287" t="str">
            <v>CANTINHO DO CEU</v>
          </cell>
          <cell r="AI1287" t="str">
            <v>São Paulo</v>
          </cell>
          <cell r="AJ1287" t="str">
            <v>São Paulo</v>
          </cell>
          <cell r="AP1287">
            <v>9340</v>
          </cell>
          <cell r="AQ1287" t="str">
            <v>57993</v>
          </cell>
          <cell r="AR1287" t="str">
            <v>8</v>
          </cell>
          <cell r="AS1287" t="str">
            <v>189977553</v>
          </cell>
          <cell r="AT1287" t="str">
            <v>144941120191</v>
          </cell>
          <cell r="AU1287" t="str">
            <v>735</v>
          </cell>
          <cell r="AV1287" t="str">
            <v>371</v>
          </cell>
          <cell r="AW1287" t="str">
            <v>35635</v>
          </cell>
          <cell r="AX1287" t="str">
            <v>117</v>
          </cell>
          <cell r="AY1287">
            <v>4</v>
          </cell>
          <cell r="AZ1287">
            <v>3</v>
          </cell>
          <cell r="BA1287">
            <v>0</v>
          </cell>
        </row>
        <row r="1288">
          <cell r="A1288">
            <v>113637</v>
          </cell>
          <cell r="B1288" t="str">
            <v>JOSE EDELSON REIS</v>
          </cell>
          <cell r="C1288" t="str">
            <v>MOTORISTA CAMINHAO</v>
          </cell>
          <cell r="D1288" t="str">
            <v>ECOSAMPA Operação Geral</v>
          </cell>
          <cell r="E1288">
            <v>43617</v>
          </cell>
          <cell r="F1288">
            <v>3050.22</v>
          </cell>
          <cell r="G1288" t="str">
            <v>Em Atividade Normal</v>
          </cell>
          <cell r="H1288">
            <v>45149</v>
          </cell>
          <cell r="I1288">
            <v>21761</v>
          </cell>
          <cell r="J1288" t="str">
            <v>277.962.215-68</v>
          </cell>
          <cell r="K1288" t="str">
            <v>105.58359.19.9</v>
          </cell>
          <cell r="L1288" t="str">
            <v>Salário Mensal</v>
          </cell>
          <cell r="M1288" t="str">
            <v>Empregado (CLT)</v>
          </cell>
          <cell r="N1288" t="str">
            <v>7825-10</v>
          </cell>
          <cell r="O1288">
            <v>297</v>
          </cell>
          <cell r="P1288" t="str">
            <v>SEGUNDA A SABADO - 05:40 AS 14:00 / INTERVALO DE 01 HORA</v>
          </cell>
          <cell r="Q1288" t="str">
            <v>220 Horas</v>
          </cell>
          <cell r="R1288" t="str">
            <v>75.01.024</v>
          </cell>
          <cell r="S1288" t="str">
            <v>SCK - Coleta Manual Residuos - Compactador</v>
          </cell>
          <cell r="T1288">
            <v>2</v>
          </cell>
          <cell r="U1288" t="str">
            <v>SIND TRAB EMP DE ONIBUS RODOV INTEREST INTERM SET DIF SAO PAULO</v>
          </cell>
          <cell r="V1288" t="str">
            <v>Brasileira</v>
          </cell>
          <cell r="W1288" t="str">
            <v>São Paulo</v>
          </cell>
          <cell r="X1288" t="str">
            <v>MARIA BARBOSA DE ANDRADE</v>
          </cell>
          <cell r="Y1288" t="str">
            <v>ANTONIO GIL REIS</v>
          </cell>
          <cell r="Z1288" t="str">
            <v>Casado</v>
          </cell>
          <cell r="AA1288" t="str">
            <v>Ensino Médio Incompleto</v>
          </cell>
          <cell r="AB1288" t="str">
            <v>M</v>
          </cell>
          <cell r="AC1288" t="str">
            <v>Rua</v>
          </cell>
          <cell r="AD1288" t="str">
            <v>XAVIER ALVARENGA</v>
          </cell>
          <cell r="AE1288" t="str">
            <v>42</v>
          </cell>
          <cell r="AF1288" t="str">
            <v>R 5 RES VILELA</v>
          </cell>
          <cell r="AG1288" t="str">
            <v>04884-010</v>
          </cell>
          <cell r="AH1288" t="str">
            <v>PARELHEIROS</v>
          </cell>
          <cell r="AI1288" t="str">
            <v>São Paulo</v>
          </cell>
          <cell r="AJ1288" t="str">
            <v>São Paulo</v>
          </cell>
          <cell r="AP1288">
            <v>7660</v>
          </cell>
          <cell r="AQ1288" t="str">
            <v>03051</v>
          </cell>
          <cell r="AR1288" t="str">
            <v>6</v>
          </cell>
          <cell r="AS1288" t="str">
            <v>1047158</v>
          </cell>
          <cell r="AT1288" t="str">
            <v>22320210507</v>
          </cell>
          <cell r="AU1288" t="str">
            <v>412</v>
          </cell>
          <cell r="AV1288" t="str">
            <v>371</v>
          </cell>
          <cell r="AW1288" t="str">
            <v>06702</v>
          </cell>
          <cell r="AX1288" t="str">
            <v>143</v>
          </cell>
          <cell r="AY1288">
            <v>4</v>
          </cell>
          <cell r="AZ1288">
            <v>3</v>
          </cell>
          <cell r="BA1288">
            <v>0</v>
          </cell>
          <cell r="BB1288" t="str">
            <v>01.946.204.421</v>
          </cell>
          <cell r="BC1288">
            <v>44462</v>
          </cell>
          <cell r="BE1288" t="str">
            <v>D</v>
          </cell>
          <cell r="BG1288">
            <v>43609</v>
          </cell>
        </row>
        <row r="1289">
          <cell r="A1289">
            <v>113647</v>
          </cell>
          <cell r="B1289" t="str">
            <v>JOSE EDILSON DE CARVALHO</v>
          </cell>
          <cell r="C1289" t="str">
            <v>MOTORISTA CAMINHAO</v>
          </cell>
          <cell r="D1289" t="str">
            <v>ECOSAMPA Operação Geral</v>
          </cell>
          <cell r="E1289">
            <v>43620</v>
          </cell>
          <cell r="F1289">
            <v>2342.7399999999998</v>
          </cell>
          <cell r="G1289" t="str">
            <v>Demitido em Meses Anteriores</v>
          </cell>
          <cell r="H1289">
            <v>43704</v>
          </cell>
          <cell r="I1289">
            <v>31638</v>
          </cell>
          <cell r="J1289" t="str">
            <v>027.786.723-11</v>
          </cell>
          <cell r="K1289" t="str">
            <v>161.91837.13.6</v>
          </cell>
          <cell r="L1289" t="str">
            <v>Salário Mensal</v>
          </cell>
          <cell r="M1289" t="str">
            <v>Empregado (CLT)</v>
          </cell>
          <cell r="N1289" t="str">
            <v>7825-10</v>
          </cell>
          <cell r="O1289">
            <v>297</v>
          </cell>
          <cell r="P1289" t="str">
            <v>SEGUNDA A SABADO - 05:40 AS 14:00 / INTERVALO DE 01 HORA</v>
          </cell>
          <cell r="Q1289" t="str">
            <v>220 Horas</v>
          </cell>
          <cell r="R1289" t="str">
            <v>75.01.017</v>
          </cell>
          <cell r="S1289" t="str">
            <v>SCK - Coleta Manual - Entulho e Materiais Diversos</v>
          </cell>
          <cell r="T1289">
            <v>2</v>
          </cell>
          <cell r="U1289" t="str">
            <v>SIND TRAB EMP DE ONIBUS RODOV INTEREST INTERM SET DIF SAO PAULO</v>
          </cell>
          <cell r="V1289" t="str">
            <v>Brasileira</v>
          </cell>
          <cell r="W1289" t="str">
            <v>Jaicós</v>
          </cell>
          <cell r="X1289" t="str">
            <v>MARIA JOSEFA DE CARVALHO</v>
          </cell>
          <cell r="Y1289" t="str">
            <v>DOMIGOS MANOEL DE CARVALHO</v>
          </cell>
          <cell r="Z1289" t="str">
            <v>Solteiro</v>
          </cell>
          <cell r="AA1289" t="str">
            <v>Ensino Médio Completo</v>
          </cell>
          <cell r="AB1289" t="str">
            <v>M</v>
          </cell>
          <cell r="AC1289" t="str">
            <v>Rua</v>
          </cell>
          <cell r="AD1289" t="str">
            <v>PEIXOTO MELO FILHO</v>
          </cell>
          <cell r="AE1289" t="str">
            <v>659</v>
          </cell>
          <cell r="AG1289" t="str">
            <v>04432-170</v>
          </cell>
          <cell r="AH1289" t="str">
            <v>JARDIM SAO JORGE</v>
          </cell>
          <cell r="AI1289" t="str">
            <v>São Paulo</v>
          </cell>
          <cell r="AJ1289" t="str">
            <v>São Paulo</v>
          </cell>
          <cell r="AP1289">
            <v>2921</v>
          </cell>
          <cell r="AQ1289" t="str">
            <v>52716</v>
          </cell>
          <cell r="AR1289" t="str">
            <v>0</v>
          </cell>
          <cell r="AS1289" t="str">
            <v>540486644</v>
          </cell>
          <cell r="AT1289" t="str">
            <v>32410591503</v>
          </cell>
          <cell r="AU1289" t="str">
            <v>45</v>
          </cell>
          <cell r="AV1289" t="str">
            <v>19</v>
          </cell>
          <cell r="AW1289" t="str">
            <v>28045</v>
          </cell>
          <cell r="AX1289" t="str">
            <v>024</v>
          </cell>
          <cell r="AY1289">
            <v>0</v>
          </cell>
          <cell r="AZ1289">
            <v>2</v>
          </cell>
          <cell r="BA1289">
            <v>23</v>
          </cell>
          <cell r="BB1289" t="str">
            <v>05.729.516.503</v>
          </cell>
          <cell r="BC1289">
            <v>44125</v>
          </cell>
          <cell r="BE1289" t="str">
            <v>D</v>
          </cell>
          <cell r="BG1289">
            <v>43700</v>
          </cell>
        </row>
        <row r="1290">
          <cell r="A1290">
            <v>114961</v>
          </cell>
          <cell r="B1290" t="str">
            <v>JOSE EDSON DOS SANTO FARIAS CABRAL</v>
          </cell>
          <cell r="C1290" t="str">
            <v>AJUDANTE EQ SERVICOS DIVERSOS</v>
          </cell>
          <cell r="D1290" t="str">
            <v>ECOSAMPA Operação Geral</v>
          </cell>
          <cell r="E1290">
            <v>43917</v>
          </cell>
          <cell r="F1290">
            <v>1319.67</v>
          </cell>
          <cell r="G1290" t="str">
            <v>Demitido em Meses Anteriores</v>
          </cell>
          <cell r="H1290">
            <v>44207</v>
          </cell>
          <cell r="I1290">
            <v>32127</v>
          </cell>
          <cell r="J1290" t="str">
            <v>357.437.258-29</v>
          </cell>
          <cell r="K1290" t="str">
            <v>138.62734.27.6</v>
          </cell>
          <cell r="L1290" t="str">
            <v>Salário Mensal</v>
          </cell>
          <cell r="M1290" t="str">
            <v>Empregado (CLT)</v>
          </cell>
          <cell r="N1290" t="str">
            <v>5142-25</v>
          </cell>
          <cell r="O1290">
            <v>301</v>
          </cell>
          <cell r="P1290" t="str">
            <v>SEGUNDA A SABADO - 22:00 AS 05:25 / INTERVALO DE 01 HORA</v>
          </cell>
          <cell r="Q1290" t="str">
            <v>220 Horas</v>
          </cell>
          <cell r="R1290" t="str">
            <v>75.01.013</v>
          </cell>
          <cell r="S1290" t="str">
            <v>SCK - Capinação e Roçada de Vias</v>
          </cell>
          <cell r="T1290">
            <v>2</v>
          </cell>
          <cell r="U1290" t="str">
            <v>SIEMACO SAO PAULO LIMP URBANA</v>
          </cell>
          <cell r="V1290" t="str">
            <v>Brasileira</v>
          </cell>
          <cell r="W1290" t="str">
            <v>Surubim</v>
          </cell>
          <cell r="X1290" t="str">
            <v>ROSEMERE LIMA DOS SANTOS</v>
          </cell>
          <cell r="Y1290" t="str">
            <v>JOSE ROBSON DE FARIAS CABRAL</v>
          </cell>
          <cell r="Z1290" t="str">
            <v>Casado</v>
          </cell>
          <cell r="AA1290" t="str">
            <v>Ensino Médio Completo</v>
          </cell>
          <cell r="AB1290" t="str">
            <v>M</v>
          </cell>
          <cell r="AC1290" t="str">
            <v>Rua</v>
          </cell>
          <cell r="AD1290" t="str">
            <v>BEIJA FLOR</v>
          </cell>
          <cell r="AE1290" t="str">
            <v>76</v>
          </cell>
          <cell r="AG1290" t="str">
            <v>04895-280</v>
          </cell>
          <cell r="AH1290" t="str">
            <v>VARGEM GRANDE</v>
          </cell>
          <cell r="AI1290" t="str">
            <v>São Paulo</v>
          </cell>
          <cell r="AJ1290" t="str">
            <v>São Paulo</v>
          </cell>
          <cell r="AP1290">
            <v>276</v>
          </cell>
          <cell r="AQ1290" t="str">
            <v>20451</v>
          </cell>
          <cell r="AR1290" t="str">
            <v>8</v>
          </cell>
          <cell r="AS1290" t="str">
            <v>473068321</v>
          </cell>
          <cell r="AT1290" t="str">
            <v>345344440183</v>
          </cell>
          <cell r="AU1290" t="str">
            <v>570</v>
          </cell>
          <cell r="AV1290" t="str">
            <v>371</v>
          </cell>
          <cell r="AW1290" t="str">
            <v>35743725</v>
          </cell>
          <cell r="AX1290" t="str">
            <v>829</v>
          </cell>
          <cell r="AY1290">
            <v>0</v>
          </cell>
          <cell r="AZ1290">
            <v>9</v>
          </cell>
          <cell r="BA1290">
            <v>14</v>
          </cell>
        </row>
        <row r="1291">
          <cell r="A1291">
            <v>113448</v>
          </cell>
          <cell r="B1291" t="str">
            <v>JOSE ERMESSON LOPES DA SILVA</v>
          </cell>
          <cell r="C1291" t="str">
            <v>VARREDOR</v>
          </cell>
          <cell r="D1291" t="str">
            <v>ECOSAMPA Santo Amaro</v>
          </cell>
          <cell r="E1291">
            <v>43617</v>
          </cell>
          <cell r="F1291">
            <v>1603.99</v>
          </cell>
          <cell r="G1291" t="str">
            <v>Em Atividade Normal</v>
          </cell>
          <cell r="H1291">
            <v>45056</v>
          </cell>
          <cell r="I1291">
            <v>26788</v>
          </cell>
          <cell r="J1291" t="str">
            <v>166.955.658-13</v>
          </cell>
          <cell r="K1291" t="str">
            <v>124.67819.91.6</v>
          </cell>
          <cell r="L1291" t="str">
            <v>Salário Mensal</v>
          </cell>
          <cell r="M1291" t="str">
            <v>Empregado (CLT)</v>
          </cell>
          <cell r="N1291" t="str">
            <v>5142-15</v>
          </cell>
          <cell r="O1291">
            <v>66</v>
          </cell>
          <cell r="P1291" t="str">
            <v>SEGUNDA A SABADO - 06:00 AS 14:20 / INTERVALO DE 01 HORA</v>
          </cell>
          <cell r="Q1291" t="str">
            <v>220 Horas</v>
          </cell>
          <cell r="R1291" t="str">
            <v>75.01.010</v>
          </cell>
          <cell r="S1291" t="str">
            <v>SCK - Varrição de Feiras Livres</v>
          </cell>
          <cell r="T1291">
            <v>2</v>
          </cell>
          <cell r="U1291" t="str">
            <v>SIEMACO SAO PAULO LIMP URBANA</v>
          </cell>
          <cell r="V1291" t="str">
            <v>Brasileira</v>
          </cell>
          <cell r="W1291" t="str">
            <v>Recife</v>
          </cell>
          <cell r="X1291" t="str">
            <v>VERA LUCIA DA SILVA LOPES</v>
          </cell>
          <cell r="Y1291" t="str">
            <v>HELENO LOPES DA SILVA</v>
          </cell>
          <cell r="Z1291" t="str">
            <v>Outros</v>
          </cell>
          <cell r="AA1291" t="str">
            <v>Ensino Fundamental Incompleto</v>
          </cell>
          <cell r="AB1291" t="str">
            <v>M</v>
          </cell>
          <cell r="AC1291" t="str">
            <v>Rua</v>
          </cell>
          <cell r="AD1291" t="str">
            <v>GLAUCO FARIA DE ALMEIDA</v>
          </cell>
          <cell r="AE1291" t="str">
            <v>664</v>
          </cell>
          <cell r="AG1291" t="str">
            <v>04467-200</v>
          </cell>
          <cell r="AH1291" t="str">
            <v>PARQUE PRIMAVERA</v>
          </cell>
          <cell r="AI1291" t="str">
            <v>São Paulo</v>
          </cell>
          <cell r="AJ1291" t="str">
            <v>São Paulo</v>
          </cell>
          <cell r="AP1291">
            <v>9104</v>
          </cell>
          <cell r="AQ1291" t="str">
            <v>20358</v>
          </cell>
          <cell r="AR1291" t="str">
            <v>4</v>
          </cell>
          <cell r="AS1291" t="str">
            <v>273972492</v>
          </cell>
          <cell r="AT1291" t="str">
            <v>266137100159</v>
          </cell>
          <cell r="AU1291" t="str">
            <v>352</v>
          </cell>
          <cell r="AV1291" t="str">
            <v>418</v>
          </cell>
          <cell r="AW1291" t="str">
            <v>17654</v>
          </cell>
          <cell r="AX1291" t="str">
            <v>108</v>
          </cell>
          <cell r="AY1291">
            <v>4</v>
          </cell>
          <cell r="AZ1291">
            <v>3</v>
          </cell>
          <cell r="BA1291">
            <v>0</v>
          </cell>
        </row>
        <row r="1292">
          <cell r="A1292">
            <v>113333</v>
          </cell>
          <cell r="B1292" t="str">
            <v>JOSE FERNANDO APARECIDO DOS PASSOS</v>
          </cell>
          <cell r="C1292" t="str">
            <v>FISCAL DE TURMA PLENO</v>
          </cell>
          <cell r="D1292" t="str">
            <v>ECOSAMPA M'Boi Mirim</v>
          </cell>
          <cell r="E1292">
            <v>43617</v>
          </cell>
          <cell r="F1292">
            <v>2474.7399999999998</v>
          </cell>
          <cell r="G1292" t="str">
            <v>Demitido em Meses Anteriores</v>
          </cell>
          <cell r="H1292">
            <v>43704</v>
          </cell>
          <cell r="I1292">
            <v>30452</v>
          </cell>
          <cell r="J1292" t="str">
            <v>318.111.508-88</v>
          </cell>
          <cell r="K1292" t="str">
            <v>203.91084.00.8</v>
          </cell>
          <cell r="L1292" t="str">
            <v>Salário Mensal</v>
          </cell>
          <cell r="M1292" t="str">
            <v>Empregado (CLT)</v>
          </cell>
          <cell r="N1292" t="str">
            <v>9922-05</v>
          </cell>
          <cell r="O1292">
            <v>233</v>
          </cell>
          <cell r="P1292" t="str">
            <v>SEGUNDA A SABADO - 09:00 AS 17:20 / INTERVALO DE 01 HORA</v>
          </cell>
          <cell r="Q1292" t="str">
            <v>220 Horas</v>
          </cell>
          <cell r="R1292" t="str">
            <v>75.02.003</v>
          </cell>
          <cell r="S1292" t="str">
            <v>Apoio Op C.Direto</v>
          </cell>
          <cell r="T1292">
            <v>2</v>
          </cell>
          <cell r="U1292" t="str">
            <v>SIEMACO SAO PAULO LIMP URBANA</v>
          </cell>
          <cell r="V1292" t="str">
            <v>Brasileira</v>
          </cell>
          <cell r="W1292" t="str">
            <v>São Paulo</v>
          </cell>
          <cell r="X1292" t="str">
            <v>ELIANA DOS PASSOS</v>
          </cell>
          <cell r="Z1292" t="str">
            <v>Solteiro</v>
          </cell>
          <cell r="AA1292" t="str">
            <v>Ensino Médio Completo</v>
          </cell>
          <cell r="AB1292" t="str">
            <v>M</v>
          </cell>
          <cell r="AC1292" t="str">
            <v>Rua</v>
          </cell>
          <cell r="AD1292" t="str">
            <v>MIGUEL CAMARGO</v>
          </cell>
          <cell r="AE1292" t="str">
            <v>147</v>
          </cell>
          <cell r="AG1292" t="str">
            <v>05767-490</v>
          </cell>
          <cell r="AH1292" t="str">
            <v>JARDIM CATANDUVA</v>
          </cell>
          <cell r="AI1292" t="str">
            <v>São Paulo</v>
          </cell>
          <cell r="AJ1292" t="str">
            <v>São Paulo</v>
          </cell>
          <cell r="AP1292">
            <v>390</v>
          </cell>
          <cell r="AQ1292" t="str">
            <v>12555</v>
          </cell>
          <cell r="AR1292" t="str">
            <v>7</v>
          </cell>
          <cell r="AS1292" t="str">
            <v>425672323</v>
          </cell>
          <cell r="AT1292" t="str">
            <v>3064893600183</v>
          </cell>
          <cell r="AU1292" t="str">
            <v>52</v>
          </cell>
          <cell r="AV1292" t="str">
            <v>328</v>
          </cell>
          <cell r="AW1292" t="str">
            <v>92101</v>
          </cell>
          <cell r="AX1292" t="str">
            <v>343</v>
          </cell>
          <cell r="AY1292">
            <v>0</v>
          </cell>
          <cell r="AZ1292">
            <v>2</v>
          </cell>
          <cell r="BA1292">
            <v>26</v>
          </cell>
        </row>
        <row r="1293">
          <cell r="A1293">
            <v>113320</v>
          </cell>
          <cell r="B1293" t="str">
            <v>JOSE FERNANDO DA SILVA</v>
          </cell>
          <cell r="C1293" t="str">
            <v>COLETOR</v>
          </cell>
          <cell r="D1293" t="str">
            <v>ECOSAMPA Operação Geral</v>
          </cell>
          <cell r="E1293">
            <v>43617</v>
          </cell>
          <cell r="F1293">
            <v>1907.79</v>
          </cell>
          <cell r="G1293" t="str">
            <v>Em Atividade Normal</v>
          </cell>
          <cell r="H1293">
            <v>44898</v>
          </cell>
          <cell r="I1293">
            <v>26684</v>
          </cell>
          <cell r="J1293" t="str">
            <v>767.441.674-72</v>
          </cell>
          <cell r="K1293" t="str">
            <v>127.25272.89.2</v>
          </cell>
          <cell r="L1293" t="str">
            <v>Salário Mensal</v>
          </cell>
          <cell r="M1293" t="str">
            <v>Empregado (CLT)</v>
          </cell>
          <cell r="N1293" t="str">
            <v>5142-05</v>
          </cell>
          <cell r="O1293">
            <v>301</v>
          </cell>
          <cell r="P1293" t="str">
            <v>SEGUNDA A SABADO - 22:00 AS 05:25 / INTERVALO DE 01 HORA</v>
          </cell>
          <cell r="Q1293" t="str">
            <v>220 Horas</v>
          </cell>
          <cell r="R1293" t="str">
            <v>75.01.024</v>
          </cell>
          <cell r="S1293" t="str">
            <v>SCK - Coleta Manual Residuos - Compactador</v>
          </cell>
          <cell r="T1293">
            <v>2</v>
          </cell>
          <cell r="U1293" t="str">
            <v>SIEMACO SAO PAULO LIMP URBANA</v>
          </cell>
          <cell r="V1293" t="str">
            <v>Brasileira</v>
          </cell>
          <cell r="W1293" t="str">
            <v>Recife</v>
          </cell>
          <cell r="X1293" t="str">
            <v>EUNICE MARIA DA SILVA</v>
          </cell>
          <cell r="Y1293" t="str">
            <v>CREMILDO JOSE DA SILVA</v>
          </cell>
          <cell r="Z1293" t="str">
            <v>Outros</v>
          </cell>
          <cell r="AA1293" t="str">
            <v>Ensino Fundamental Incompleto</v>
          </cell>
          <cell r="AB1293" t="str">
            <v>M</v>
          </cell>
          <cell r="AC1293" t="str">
            <v>Rua</v>
          </cell>
          <cell r="AD1293" t="str">
            <v>ROBERT ADAM</v>
          </cell>
          <cell r="AE1293" t="str">
            <v>13</v>
          </cell>
          <cell r="AG1293" t="str">
            <v>05833-360</v>
          </cell>
          <cell r="AH1293" t="str">
            <v>JARDIM VAZ DE LIMA</v>
          </cell>
          <cell r="AI1293" t="str">
            <v>São Paulo</v>
          </cell>
          <cell r="AJ1293" t="str">
            <v>São Paulo</v>
          </cell>
          <cell r="AP1293">
            <v>9106</v>
          </cell>
          <cell r="AQ1293" t="str">
            <v>33941</v>
          </cell>
          <cell r="AR1293" t="str">
            <v>0</v>
          </cell>
          <cell r="AS1293" t="str">
            <v>359995949</v>
          </cell>
          <cell r="AT1293" t="str">
            <v>039381600892</v>
          </cell>
          <cell r="AU1293" t="str">
            <v>234</v>
          </cell>
          <cell r="AV1293" t="str">
            <v>373</v>
          </cell>
          <cell r="AW1293" t="str">
            <v>14845</v>
          </cell>
          <cell r="AX1293" t="str">
            <v>190</v>
          </cell>
          <cell r="AY1293">
            <v>4</v>
          </cell>
          <cell r="AZ1293">
            <v>3</v>
          </cell>
          <cell r="BA1293">
            <v>0</v>
          </cell>
        </row>
        <row r="1294">
          <cell r="A1294">
            <v>112946</v>
          </cell>
          <cell r="B1294" t="str">
            <v>JOSE FERREIRA DA SILVA</v>
          </cell>
          <cell r="C1294" t="str">
            <v>VARREDOR</v>
          </cell>
          <cell r="D1294" t="str">
            <v>ECOSAMPA Capela do Socorro</v>
          </cell>
          <cell r="E1294">
            <v>43617</v>
          </cell>
          <cell r="F1294">
            <v>1603.99</v>
          </cell>
          <cell r="G1294" t="str">
            <v>Em Atividade Normal</v>
          </cell>
          <cell r="H1294">
            <v>45149</v>
          </cell>
          <cell r="I1294">
            <v>22108</v>
          </cell>
          <cell r="J1294" t="str">
            <v>263.288.238-94</v>
          </cell>
          <cell r="K1294" t="str">
            <v>107.02057.35.2</v>
          </cell>
          <cell r="L1294" t="str">
            <v>Salário Mensal</v>
          </cell>
          <cell r="M1294" t="str">
            <v>Empregado (CLT)</v>
          </cell>
          <cell r="N1294" t="str">
            <v>5142-15</v>
          </cell>
          <cell r="O1294">
            <v>233</v>
          </cell>
          <cell r="P1294" t="str">
            <v>SEGUNDA A SABADO - 09:00 AS 17:20 / INTERVALO DE 01 HORA</v>
          </cell>
          <cell r="Q1294" t="str">
            <v>220 Horas</v>
          </cell>
          <cell r="R1294" t="str">
            <v>75.01.006</v>
          </cell>
          <cell r="S1294" t="str">
            <v>SCK - Varrição de Vias e Logradouros</v>
          </cell>
          <cell r="T1294">
            <v>2</v>
          </cell>
          <cell r="U1294" t="str">
            <v>SIEMACO SAO PAULO LIMP URBANA</v>
          </cell>
          <cell r="V1294" t="str">
            <v>Brasileira</v>
          </cell>
          <cell r="W1294" t="str">
            <v>Salvador</v>
          </cell>
          <cell r="X1294" t="str">
            <v>MARIA JOSE DOS SANTOS</v>
          </cell>
          <cell r="Y1294" t="str">
            <v>INOCENSIO FERREIRA DA SILVA</v>
          </cell>
          <cell r="Z1294" t="str">
            <v>Solteiro</v>
          </cell>
          <cell r="AA1294" t="str">
            <v>Ensino Fundamental Incompleto</v>
          </cell>
          <cell r="AB1294" t="str">
            <v>M</v>
          </cell>
          <cell r="AC1294" t="str">
            <v>Rua</v>
          </cell>
          <cell r="AD1294" t="str">
            <v>BOAVENTURA FERREIRA</v>
          </cell>
          <cell r="AE1294" t="str">
            <v>SN</v>
          </cell>
          <cell r="AG1294" t="str">
            <v>04845-160</v>
          </cell>
          <cell r="AH1294" t="str">
            <v>JARDIM REIMBERG</v>
          </cell>
          <cell r="AI1294" t="str">
            <v>São Paulo</v>
          </cell>
          <cell r="AJ1294" t="str">
            <v>São Paulo</v>
          </cell>
          <cell r="AP1294">
            <v>6677</v>
          </cell>
          <cell r="AQ1294" t="str">
            <v>46737</v>
          </cell>
          <cell r="AR1294" t="str">
            <v>2</v>
          </cell>
          <cell r="AS1294" t="str">
            <v>152992297</v>
          </cell>
          <cell r="AT1294" t="str">
            <v>168926350116</v>
          </cell>
          <cell r="AU1294" t="str">
            <v>540</v>
          </cell>
          <cell r="AV1294" t="str">
            <v>280</v>
          </cell>
          <cell r="AW1294" t="str">
            <v>82516</v>
          </cell>
          <cell r="AX1294" t="str">
            <v>134</v>
          </cell>
          <cell r="AY1294">
            <v>4</v>
          </cell>
          <cell r="AZ1294">
            <v>3</v>
          </cell>
          <cell r="BA1294">
            <v>0</v>
          </cell>
        </row>
        <row r="1295">
          <cell r="A1295">
            <v>116086</v>
          </cell>
          <cell r="B1295" t="str">
            <v>JOSE FLAVIO DA ROCHA</v>
          </cell>
          <cell r="C1295" t="str">
            <v>MOTORISTA CAMINHAO</v>
          </cell>
          <cell r="D1295" t="str">
            <v>ECOSAMPA Operação Geral</v>
          </cell>
          <cell r="E1295">
            <v>44235</v>
          </cell>
          <cell r="F1295">
            <v>3050.22</v>
          </cell>
          <cell r="G1295" t="str">
            <v>Demitido em Meses Anteriores</v>
          </cell>
          <cell r="H1295">
            <v>44903</v>
          </cell>
          <cell r="I1295">
            <v>23796</v>
          </cell>
          <cell r="J1295" t="str">
            <v>289.922.882-04</v>
          </cell>
          <cell r="K1295" t="str">
            <v>108.49353.34.0</v>
          </cell>
          <cell r="L1295" t="str">
            <v>Salário Mensal</v>
          </cell>
          <cell r="M1295" t="str">
            <v>Empregado (CLT)</v>
          </cell>
          <cell r="N1295" t="str">
            <v>7825-10</v>
          </cell>
          <cell r="O1295">
            <v>301</v>
          </cell>
          <cell r="P1295" t="str">
            <v>SEGUNDA A SABADO - 22:00 AS 05:25 / INTERVALO DE 01 HORA</v>
          </cell>
          <cell r="Q1295" t="str">
            <v>220 Horas</v>
          </cell>
          <cell r="R1295" t="str">
            <v>75.01.018</v>
          </cell>
          <cell r="S1295" t="str">
            <v>SCK - Coleta Mecânica de Entulho</v>
          </cell>
          <cell r="T1295">
            <v>2</v>
          </cell>
          <cell r="U1295" t="str">
            <v>SIND TRAB EMP DE ONIBUS RODOV INTEREST INTERM SET DIF SAO PAULO</v>
          </cell>
          <cell r="V1295" t="str">
            <v>Brasileira</v>
          </cell>
          <cell r="W1295" t="str">
            <v>Barbosa Ferraz</v>
          </cell>
          <cell r="X1295" t="str">
            <v>MARIA PEIREIRA DA ROCHA</v>
          </cell>
          <cell r="Y1295" t="str">
            <v>JOSE DIAS DA ROCHA</v>
          </cell>
          <cell r="Z1295" t="str">
            <v>Solteiro</v>
          </cell>
          <cell r="AA1295" t="str">
            <v>Ensino Fundamental Completo</v>
          </cell>
          <cell r="AB1295" t="str">
            <v>M</v>
          </cell>
          <cell r="AC1295" t="str">
            <v>Rua</v>
          </cell>
          <cell r="AD1295" t="str">
            <v>RUA ALGARD</v>
          </cell>
          <cell r="AE1295" t="str">
            <v>1</v>
          </cell>
          <cell r="AG1295" t="str">
            <v>05885-680</v>
          </cell>
          <cell r="AH1295" t="str">
            <v xml:space="preserve">CONJUNTO HABITACIONAL JARDIM SAO BENTO </v>
          </cell>
          <cell r="AI1295" t="str">
            <v>São Paulo</v>
          </cell>
          <cell r="AJ1295" t="str">
            <v>São Paulo</v>
          </cell>
          <cell r="AK1295" t="str">
            <v>11</v>
          </cell>
          <cell r="AL1295" t="str">
            <v>94567.5374</v>
          </cell>
          <cell r="AP1295">
            <v>8485</v>
          </cell>
          <cell r="AQ1295" t="str">
            <v>28734</v>
          </cell>
          <cell r="AR1295" t="str">
            <v>9</v>
          </cell>
          <cell r="AS1295" t="str">
            <v>245303657</v>
          </cell>
          <cell r="AT1295" t="str">
            <v>223482870116</v>
          </cell>
          <cell r="AU1295" t="str">
            <v>0254</v>
          </cell>
          <cell r="AV1295" t="str">
            <v>004</v>
          </cell>
          <cell r="AW1295" t="str">
            <v>28992288</v>
          </cell>
          <cell r="AX1295" t="str">
            <v>204</v>
          </cell>
          <cell r="AY1295">
            <v>1</v>
          </cell>
          <cell r="AZ1295">
            <v>10</v>
          </cell>
          <cell r="BA1295">
            <v>0</v>
          </cell>
          <cell r="BB1295" t="str">
            <v>02.207.864.573</v>
          </cell>
          <cell r="BC1295">
            <v>44591</v>
          </cell>
          <cell r="BD1295">
            <v>43186</v>
          </cell>
          <cell r="BE1295" t="str">
            <v>E</v>
          </cell>
          <cell r="BG1295">
            <v>44228</v>
          </cell>
        </row>
        <row r="1296">
          <cell r="A1296">
            <v>113362</v>
          </cell>
          <cell r="B1296" t="str">
            <v>JOSE FONSECA DE SOUZA</v>
          </cell>
          <cell r="C1296" t="str">
            <v>VARREDOR</v>
          </cell>
          <cell r="D1296" t="str">
            <v>ECOSAMPA Santo Amaro</v>
          </cell>
          <cell r="E1296">
            <v>43617</v>
          </cell>
          <cell r="F1296">
            <v>1603.99</v>
          </cell>
          <cell r="G1296" t="str">
            <v>Em Atividade Normal</v>
          </cell>
          <cell r="H1296">
            <v>45119</v>
          </cell>
          <cell r="I1296">
            <v>21370</v>
          </cell>
          <cell r="J1296" t="str">
            <v>044.143.758-35</v>
          </cell>
          <cell r="K1296" t="str">
            <v>108.14664.98.6</v>
          </cell>
          <cell r="L1296" t="str">
            <v>Salário Mensal</v>
          </cell>
          <cell r="M1296" t="str">
            <v>Empregado (CLT)</v>
          </cell>
          <cell r="N1296" t="str">
            <v>5142-15</v>
          </cell>
          <cell r="O1296">
            <v>216</v>
          </cell>
          <cell r="P1296" t="str">
            <v>SEGUNDA A SABADO - 12:00 AS 20:20 / INTERVALO DE 01 HORA</v>
          </cell>
          <cell r="Q1296" t="str">
            <v>220 Horas</v>
          </cell>
          <cell r="R1296" t="str">
            <v>75.01.010</v>
          </cell>
          <cell r="S1296" t="str">
            <v>SCK - Varrição de Feiras Livres</v>
          </cell>
          <cell r="T1296">
            <v>2</v>
          </cell>
          <cell r="U1296" t="str">
            <v>SIEMACO SAO PAULO LIMP URBANA</v>
          </cell>
          <cell r="V1296" t="str">
            <v>Brasileira</v>
          </cell>
          <cell r="W1296" t="str">
            <v>São Paulo</v>
          </cell>
          <cell r="X1296" t="str">
            <v>JOANA PEREIRA FONSECA</v>
          </cell>
          <cell r="Y1296" t="str">
            <v>ANTONIO PEREIRA DE SOUZA</v>
          </cell>
          <cell r="Z1296" t="str">
            <v>União Est/Marit</v>
          </cell>
          <cell r="AA1296" t="str">
            <v>Ensino Fundamental Incompleto</v>
          </cell>
          <cell r="AB1296" t="str">
            <v>M</v>
          </cell>
          <cell r="AC1296" t="str">
            <v>Rua</v>
          </cell>
          <cell r="AD1296" t="str">
            <v>VITO FRAZZI</v>
          </cell>
          <cell r="AE1296" t="str">
            <v>105</v>
          </cell>
          <cell r="AG1296" t="str">
            <v>04434-260</v>
          </cell>
          <cell r="AH1296" t="str">
            <v>JARDIM ORLY</v>
          </cell>
          <cell r="AI1296" t="str">
            <v>São Paulo</v>
          </cell>
          <cell r="AJ1296" t="str">
            <v>São Paulo</v>
          </cell>
          <cell r="AP1296">
            <v>137</v>
          </cell>
          <cell r="AQ1296" t="str">
            <v>79402</v>
          </cell>
          <cell r="AR1296" t="str">
            <v>0</v>
          </cell>
          <cell r="AS1296" t="str">
            <v>159467512</v>
          </cell>
          <cell r="AT1296" t="str">
            <v>155968370183</v>
          </cell>
          <cell r="AU1296" t="str">
            <v>200</v>
          </cell>
          <cell r="AV1296" t="str">
            <v>351</v>
          </cell>
          <cell r="AW1296" t="str">
            <v>63273</v>
          </cell>
          <cell r="AX1296" t="str">
            <v>012</v>
          </cell>
          <cell r="AY1296">
            <v>4</v>
          </cell>
          <cell r="AZ1296">
            <v>3</v>
          </cell>
          <cell r="BA1296">
            <v>0</v>
          </cell>
        </row>
        <row r="1297">
          <cell r="A1297">
            <v>113385</v>
          </cell>
          <cell r="B1297" t="str">
            <v>JOSE FRANCISCO VARELA</v>
          </cell>
          <cell r="C1297" t="str">
            <v>VARREDOR</v>
          </cell>
          <cell r="D1297" t="str">
            <v>ECOSAMPA Santo Amaro</v>
          </cell>
          <cell r="E1297">
            <v>43617</v>
          </cell>
          <cell r="F1297">
            <v>1603.99</v>
          </cell>
          <cell r="G1297" t="str">
            <v>Em Atividade Normal</v>
          </cell>
          <cell r="H1297">
            <v>44898</v>
          </cell>
          <cell r="I1297">
            <v>22294</v>
          </cell>
          <cell r="J1297" t="str">
            <v>610.222.924-04</v>
          </cell>
          <cell r="K1297" t="str">
            <v>123.03008.76.1</v>
          </cell>
          <cell r="L1297" t="str">
            <v>Salário Mensal</v>
          </cell>
          <cell r="M1297" t="str">
            <v>Empregado (CLT)</v>
          </cell>
          <cell r="N1297" t="str">
            <v>5142-15</v>
          </cell>
          <cell r="O1297">
            <v>299</v>
          </cell>
          <cell r="P1297" t="str">
            <v>SEGUNDA A SABADO - 20:00 AS 03:40 / INTERVALO DE 01 HORA</v>
          </cell>
          <cell r="Q1297" t="str">
            <v>220 Horas</v>
          </cell>
          <cell r="R1297" t="str">
            <v>75.01.006</v>
          </cell>
          <cell r="S1297" t="str">
            <v>SCK - Varrição de Vias e Logradouros</v>
          </cell>
          <cell r="T1297">
            <v>2</v>
          </cell>
          <cell r="U1297" t="str">
            <v>SIEMACO SAO PAULO LIMP URBANA</v>
          </cell>
          <cell r="V1297" t="str">
            <v>Brasileira</v>
          </cell>
          <cell r="W1297" t="str">
            <v>São Francisco do Oeste</v>
          </cell>
          <cell r="X1297" t="str">
            <v>MARIA ALBANIZA VARELA</v>
          </cell>
          <cell r="Y1297" t="str">
            <v>JOSE VARELA</v>
          </cell>
          <cell r="Z1297" t="str">
            <v>Solteiro</v>
          </cell>
          <cell r="AA1297" t="str">
            <v>Educação Básica Completa</v>
          </cell>
          <cell r="AB1297" t="str">
            <v>M</v>
          </cell>
          <cell r="AC1297" t="str">
            <v>Rua</v>
          </cell>
          <cell r="AD1297" t="str">
            <v>PADRE ANTONIO BELLAVIA</v>
          </cell>
          <cell r="AE1297" t="str">
            <v>149</v>
          </cell>
          <cell r="AG1297" t="str">
            <v>05570-080</v>
          </cell>
          <cell r="AH1297" t="str">
            <v>JARDIM PAULO VI</v>
          </cell>
          <cell r="AI1297" t="str">
            <v>São Paulo</v>
          </cell>
          <cell r="AJ1297" t="str">
            <v>São Paulo</v>
          </cell>
          <cell r="AP1297">
            <v>6429</v>
          </cell>
          <cell r="AQ1297" t="str">
            <v>20754</v>
          </cell>
          <cell r="AR1297" t="str">
            <v>8</v>
          </cell>
          <cell r="AS1297" t="str">
            <v>529063542</v>
          </cell>
          <cell r="AT1297" t="str">
            <v>280685038108</v>
          </cell>
          <cell r="AU1297" t="str">
            <v>302</v>
          </cell>
          <cell r="AV1297" t="str">
            <v>374</v>
          </cell>
          <cell r="AW1297" t="str">
            <v>34362</v>
          </cell>
          <cell r="AX1297" t="str">
            <v>006</v>
          </cell>
          <cell r="AY1297">
            <v>4</v>
          </cell>
          <cell r="AZ1297">
            <v>3</v>
          </cell>
          <cell r="BA1297">
            <v>0</v>
          </cell>
        </row>
        <row r="1298">
          <cell r="A1298">
            <v>112353</v>
          </cell>
          <cell r="B1298" t="str">
            <v>JOSE GASPARINO DE BRITO</v>
          </cell>
          <cell r="C1298" t="str">
            <v>VARREDOR</v>
          </cell>
          <cell r="D1298" t="str">
            <v>ECOSAMPA Parelheiros</v>
          </cell>
          <cell r="E1298">
            <v>43617</v>
          </cell>
          <cell r="F1298">
            <v>1603.99</v>
          </cell>
          <cell r="G1298" t="str">
            <v>Em Atividade Normal</v>
          </cell>
          <cell r="H1298">
            <v>45177</v>
          </cell>
          <cell r="I1298">
            <v>23939</v>
          </cell>
          <cell r="J1298" t="str">
            <v>077.625.798-69</v>
          </cell>
          <cell r="K1298" t="str">
            <v>122.48550.42.3</v>
          </cell>
          <cell r="L1298" t="str">
            <v>Salário Mensal</v>
          </cell>
          <cell r="M1298" t="str">
            <v>Empregado (CLT)</v>
          </cell>
          <cell r="N1298" t="str">
            <v>5142-15</v>
          </cell>
          <cell r="O1298">
            <v>233</v>
          </cell>
          <cell r="P1298" t="str">
            <v>SEGUNDA A SABADO - 09:00 AS 17:20 / INTERVALO DE 01 HORA</v>
          </cell>
          <cell r="Q1298" t="str">
            <v>220 Horas</v>
          </cell>
          <cell r="R1298" t="str">
            <v>75.01.006</v>
          </cell>
          <cell r="S1298" t="str">
            <v>SCK - Varrição de Vias e Logradouros</v>
          </cell>
          <cell r="T1298">
            <v>2</v>
          </cell>
          <cell r="U1298" t="str">
            <v>SIEMACO SAO PAULO LIMP URBANA</v>
          </cell>
          <cell r="V1298" t="str">
            <v>Brasileira</v>
          </cell>
          <cell r="W1298" t="str">
            <v>Varzelândia</v>
          </cell>
          <cell r="X1298" t="str">
            <v>ODETE CORREA DE BRITO</v>
          </cell>
          <cell r="Y1298" t="str">
            <v>PEDRO MOREIRA NIZ</v>
          </cell>
          <cell r="Z1298" t="str">
            <v>Casado</v>
          </cell>
          <cell r="AA1298" t="str">
            <v>Ensino Fundamental Incompleto</v>
          </cell>
          <cell r="AB1298" t="str">
            <v>M</v>
          </cell>
          <cell r="AC1298" t="str">
            <v>Rua</v>
          </cell>
          <cell r="AD1298" t="str">
            <v>ALECRIM</v>
          </cell>
          <cell r="AE1298" t="str">
            <v>57</v>
          </cell>
          <cell r="AG1298" t="str">
            <v>04896-440</v>
          </cell>
          <cell r="AH1298" t="str">
            <v>COLONIA</v>
          </cell>
          <cell r="AI1298" t="str">
            <v>São Paulo</v>
          </cell>
          <cell r="AJ1298" t="str">
            <v>São Paulo</v>
          </cell>
          <cell r="AP1298">
            <v>5917</v>
          </cell>
          <cell r="AQ1298" t="str">
            <v>3693</v>
          </cell>
          <cell r="AR1298" t="str">
            <v>0</v>
          </cell>
          <cell r="AS1298" t="str">
            <v>18855242X</v>
          </cell>
          <cell r="AT1298" t="str">
            <v>114874660124</v>
          </cell>
          <cell r="AU1298" t="str">
            <v>108</v>
          </cell>
          <cell r="AV1298" t="str">
            <v>381</v>
          </cell>
          <cell r="AW1298" t="str">
            <v>99952</v>
          </cell>
          <cell r="AX1298" t="str">
            <v>82</v>
          </cell>
          <cell r="AY1298">
            <v>4</v>
          </cell>
          <cell r="AZ1298">
            <v>3</v>
          </cell>
          <cell r="BA1298">
            <v>0</v>
          </cell>
        </row>
        <row r="1299">
          <cell r="A1299">
            <v>113387</v>
          </cell>
          <cell r="B1299" t="str">
            <v>JOSE GEAN FERNANDES DA SILVA ARAUJO</v>
          </cell>
          <cell r="C1299" t="str">
            <v>VARREDOR</v>
          </cell>
          <cell r="D1299" t="str">
            <v>ECOSAMPA Santo Amaro</v>
          </cell>
          <cell r="E1299">
            <v>43617</v>
          </cell>
          <cell r="F1299">
            <v>1603.99</v>
          </cell>
          <cell r="G1299" t="str">
            <v>Em Atividade Normal</v>
          </cell>
          <cell r="H1299">
            <v>44930</v>
          </cell>
          <cell r="I1299">
            <v>32926</v>
          </cell>
          <cell r="J1299" t="str">
            <v>389.611.468-90</v>
          </cell>
          <cell r="K1299" t="str">
            <v>161.88457.35.2</v>
          </cell>
          <cell r="L1299" t="str">
            <v>Salário Mensal</v>
          </cell>
          <cell r="M1299" t="str">
            <v>Empregado (CLT)</v>
          </cell>
          <cell r="N1299" t="str">
            <v>5142-15</v>
          </cell>
          <cell r="O1299">
            <v>299</v>
          </cell>
          <cell r="P1299" t="str">
            <v>SEGUNDA A SABADO - 20:00 AS 03:40 / INTERVALO DE 01 HORA</v>
          </cell>
          <cell r="Q1299" t="str">
            <v>220 Horas</v>
          </cell>
          <cell r="R1299" t="str">
            <v>75.01.006</v>
          </cell>
          <cell r="S1299" t="str">
            <v>SCK - Varrição de Vias e Logradouros</v>
          </cell>
          <cell r="T1299">
            <v>2</v>
          </cell>
          <cell r="U1299" t="str">
            <v>SIEMACO SAO PAULO LIMP URBANA</v>
          </cell>
          <cell r="V1299" t="str">
            <v>Brasileira</v>
          </cell>
          <cell r="W1299" t="str">
            <v>Paulista</v>
          </cell>
          <cell r="X1299" t="str">
            <v>VANILDES FERNANDES DA SILVA ARAUJO</v>
          </cell>
          <cell r="Y1299" t="str">
            <v>JAIME JANUNCIO DE ARAUJO</v>
          </cell>
          <cell r="Z1299" t="str">
            <v>Solteiro</v>
          </cell>
          <cell r="AA1299" t="str">
            <v>Ensino Fundamental Incompleto</v>
          </cell>
          <cell r="AB1299" t="str">
            <v>M</v>
          </cell>
          <cell r="AC1299" t="str">
            <v>Rua</v>
          </cell>
          <cell r="AD1299" t="str">
            <v>SAGRADO CORACAO DE JESUS</v>
          </cell>
          <cell r="AE1299" t="str">
            <v>62</v>
          </cell>
          <cell r="AG1299" t="str">
            <v>05847-570</v>
          </cell>
          <cell r="AH1299" t="str">
            <v>JARDIM IRACEMA</v>
          </cell>
          <cell r="AI1299" t="str">
            <v>São Paulo</v>
          </cell>
          <cell r="AJ1299" t="str">
            <v>São Paulo</v>
          </cell>
          <cell r="AP1299">
            <v>738</v>
          </cell>
          <cell r="AQ1299" t="str">
            <v>91556</v>
          </cell>
          <cell r="AR1299" t="str">
            <v>0</v>
          </cell>
          <cell r="AS1299" t="str">
            <v>505438744</v>
          </cell>
          <cell r="AT1299" t="str">
            <v>38022521244</v>
          </cell>
          <cell r="AU1299" t="str">
            <v>395</v>
          </cell>
          <cell r="AV1299" t="str">
            <v>408</v>
          </cell>
          <cell r="AW1299" t="str">
            <v>53603</v>
          </cell>
          <cell r="AX1299" t="str">
            <v>339</v>
          </cell>
          <cell r="AY1299">
            <v>4</v>
          </cell>
          <cell r="AZ1299">
            <v>3</v>
          </cell>
          <cell r="BA1299">
            <v>0</v>
          </cell>
        </row>
        <row r="1300">
          <cell r="A1300">
            <v>113158</v>
          </cell>
          <cell r="B1300" t="str">
            <v>JOSE GERALDO DA SILVA</v>
          </cell>
          <cell r="C1300" t="str">
            <v>COLETOR</v>
          </cell>
          <cell r="D1300" t="str">
            <v>ECOSAMPA Operação Geral</v>
          </cell>
          <cell r="E1300">
            <v>43617</v>
          </cell>
          <cell r="F1300">
            <v>1907.79</v>
          </cell>
          <cell r="G1300" t="str">
            <v>Em Atividade Normal</v>
          </cell>
          <cell r="H1300">
            <v>44898</v>
          </cell>
          <cell r="I1300">
            <v>25327</v>
          </cell>
          <cell r="J1300" t="str">
            <v>231.156.818-36</v>
          </cell>
          <cell r="K1300" t="str">
            <v>134.94956.89.7</v>
          </cell>
          <cell r="L1300" t="str">
            <v>Salário Mensal</v>
          </cell>
          <cell r="M1300" t="str">
            <v>Empregado (CLT)</v>
          </cell>
          <cell r="N1300" t="str">
            <v>5142-05</v>
          </cell>
          <cell r="O1300">
            <v>339</v>
          </cell>
          <cell r="P1300" t="str">
            <v>SEGUNDA A SABADO - 13:20 AS 21:40 / INTERVALO DE 01 HORA</v>
          </cell>
          <cell r="Q1300" t="str">
            <v>220 Horas</v>
          </cell>
          <cell r="R1300" t="str">
            <v>75.01.023</v>
          </cell>
          <cell r="S1300" t="str">
            <v>SCK - Coleta Manual Residuos - Orgânicos Feira Livre</v>
          </cell>
          <cell r="T1300">
            <v>2</v>
          </cell>
          <cell r="U1300" t="str">
            <v>SIEMACO SAO PAULO LIMP URBANA</v>
          </cell>
          <cell r="V1300" t="str">
            <v>Brasileira</v>
          </cell>
          <cell r="W1300" t="str">
            <v>São Pedro dos Ferros</v>
          </cell>
          <cell r="X1300" t="str">
            <v>MARIA EUGENIA DA CONCEICAO</v>
          </cell>
          <cell r="Z1300" t="str">
            <v>Solteiro</v>
          </cell>
          <cell r="AA1300" t="str">
            <v>Ensino Fundamental Completo</v>
          </cell>
          <cell r="AB1300" t="str">
            <v>M</v>
          </cell>
          <cell r="AC1300" t="str">
            <v>Rua</v>
          </cell>
          <cell r="AD1300" t="str">
            <v>CATHARINA GUILGER REIMBERG</v>
          </cell>
          <cell r="AE1300" t="str">
            <v>65</v>
          </cell>
          <cell r="AG1300" t="str">
            <v>04893-060</v>
          </cell>
          <cell r="AH1300" t="str">
            <v>EMBURA</v>
          </cell>
          <cell r="AI1300" t="str">
            <v>São Paulo</v>
          </cell>
          <cell r="AJ1300" t="str">
            <v>São Paulo</v>
          </cell>
          <cell r="AP1300">
            <v>2921</v>
          </cell>
          <cell r="AQ1300" t="str">
            <v>52671</v>
          </cell>
          <cell r="AR1300" t="str">
            <v>7</v>
          </cell>
          <cell r="AS1300" t="str">
            <v>388409307</v>
          </cell>
          <cell r="AT1300" t="str">
            <v>347374300116</v>
          </cell>
          <cell r="AU1300" t="str">
            <v>274</v>
          </cell>
          <cell r="AV1300" t="str">
            <v>381</v>
          </cell>
          <cell r="AW1300" t="str">
            <v>19588</v>
          </cell>
          <cell r="AX1300" t="str">
            <v>312</v>
          </cell>
          <cell r="AY1300">
            <v>4</v>
          </cell>
          <cell r="AZ1300">
            <v>3</v>
          </cell>
          <cell r="BA1300">
            <v>0</v>
          </cell>
        </row>
        <row r="1301">
          <cell r="A1301">
            <v>113452</v>
          </cell>
          <cell r="B1301" t="str">
            <v>JOSE GERALDO DE ASSIS</v>
          </cell>
          <cell r="C1301" t="str">
            <v>VARREDOR</v>
          </cell>
          <cell r="D1301" t="str">
            <v>ECOSAMPA Santo Amaro</v>
          </cell>
          <cell r="E1301">
            <v>43617</v>
          </cell>
          <cell r="F1301">
            <v>1464.83</v>
          </cell>
          <cell r="G1301" t="str">
            <v>Demitido em Meses Anteriores</v>
          </cell>
          <cell r="H1301">
            <v>44743</v>
          </cell>
          <cell r="I1301">
            <v>24278</v>
          </cell>
          <cell r="J1301" t="str">
            <v>722.923.346-15</v>
          </cell>
          <cell r="K1301" t="str">
            <v>124.87911.70.2</v>
          </cell>
          <cell r="L1301" t="str">
            <v>Salário Mensal</v>
          </cell>
          <cell r="M1301" t="str">
            <v>Empregado (CLT)</v>
          </cell>
          <cell r="N1301" t="str">
            <v>5142-15</v>
          </cell>
          <cell r="O1301">
            <v>297</v>
          </cell>
          <cell r="P1301" t="str">
            <v>SEGUNDA A SABADO - 05:40 AS 14:00 / INTERVALO DE 01 HORA</v>
          </cell>
          <cell r="Q1301" t="str">
            <v>220 Horas</v>
          </cell>
          <cell r="R1301" t="str">
            <v>75.01.006</v>
          </cell>
          <cell r="S1301" t="str">
            <v>SCK - Varrição de Vias e Logradouros</v>
          </cell>
          <cell r="T1301">
            <v>2</v>
          </cell>
          <cell r="U1301" t="str">
            <v>SIEMACO SAO PAULO LIMP URBANA</v>
          </cell>
          <cell r="V1301" t="str">
            <v>Brasileira</v>
          </cell>
          <cell r="W1301" t="str">
            <v>Alto Rio Doce</v>
          </cell>
          <cell r="X1301" t="str">
            <v>MARIA APARECIDA</v>
          </cell>
          <cell r="Y1301" t="str">
            <v>JOSE DOMINGOS DE ASSIS</v>
          </cell>
          <cell r="Z1301" t="str">
            <v>Casado</v>
          </cell>
          <cell r="AA1301" t="str">
            <v>Ensino Fundamental Incompleto</v>
          </cell>
          <cell r="AB1301" t="str">
            <v>M</v>
          </cell>
          <cell r="AC1301" t="str">
            <v>Rua</v>
          </cell>
          <cell r="AD1301" t="str">
            <v>CHARLES RAGUE</v>
          </cell>
          <cell r="AE1301" t="str">
            <v>39</v>
          </cell>
          <cell r="AG1301" t="str">
            <v>05878-150</v>
          </cell>
          <cell r="AH1301" t="str">
            <v>JARDIM VERA CRUZ</v>
          </cell>
          <cell r="AI1301" t="str">
            <v>São Paulo</v>
          </cell>
          <cell r="AJ1301" t="str">
            <v>São Paulo</v>
          </cell>
          <cell r="AP1301">
            <v>9106</v>
          </cell>
          <cell r="AQ1301" t="str">
            <v>33151</v>
          </cell>
          <cell r="AR1301" t="str">
            <v>6</v>
          </cell>
          <cell r="AS1301" t="str">
            <v>552659927</v>
          </cell>
          <cell r="AT1301" t="str">
            <v>056371530256</v>
          </cell>
          <cell r="AU1301" t="str">
            <v>2</v>
          </cell>
          <cell r="AV1301" t="str">
            <v>247</v>
          </cell>
          <cell r="AW1301" t="str">
            <v>04554</v>
          </cell>
          <cell r="AX1301" t="str">
            <v>180</v>
          </cell>
          <cell r="AY1301">
            <v>3</v>
          </cell>
          <cell r="AZ1301">
            <v>1</v>
          </cell>
          <cell r="BA1301">
            <v>0</v>
          </cell>
        </row>
        <row r="1302">
          <cell r="A1302">
            <v>113629</v>
          </cell>
          <cell r="B1302" t="str">
            <v>JOSE GERALDO DE FARIA</v>
          </cell>
          <cell r="C1302" t="str">
            <v>MOTORISTA CAMINHAO</v>
          </cell>
          <cell r="D1302" t="str">
            <v>ECOSAMPA Operação Geral</v>
          </cell>
          <cell r="E1302">
            <v>43617</v>
          </cell>
          <cell r="F1302">
            <v>2785.59</v>
          </cell>
          <cell r="G1302" t="str">
            <v>Demitido em Meses Anteriores</v>
          </cell>
          <cell r="H1302">
            <v>44631</v>
          </cell>
          <cell r="I1302">
            <v>20770</v>
          </cell>
          <cell r="J1302" t="str">
            <v>083.959.378-30</v>
          </cell>
          <cell r="K1302" t="str">
            <v>122.44509.37.2</v>
          </cell>
          <cell r="L1302" t="str">
            <v>Salário Mensal</v>
          </cell>
          <cell r="M1302" t="str">
            <v>Empregado (CLT)</v>
          </cell>
          <cell r="N1302" t="str">
            <v>7825-10</v>
          </cell>
          <cell r="O1302">
            <v>339</v>
          </cell>
          <cell r="P1302" t="str">
            <v>SEGUNDA A SABADO - 13:20 AS 21:40 / INTERVALO DE 01 HORA</v>
          </cell>
          <cell r="Q1302" t="str">
            <v>220 Horas</v>
          </cell>
          <cell r="R1302" t="str">
            <v>75.01.023</v>
          </cell>
          <cell r="S1302" t="str">
            <v>SCK - Coleta Manual Residuos - Orgânicos Feira Livre</v>
          </cell>
          <cell r="T1302">
            <v>2</v>
          </cell>
          <cell r="U1302" t="str">
            <v>SIND TRAB EMP DE ONIBUS RODOV INTEREST INTERM SET DIF SAO PAULO</v>
          </cell>
          <cell r="V1302" t="str">
            <v>Brasileira</v>
          </cell>
          <cell r="W1302" t="str">
            <v>São Paulo</v>
          </cell>
          <cell r="X1302" t="str">
            <v>IRENE SANTANA DE FARIA</v>
          </cell>
          <cell r="Y1302" t="str">
            <v>JOSE ANTONIO DE FARIA</v>
          </cell>
          <cell r="Z1302" t="str">
            <v>Solteiro</v>
          </cell>
          <cell r="AA1302" t="str">
            <v>Ensino Fundamental Incompleto</v>
          </cell>
          <cell r="AB1302" t="str">
            <v>M</v>
          </cell>
          <cell r="AC1302" t="str">
            <v>Rua</v>
          </cell>
          <cell r="AD1302" t="str">
            <v>PHILIPE DE VITRY</v>
          </cell>
          <cell r="AE1302" t="str">
            <v>49</v>
          </cell>
          <cell r="AG1302" t="str">
            <v>05819-080</v>
          </cell>
          <cell r="AH1302" t="str">
            <v>JARDIM SANTA JOSEFINA</v>
          </cell>
          <cell r="AI1302" t="str">
            <v>São Paulo</v>
          </cell>
          <cell r="AJ1302" t="str">
            <v>São Paulo</v>
          </cell>
          <cell r="AP1302">
            <v>390</v>
          </cell>
          <cell r="AQ1302" t="str">
            <v>12551</v>
          </cell>
          <cell r="AR1302" t="str">
            <v>6</v>
          </cell>
          <cell r="AS1302" t="str">
            <v>193040943</v>
          </cell>
          <cell r="AT1302" t="str">
            <v>077833310175</v>
          </cell>
          <cell r="AU1302" t="str">
            <v>14</v>
          </cell>
          <cell r="AV1302" t="str">
            <v>372</v>
          </cell>
          <cell r="AW1302" t="str">
            <v>13044</v>
          </cell>
          <cell r="AX1302" t="str">
            <v>085</v>
          </cell>
          <cell r="AY1302">
            <v>2</v>
          </cell>
          <cell r="AZ1302">
            <v>9</v>
          </cell>
          <cell r="BA1302">
            <v>10</v>
          </cell>
          <cell r="BB1302" t="str">
            <v>02.050.545.779</v>
          </cell>
          <cell r="BC1302">
            <v>44605</v>
          </cell>
          <cell r="BE1302" t="str">
            <v>D</v>
          </cell>
          <cell r="BG1302">
            <v>44628</v>
          </cell>
        </row>
        <row r="1303">
          <cell r="A1303">
            <v>112408</v>
          </cell>
          <cell r="B1303" t="str">
            <v>JOSE GERALDO DE OLIVEIRA</v>
          </cell>
          <cell r="C1303" t="str">
            <v>AJUDANTE EQ SERVICOS DIVERSOS</v>
          </cell>
          <cell r="D1303" t="str">
            <v>ECOSAMPA Capela do Socorro</v>
          </cell>
          <cell r="E1303">
            <v>43617</v>
          </cell>
          <cell r="F1303">
            <v>1603.99</v>
          </cell>
          <cell r="G1303" t="str">
            <v>Em Atividade Normal</v>
          </cell>
          <cell r="H1303">
            <v>44867</v>
          </cell>
          <cell r="I1303">
            <v>27255</v>
          </cell>
          <cell r="J1303" t="str">
            <v>184.721.238-71</v>
          </cell>
          <cell r="K1303" t="str">
            <v>124.98977.82.3</v>
          </cell>
          <cell r="L1303" t="str">
            <v>Salário Mensal</v>
          </cell>
          <cell r="M1303" t="str">
            <v>Empregado (CLT)</v>
          </cell>
          <cell r="N1303" t="str">
            <v>5142-25</v>
          </cell>
          <cell r="O1303">
            <v>66</v>
          </cell>
          <cell r="P1303" t="str">
            <v>SEGUNDA A SABADO - 06:00 AS 14:20 / INTERVALO DE 01 HORA</v>
          </cell>
          <cell r="Q1303" t="str">
            <v>220 Horas</v>
          </cell>
          <cell r="R1303" t="str">
            <v>75.01.013</v>
          </cell>
          <cell r="S1303" t="str">
            <v>SCK - Capinação e Roçada de Vias</v>
          </cell>
          <cell r="T1303">
            <v>2</v>
          </cell>
          <cell r="U1303" t="str">
            <v>SIEMACO SAO PAULO LIMP URBANA</v>
          </cell>
          <cell r="V1303" t="str">
            <v>Brasileira</v>
          </cell>
          <cell r="W1303" t="str">
            <v>São Paulo</v>
          </cell>
          <cell r="X1303" t="str">
            <v>GERALCINA BARBOSA DE OLIVEIRA</v>
          </cell>
          <cell r="Y1303" t="str">
            <v>ANTONIO RODRIGUES DE OLIVEIRA</v>
          </cell>
          <cell r="Z1303" t="str">
            <v>Casado</v>
          </cell>
          <cell r="AA1303" t="str">
            <v>Ensino Médio Incompleto</v>
          </cell>
          <cell r="AB1303" t="str">
            <v>M</v>
          </cell>
          <cell r="AC1303" t="str">
            <v>Rua</v>
          </cell>
          <cell r="AD1303" t="str">
            <v>ANTONIO PROOST R NETO</v>
          </cell>
          <cell r="AE1303" t="str">
            <v>54</v>
          </cell>
          <cell r="AG1303" t="str">
            <v>04888-060</v>
          </cell>
          <cell r="AH1303" t="str">
            <v>CH SAO SILVESTRE</v>
          </cell>
          <cell r="AI1303" t="str">
            <v>São Paulo</v>
          </cell>
          <cell r="AJ1303" t="str">
            <v>São Paulo</v>
          </cell>
          <cell r="AP1303">
            <v>9340</v>
          </cell>
          <cell r="AQ1303" t="str">
            <v>52272</v>
          </cell>
          <cell r="AR1303" t="str">
            <v>2</v>
          </cell>
          <cell r="AS1303" t="str">
            <v>292996664</v>
          </cell>
          <cell r="AT1303" t="str">
            <v>219695040116</v>
          </cell>
          <cell r="AU1303" t="str">
            <v>282</v>
          </cell>
          <cell r="AV1303" t="str">
            <v>381</v>
          </cell>
          <cell r="AW1303" t="str">
            <v>82171</v>
          </cell>
          <cell r="AX1303" t="str">
            <v>134</v>
          </cell>
          <cell r="AY1303">
            <v>4</v>
          </cell>
          <cell r="AZ1303">
            <v>3</v>
          </cell>
          <cell r="BA1303">
            <v>0</v>
          </cell>
        </row>
        <row r="1304">
          <cell r="A1304">
            <v>113417</v>
          </cell>
          <cell r="B1304" t="str">
            <v>JOSE GERALDO SILVA</v>
          </cell>
          <cell r="C1304" t="str">
            <v>VARREDOR</v>
          </cell>
          <cell r="D1304" t="str">
            <v>ECOSAMPA Santo Amaro</v>
          </cell>
          <cell r="E1304">
            <v>43617</v>
          </cell>
          <cell r="F1304">
            <v>1603.99</v>
          </cell>
          <cell r="G1304" t="str">
            <v>Em Atividade Normal</v>
          </cell>
          <cell r="H1304">
            <v>44930</v>
          </cell>
          <cell r="I1304">
            <v>28389</v>
          </cell>
          <cell r="J1304" t="str">
            <v>196.771.528-90</v>
          </cell>
          <cell r="K1304" t="str">
            <v>125.46800.01.0</v>
          </cell>
          <cell r="L1304" t="str">
            <v>Salário Mensal</v>
          </cell>
          <cell r="M1304" t="str">
            <v>Empregado (CLT)</v>
          </cell>
          <cell r="N1304" t="str">
            <v>5142-15</v>
          </cell>
          <cell r="O1304">
            <v>299</v>
          </cell>
          <cell r="P1304" t="str">
            <v>SEGUNDA A SABADO - 20:00 AS 03:40 / INTERVALO DE 01 HORA</v>
          </cell>
          <cell r="Q1304" t="str">
            <v>220 Horas</v>
          </cell>
          <cell r="R1304" t="str">
            <v>75.01.006</v>
          </cell>
          <cell r="S1304" t="str">
            <v>SCK - Varrição de Vias e Logradouros</v>
          </cell>
          <cell r="T1304">
            <v>2</v>
          </cell>
          <cell r="U1304" t="str">
            <v>SIEMACO SAO PAULO LIMP URBANA</v>
          </cell>
          <cell r="V1304" t="str">
            <v>Brasileira</v>
          </cell>
          <cell r="W1304" t="str">
            <v>Inhapim</v>
          </cell>
          <cell r="X1304" t="str">
            <v>MARIA DO CARMO SILVA</v>
          </cell>
          <cell r="Y1304" t="str">
            <v>JOAQUIM DE OLIVEIRA DA SILVA</v>
          </cell>
          <cell r="Z1304" t="str">
            <v>Solteiro</v>
          </cell>
          <cell r="AA1304" t="str">
            <v>Ensino Médio Completo</v>
          </cell>
          <cell r="AB1304" t="str">
            <v>M</v>
          </cell>
          <cell r="AC1304" t="str">
            <v>Rua</v>
          </cell>
          <cell r="AD1304" t="str">
            <v>BATALHA REIS</v>
          </cell>
          <cell r="AE1304" t="str">
            <v>70</v>
          </cell>
          <cell r="AG1304" t="str">
            <v>05882-360</v>
          </cell>
          <cell r="AH1304" t="str">
            <v>JARDIM SAO BENTO NOVO</v>
          </cell>
          <cell r="AI1304" t="str">
            <v>São Paulo</v>
          </cell>
          <cell r="AJ1304" t="str">
            <v>São Paulo</v>
          </cell>
          <cell r="AP1304">
            <v>2921</v>
          </cell>
          <cell r="AQ1304" t="str">
            <v>52758</v>
          </cell>
          <cell r="AR1304" t="str">
            <v>2</v>
          </cell>
          <cell r="AS1304" t="str">
            <v>298300175</v>
          </cell>
          <cell r="AT1304" t="str">
            <v>266615240141</v>
          </cell>
          <cell r="AU1304" t="str">
            <v>136</v>
          </cell>
          <cell r="AV1304" t="str">
            <v>20</v>
          </cell>
          <cell r="AW1304" t="str">
            <v>17008</v>
          </cell>
          <cell r="AX1304" t="str">
            <v>183</v>
          </cell>
          <cell r="AY1304">
            <v>4</v>
          </cell>
          <cell r="AZ1304">
            <v>3</v>
          </cell>
          <cell r="BA1304">
            <v>0</v>
          </cell>
        </row>
        <row r="1305">
          <cell r="A1305">
            <v>122405</v>
          </cell>
          <cell r="B1305" t="str">
            <v>JOSE GERALDO XAVIER DE ARAUJO</v>
          </cell>
          <cell r="C1305" t="str">
            <v>MOTORISTA CAMINHAO</v>
          </cell>
          <cell r="D1305" t="str">
            <v>ECOSAMPA Operação Geral</v>
          </cell>
          <cell r="E1305">
            <v>45117</v>
          </cell>
          <cell r="F1305">
            <v>3050.22</v>
          </cell>
          <cell r="G1305" t="str">
            <v>Em Atividade Normal</v>
          </cell>
          <cell r="H1305">
            <v>45117</v>
          </cell>
          <cell r="I1305">
            <v>29668</v>
          </cell>
          <cell r="J1305" t="str">
            <v>288.060.918-67</v>
          </cell>
          <cell r="K1305" t="str">
            <v>129.72809.93.0</v>
          </cell>
          <cell r="L1305" t="str">
            <v>Salário Mensal</v>
          </cell>
          <cell r="M1305" t="str">
            <v>Empregado (CLT)</v>
          </cell>
          <cell r="N1305" t="str">
            <v>7825-10</v>
          </cell>
          <cell r="O1305">
            <v>301</v>
          </cell>
          <cell r="P1305" t="str">
            <v>SEGUNDA A SABADO - 22:00 AS 05:25 / INTERVALO DE 01 HORA</v>
          </cell>
          <cell r="Q1305" t="str">
            <v>220 Horas</v>
          </cell>
          <cell r="R1305" t="str">
            <v>75.01.024</v>
          </cell>
          <cell r="S1305" t="str">
            <v>SCK - Coleta Manual Residuos - Compactador</v>
          </cell>
          <cell r="T1305">
            <v>2</v>
          </cell>
          <cell r="U1305" t="str">
            <v>SIND TRAB EMP DE ONIBUS RODOV INTEREST INTERM SET DIF SAO PAULO</v>
          </cell>
          <cell r="V1305" t="str">
            <v>Brasileira</v>
          </cell>
          <cell r="W1305" t="str">
            <v>São Paulo</v>
          </cell>
          <cell r="X1305" t="str">
            <v>APARECIDA XAVIER DE ARAUJO</v>
          </cell>
          <cell r="Y1305" t="str">
            <v>TARCISIO DE ARAUJO</v>
          </cell>
          <cell r="Z1305" t="str">
            <v>Casado</v>
          </cell>
          <cell r="AA1305" t="str">
            <v>Ensino Médio Completo</v>
          </cell>
          <cell r="AB1305" t="str">
            <v>M</v>
          </cell>
          <cell r="AC1305" t="str">
            <v>Rua</v>
          </cell>
          <cell r="AD1305" t="str">
            <v>TOMAS POMPEU</v>
          </cell>
          <cell r="AE1305" t="str">
            <v>583</v>
          </cell>
          <cell r="AG1305" t="str">
            <v>05877-360</v>
          </cell>
          <cell r="AH1305" t="str">
            <v>JARDIM GUARUJA</v>
          </cell>
          <cell r="AI1305" t="str">
            <v>São Paulo</v>
          </cell>
          <cell r="AJ1305" t="str">
            <v>São Paulo</v>
          </cell>
          <cell r="AM1305" t="str">
            <v>11</v>
          </cell>
          <cell r="AN1305" t="str">
            <v>98685-2487</v>
          </cell>
          <cell r="AP1305">
            <v>746</v>
          </cell>
          <cell r="AQ1305" t="str">
            <v>21123</v>
          </cell>
          <cell r="AR1305" t="str">
            <v>4</v>
          </cell>
          <cell r="AS1305" t="str">
            <v>330177230</v>
          </cell>
          <cell r="AT1305" t="str">
            <v>288309950124</v>
          </cell>
          <cell r="AU1305" t="str">
            <v>0153</v>
          </cell>
          <cell r="AV1305" t="str">
            <v>020</v>
          </cell>
          <cell r="AW1305" t="str">
            <v>28806091</v>
          </cell>
          <cell r="AX1305" t="str">
            <v>867</v>
          </cell>
          <cell r="AY1305">
            <v>0</v>
          </cell>
          <cell r="AZ1305">
            <v>1</v>
          </cell>
          <cell r="BA1305">
            <v>21</v>
          </cell>
          <cell r="BB1305" t="str">
            <v>01.033.480.607</v>
          </cell>
          <cell r="BC1305">
            <v>48701</v>
          </cell>
          <cell r="BD1305">
            <v>45050</v>
          </cell>
          <cell r="BE1305" t="str">
            <v>AD</v>
          </cell>
        </row>
        <row r="1306">
          <cell r="A1306">
            <v>113366</v>
          </cell>
          <cell r="B1306" t="str">
            <v>JOSE GILBERTO DA SILVA</v>
          </cell>
          <cell r="C1306" t="str">
            <v>VARREDOR</v>
          </cell>
          <cell r="D1306" t="str">
            <v>ECOSAMPA Santo Amaro</v>
          </cell>
          <cell r="E1306">
            <v>43617</v>
          </cell>
          <cell r="F1306">
            <v>1603.99</v>
          </cell>
          <cell r="G1306" t="str">
            <v>Em Atividade Normal</v>
          </cell>
          <cell r="H1306">
            <v>45119</v>
          </cell>
          <cell r="I1306">
            <v>19510</v>
          </cell>
          <cell r="J1306" t="str">
            <v>052.505.828-18</v>
          </cell>
          <cell r="K1306" t="str">
            <v>105.59211.69.1</v>
          </cell>
          <cell r="L1306" t="str">
            <v>Salário Mensal</v>
          </cell>
          <cell r="M1306" t="str">
            <v>Empregado (CLT)</v>
          </cell>
          <cell r="N1306" t="str">
            <v>5142-15</v>
          </cell>
          <cell r="O1306">
            <v>66</v>
          </cell>
          <cell r="P1306" t="str">
            <v>SEGUNDA A SABADO - 06:00 AS 14:20 / INTERVALO DE 01 HORA</v>
          </cell>
          <cell r="Q1306" t="str">
            <v>220 Horas</v>
          </cell>
          <cell r="R1306" t="str">
            <v>75.01.006</v>
          </cell>
          <cell r="S1306" t="str">
            <v>SCK - Varrição de Vias e Logradouros</v>
          </cell>
          <cell r="T1306">
            <v>2</v>
          </cell>
          <cell r="U1306" t="str">
            <v>SIEMACO SAO PAULO LIMP URBANA</v>
          </cell>
          <cell r="V1306" t="str">
            <v>Brasileira</v>
          </cell>
          <cell r="W1306" t="str">
            <v>São Lourenço da Mata</v>
          </cell>
          <cell r="X1306" t="str">
            <v>RITA MARIA PEREIRA</v>
          </cell>
          <cell r="Y1306" t="str">
            <v>JOSE PEREIRA DA SILVA</v>
          </cell>
          <cell r="Z1306" t="str">
            <v>Solteiro</v>
          </cell>
          <cell r="AA1306" t="str">
            <v>Ensino Fundamental Incompleto</v>
          </cell>
          <cell r="AB1306" t="str">
            <v>M</v>
          </cell>
          <cell r="AC1306" t="str">
            <v>Rua</v>
          </cell>
          <cell r="AD1306" t="str">
            <v>SEBASTIAO MUNIZ DE SOUSA</v>
          </cell>
          <cell r="AE1306" t="str">
            <v>001</v>
          </cell>
          <cell r="AG1306" t="str">
            <v>05821-150</v>
          </cell>
          <cell r="AH1306" t="str">
            <v>PARQUE SANTO ANTONIO</v>
          </cell>
          <cell r="AI1306" t="str">
            <v>São Paulo</v>
          </cell>
          <cell r="AJ1306" t="str">
            <v>São Paulo</v>
          </cell>
          <cell r="AP1306">
            <v>772</v>
          </cell>
          <cell r="AQ1306" t="str">
            <v>24349</v>
          </cell>
          <cell r="AR1306" t="str">
            <v>9</v>
          </cell>
          <cell r="AS1306" t="str">
            <v>360617529</v>
          </cell>
          <cell r="AT1306" t="str">
            <v>95992540159</v>
          </cell>
          <cell r="AU1306" t="str">
            <v>145</v>
          </cell>
          <cell r="AV1306" t="str">
            <v>258</v>
          </cell>
          <cell r="AW1306" t="str">
            <v>33541</v>
          </cell>
          <cell r="AX1306" t="str">
            <v>130</v>
          </cell>
          <cell r="AY1306">
            <v>4</v>
          </cell>
          <cell r="AZ1306">
            <v>3</v>
          </cell>
          <cell r="BA1306">
            <v>0</v>
          </cell>
        </row>
        <row r="1307">
          <cell r="A1307">
            <v>119641</v>
          </cell>
          <cell r="B1307" t="str">
            <v>JOSE GILBERTO PEREIRA</v>
          </cell>
          <cell r="C1307" t="str">
            <v>AJUDANTE EQ SERVICOS DIVERSOS</v>
          </cell>
          <cell r="D1307" t="str">
            <v>ECOSAMPA Capela do Socorro</v>
          </cell>
          <cell r="E1307">
            <v>44725</v>
          </cell>
          <cell r="F1307">
            <v>1603.99</v>
          </cell>
          <cell r="G1307" t="str">
            <v>Em Atividade Normal</v>
          </cell>
          <cell r="H1307">
            <v>44725</v>
          </cell>
          <cell r="I1307">
            <v>26746</v>
          </cell>
          <cell r="J1307" t="str">
            <v>977.023.076-68</v>
          </cell>
          <cell r="K1307" t="str">
            <v>125.15086.76.6</v>
          </cell>
          <cell r="L1307" t="str">
            <v>Salário Mensal</v>
          </cell>
          <cell r="M1307" t="str">
            <v>Empregado (CLT)</v>
          </cell>
          <cell r="N1307" t="str">
            <v>5142-25</v>
          </cell>
          <cell r="O1307">
            <v>167</v>
          </cell>
          <cell r="P1307" t="str">
            <v>SEGUNDA A SABADO - 13:40 AS 22:00 / INTERVALO DE 01 HORA</v>
          </cell>
          <cell r="Q1307" t="str">
            <v>220 Horas</v>
          </cell>
          <cell r="R1307" t="str">
            <v>75.01.019</v>
          </cell>
          <cell r="S1307" t="str">
            <v>SCK - Operação dos Ecopontos</v>
          </cell>
          <cell r="T1307">
            <v>2</v>
          </cell>
          <cell r="U1307" t="str">
            <v>SIEMACO SAO PAULO LIMP URBANA</v>
          </cell>
          <cell r="V1307" t="str">
            <v>Brasileira</v>
          </cell>
          <cell r="W1307" t="str">
            <v>Gouveia</v>
          </cell>
          <cell r="X1307" t="str">
            <v>ALAIDE DE JESUS PEREIRA</v>
          </cell>
          <cell r="Y1307" t="str">
            <v>JOSE CORDOLINO PEREIRA</v>
          </cell>
          <cell r="Z1307" t="str">
            <v>Outros</v>
          </cell>
          <cell r="AA1307" t="str">
            <v>Ensino Médio Completo</v>
          </cell>
          <cell r="AB1307" t="str">
            <v>M</v>
          </cell>
          <cell r="AC1307" t="str">
            <v>Avenida</v>
          </cell>
          <cell r="AD1307" t="str">
            <v>PRIMAVERA</v>
          </cell>
          <cell r="AE1307" t="str">
            <v>25</v>
          </cell>
          <cell r="AF1307" t="str">
            <v>B</v>
          </cell>
          <cell r="AG1307" t="str">
            <v>04896-120</v>
          </cell>
          <cell r="AH1307" t="str">
            <v>JARDIM SANTA TEREZINHA PARELHEIROS</v>
          </cell>
          <cell r="AI1307" t="str">
            <v>São Paulo</v>
          </cell>
          <cell r="AJ1307" t="str">
            <v>São Paulo</v>
          </cell>
          <cell r="AP1307">
            <v>6733</v>
          </cell>
          <cell r="AQ1307" t="str">
            <v>51208</v>
          </cell>
          <cell r="AR1307" t="str">
            <v>8</v>
          </cell>
          <cell r="AS1307" t="str">
            <v>278699923</v>
          </cell>
          <cell r="AT1307" t="str">
            <v>255390590191</v>
          </cell>
          <cell r="AU1307" t="str">
            <v>0360</v>
          </cell>
          <cell r="AV1307" t="str">
            <v>381</v>
          </cell>
          <cell r="AW1307" t="str">
            <v>97702307</v>
          </cell>
          <cell r="AX1307" t="str">
            <v>668</v>
          </cell>
          <cell r="AY1307">
            <v>1</v>
          </cell>
          <cell r="AZ1307">
            <v>2</v>
          </cell>
          <cell r="BA1307">
            <v>18</v>
          </cell>
        </row>
        <row r="1308">
          <cell r="A1308">
            <v>112948</v>
          </cell>
          <cell r="B1308" t="str">
            <v>JOSE GOMES DA SILVA</v>
          </cell>
          <cell r="C1308" t="str">
            <v>VARREDOR</v>
          </cell>
          <cell r="D1308" t="str">
            <v>ECOSAMPA Capela do Socorro</v>
          </cell>
          <cell r="E1308">
            <v>43617</v>
          </cell>
          <cell r="F1308">
            <v>1281.23</v>
          </cell>
          <cell r="G1308" t="str">
            <v>Demitido em Meses Anteriores</v>
          </cell>
          <cell r="H1308">
            <v>43895</v>
          </cell>
          <cell r="I1308">
            <v>20057</v>
          </cell>
          <cell r="J1308" t="str">
            <v>128.989.348-95</v>
          </cell>
          <cell r="K1308" t="str">
            <v>107.10029.78.8</v>
          </cell>
          <cell r="L1308" t="str">
            <v>Salário Mensal</v>
          </cell>
          <cell r="M1308" t="str">
            <v>Empregado (CLT)</v>
          </cell>
          <cell r="N1308" t="str">
            <v>5142-15</v>
          </cell>
          <cell r="O1308">
            <v>233</v>
          </cell>
          <cell r="P1308" t="str">
            <v>SEGUNDA A SABADO - 09:00 AS 17:20 / INTERVALO DE 01 HORA</v>
          </cell>
          <cell r="Q1308" t="str">
            <v>220 Horas</v>
          </cell>
          <cell r="R1308" t="str">
            <v>75.01.006</v>
          </cell>
          <cell r="S1308" t="str">
            <v>SCK - Varrição de Vias e Logradouros</v>
          </cell>
          <cell r="T1308">
            <v>2</v>
          </cell>
          <cell r="U1308" t="str">
            <v>SIEMACO SAO PAULO LIMP URBANA</v>
          </cell>
          <cell r="V1308" t="str">
            <v>Brasileira</v>
          </cell>
          <cell r="W1308" t="str">
            <v>João Alfredo</v>
          </cell>
          <cell r="X1308" t="str">
            <v>MARIA EUFRASINA DA CONCEICAO</v>
          </cell>
          <cell r="Y1308" t="str">
            <v>HERCILIO GOMES DA SILVA</v>
          </cell>
          <cell r="Z1308" t="str">
            <v>Casado</v>
          </cell>
          <cell r="AA1308" t="str">
            <v>Ensino Fundamental Incompleto</v>
          </cell>
          <cell r="AB1308" t="str">
            <v>M</v>
          </cell>
          <cell r="AC1308" t="str">
            <v>Rua</v>
          </cell>
          <cell r="AD1308" t="str">
            <v>JULIO CESAR ARRESTI</v>
          </cell>
          <cell r="AE1308" t="str">
            <v>11</v>
          </cell>
          <cell r="AG1308" t="str">
            <v>04857-640</v>
          </cell>
          <cell r="AH1308" t="str">
            <v>JARDIM VARGINHA</v>
          </cell>
          <cell r="AI1308" t="str">
            <v>São Paulo</v>
          </cell>
          <cell r="AJ1308" t="str">
            <v>São Paulo</v>
          </cell>
          <cell r="AP1308">
            <v>6753</v>
          </cell>
          <cell r="AQ1308" t="str">
            <v>22086</v>
          </cell>
          <cell r="AR1308" t="str">
            <v>9</v>
          </cell>
          <cell r="AS1308" t="str">
            <v>507372785</v>
          </cell>
          <cell r="AT1308" t="str">
            <v>115771980116</v>
          </cell>
          <cell r="AU1308" t="str">
            <v>452</v>
          </cell>
          <cell r="AV1308" t="str">
            <v>381</v>
          </cell>
          <cell r="AW1308" t="str">
            <v>00847</v>
          </cell>
          <cell r="AX1308" t="str">
            <v>467</v>
          </cell>
          <cell r="AY1308">
            <v>0</v>
          </cell>
          <cell r="AZ1308">
            <v>9</v>
          </cell>
          <cell r="BA1308">
            <v>4</v>
          </cell>
        </row>
        <row r="1309">
          <cell r="A1309">
            <v>113162</v>
          </cell>
          <cell r="B1309" t="str">
            <v>JOSE GOMES DA SILVA</v>
          </cell>
          <cell r="C1309" t="str">
            <v>COLETOR</v>
          </cell>
          <cell r="D1309" t="str">
            <v>ECOSAMPA Operação Geral</v>
          </cell>
          <cell r="E1309">
            <v>43617</v>
          </cell>
          <cell r="F1309">
            <v>1907.79</v>
          </cell>
          <cell r="G1309" t="str">
            <v>Gozando Férias</v>
          </cell>
          <cell r="H1309">
            <v>45180</v>
          </cell>
          <cell r="I1309">
            <v>23270</v>
          </cell>
          <cell r="J1309" t="str">
            <v>697.112.754-49</v>
          </cell>
          <cell r="K1309" t="str">
            <v>123.88011.78.9</v>
          </cell>
          <cell r="L1309" t="str">
            <v>Salário Mensal</v>
          </cell>
          <cell r="M1309" t="str">
            <v>Empregado (CLT)</v>
          </cell>
          <cell r="N1309" t="str">
            <v>5142-05</v>
          </cell>
          <cell r="O1309">
            <v>297</v>
          </cell>
          <cell r="P1309" t="str">
            <v>SEGUNDA A SABADO - 05:40 AS 14:00 / INTERVALO DE 01 HORA</v>
          </cell>
          <cell r="Q1309" t="str">
            <v>220 Horas</v>
          </cell>
          <cell r="R1309" t="str">
            <v>75.01.017</v>
          </cell>
          <cell r="S1309" t="str">
            <v>SCK - Coleta Manual - Entulho e Materiais Diversos</v>
          </cell>
          <cell r="T1309">
            <v>2</v>
          </cell>
          <cell r="U1309" t="str">
            <v>SIEMACO SAO PAULO LIMP URBANA</v>
          </cell>
          <cell r="V1309" t="str">
            <v>Brasileira</v>
          </cell>
          <cell r="W1309" t="str">
            <v>João Alfredo</v>
          </cell>
          <cell r="X1309" t="str">
            <v>LUZIA MARIA DA CONCEICAO</v>
          </cell>
          <cell r="Y1309" t="str">
            <v>HELENO GOMES DA SILVA</v>
          </cell>
          <cell r="Z1309" t="str">
            <v>Outros</v>
          </cell>
          <cell r="AA1309" t="str">
            <v>Ensino Fundamental Incompleto</v>
          </cell>
          <cell r="AB1309" t="str">
            <v>M</v>
          </cell>
          <cell r="AC1309" t="str">
            <v>Travessa</v>
          </cell>
          <cell r="AD1309" t="str">
            <v>PERA DOS ANJOS</v>
          </cell>
          <cell r="AE1309" t="str">
            <v>18</v>
          </cell>
          <cell r="AF1309" t="str">
            <v>CH SONHO AZUL</v>
          </cell>
          <cell r="AG1309" t="str">
            <v>04961-220</v>
          </cell>
          <cell r="AH1309" t="str">
            <v>VILA CALU</v>
          </cell>
          <cell r="AI1309" t="str">
            <v>São Paulo</v>
          </cell>
          <cell r="AJ1309" t="str">
            <v>São Paulo</v>
          </cell>
          <cell r="AP1309">
            <v>2921</v>
          </cell>
          <cell r="AQ1309" t="str">
            <v>52697</v>
          </cell>
          <cell r="AR1309" t="str">
            <v>2</v>
          </cell>
          <cell r="AS1309" t="str">
            <v>36.173.420-7</v>
          </cell>
          <cell r="AT1309" t="str">
            <v>15658740809</v>
          </cell>
          <cell r="AU1309" t="str">
            <v>353</v>
          </cell>
          <cell r="AV1309" t="str">
            <v>372</v>
          </cell>
          <cell r="AW1309" t="str">
            <v>98464</v>
          </cell>
          <cell r="AX1309" t="str">
            <v>003</v>
          </cell>
          <cell r="AY1309">
            <v>4</v>
          </cell>
          <cell r="AZ1309">
            <v>3</v>
          </cell>
          <cell r="BA1309">
            <v>0</v>
          </cell>
        </row>
        <row r="1310">
          <cell r="A1310">
            <v>112949</v>
          </cell>
          <cell r="B1310" t="str">
            <v>JOSE GOMES DE ANDRADE</v>
          </cell>
          <cell r="C1310" t="str">
            <v>VARREDOR</v>
          </cell>
          <cell r="D1310" t="str">
            <v>ECOSAMPA Capela do Socorro</v>
          </cell>
          <cell r="E1310">
            <v>43617</v>
          </cell>
          <cell r="F1310">
            <v>1603.99</v>
          </cell>
          <cell r="G1310" t="str">
            <v>Em Atividade Normal</v>
          </cell>
          <cell r="H1310">
            <v>44867</v>
          </cell>
          <cell r="I1310">
            <v>23527</v>
          </cell>
          <cell r="J1310" t="str">
            <v>076.947.088-24</v>
          </cell>
          <cell r="K1310" t="str">
            <v>121.03648.82.1</v>
          </cell>
          <cell r="L1310" t="str">
            <v>Salário Mensal</v>
          </cell>
          <cell r="M1310" t="str">
            <v>Empregado (CLT)</v>
          </cell>
          <cell r="N1310" t="str">
            <v>5142-15</v>
          </cell>
          <cell r="O1310">
            <v>233</v>
          </cell>
          <cell r="P1310" t="str">
            <v>SEGUNDA A SABADO - 09:00 AS 17:20 / INTERVALO DE 01 HORA</v>
          </cell>
          <cell r="Q1310" t="str">
            <v>220 Horas</v>
          </cell>
          <cell r="R1310" t="str">
            <v>75.01.006</v>
          </cell>
          <cell r="S1310" t="str">
            <v>SCK - Varrição de Vias e Logradouros</v>
          </cell>
          <cell r="T1310">
            <v>2</v>
          </cell>
          <cell r="U1310" t="str">
            <v>SIEMACO SAO PAULO LIMP URBANA</v>
          </cell>
          <cell r="V1310" t="str">
            <v>Brasileira</v>
          </cell>
          <cell r="W1310" t="str">
            <v>São Paulo</v>
          </cell>
          <cell r="X1310" t="str">
            <v>DEOLINDA GOMES DE ANDRADE</v>
          </cell>
          <cell r="Y1310" t="str">
            <v>JOSE GONCALO GOMES DE ANDRADE</v>
          </cell>
          <cell r="Z1310" t="str">
            <v>Solteiro</v>
          </cell>
          <cell r="AA1310" t="str">
            <v>Ensino Fundamental Incompleto</v>
          </cell>
          <cell r="AB1310" t="str">
            <v>M</v>
          </cell>
          <cell r="AC1310" t="str">
            <v>Rua</v>
          </cell>
          <cell r="AD1310" t="str">
            <v>SAVERIO DE DONATO</v>
          </cell>
          <cell r="AE1310" t="str">
            <v>13</v>
          </cell>
          <cell r="AG1310" t="str">
            <v>04883-110</v>
          </cell>
          <cell r="AH1310" t="str">
            <v>JARDIM DOS ALAMOS</v>
          </cell>
          <cell r="AI1310" t="str">
            <v>São Paulo</v>
          </cell>
          <cell r="AJ1310" t="str">
            <v>São Paulo</v>
          </cell>
          <cell r="AP1310">
            <v>1684</v>
          </cell>
          <cell r="AQ1310" t="str">
            <v>16557</v>
          </cell>
          <cell r="AR1310" t="str">
            <v>2</v>
          </cell>
          <cell r="AS1310" t="str">
            <v>361351884</v>
          </cell>
          <cell r="AT1310" t="str">
            <v>114920290108</v>
          </cell>
          <cell r="AU1310" t="str">
            <v>55</v>
          </cell>
          <cell r="AV1310" t="str">
            <v>381</v>
          </cell>
          <cell r="AW1310" t="str">
            <v>69240</v>
          </cell>
          <cell r="AX1310" t="str">
            <v>73</v>
          </cell>
          <cell r="AY1310">
            <v>4</v>
          </cell>
          <cell r="AZ1310">
            <v>3</v>
          </cell>
          <cell r="BA1310">
            <v>0</v>
          </cell>
        </row>
        <row r="1311">
          <cell r="A1311">
            <v>113321</v>
          </cell>
          <cell r="B1311" t="str">
            <v>JOSE GONCALVES DA SILVA</v>
          </cell>
          <cell r="C1311" t="str">
            <v>COLETOR</v>
          </cell>
          <cell r="D1311" t="str">
            <v>ECOSAMPA Operação Geral</v>
          </cell>
          <cell r="E1311">
            <v>43617</v>
          </cell>
          <cell r="F1311">
            <v>1523.89</v>
          </cell>
          <cell r="G1311" t="str">
            <v>Demitido em Meses Anteriores</v>
          </cell>
          <cell r="H1311">
            <v>43992</v>
          </cell>
          <cell r="I1311">
            <v>22870</v>
          </cell>
          <cell r="J1311" t="str">
            <v>092.424.598-01</v>
          </cell>
          <cell r="K1311" t="str">
            <v>121.31546.32.9</v>
          </cell>
          <cell r="L1311" t="str">
            <v>Salário Mensal</v>
          </cell>
          <cell r="M1311" t="str">
            <v>Empregado (CLT)</v>
          </cell>
          <cell r="N1311" t="str">
            <v>5142-05</v>
          </cell>
          <cell r="O1311">
            <v>297</v>
          </cell>
          <cell r="P1311" t="str">
            <v>SEGUNDA A SABADO - 05:40 AS 14:00 / INTERVALO DE 01 HORA</v>
          </cell>
          <cell r="Q1311" t="str">
            <v>220 Horas</v>
          </cell>
          <cell r="R1311" t="str">
            <v>75.01.017</v>
          </cell>
          <cell r="S1311" t="str">
            <v>SCK - Coleta Manual - Entulho e Materiais Diversos</v>
          </cell>
          <cell r="T1311">
            <v>2</v>
          </cell>
          <cell r="U1311" t="str">
            <v>SIEMACO SAO PAULO LIMP URBANA</v>
          </cell>
          <cell r="V1311" t="str">
            <v>Brasileira</v>
          </cell>
          <cell r="W1311" t="str">
            <v>São Paulo</v>
          </cell>
          <cell r="X1311" t="str">
            <v>ZELITA MENDES DA COSTA</v>
          </cell>
          <cell r="Y1311" t="str">
            <v>TERCINO GONCALVES DA SILVA</v>
          </cell>
          <cell r="Z1311" t="str">
            <v>Solteiro</v>
          </cell>
          <cell r="AA1311" t="str">
            <v>Educação Básica Completa</v>
          </cell>
          <cell r="AB1311" t="str">
            <v>M</v>
          </cell>
          <cell r="AC1311" t="str">
            <v>Avenida</v>
          </cell>
          <cell r="AD1311" t="str">
            <v>FIM DE SEMANA</v>
          </cell>
          <cell r="AE1311" t="str">
            <v>234</v>
          </cell>
          <cell r="AG1311" t="str">
            <v>05846-270</v>
          </cell>
          <cell r="AH1311" t="str">
            <v>JARDIM CASABLANCA</v>
          </cell>
          <cell r="AI1311" t="str">
            <v>São Paulo</v>
          </cell>
          <cell r="AJ1311" t="str">
            <v>São Paulo</v>
          </cell>
          <cell r="AP1311">
            <v>7867</v>
          </cell>
          <cell r="AQ1311" t="str">
            <v>27305</v>
          </cell>
          <cell r="AR1311" t="str">
            <v>9</v>
          </cell>
          <cell r="AS1311" t="str">
            <v>18178123</v>
          </cell>
          <cell r="AT1311" t="str">
            <v>141693130441</v>
          </cell>
          <cell r="AU1311" t="str">
            <v>135</v>
          </cell>
          <cell r="AV1311" t="str">
            <v>004</v>
          </cell>
          <cell r="AW1311" t="str">
            <v>50904</v>
          </cell>
          <cell r="AX1311" t="str">
            <v>045</v>
          </cell>
          <cell r="AY1311">
            <v>1</v>
          </cell>
          <cell r="AZ1311">
            <v>0</v>
          </cell>
          <cell r="BA1311">
            <v>9</v>
          </cell>
        </row>
        <row r="1312">
          <cell r="A1312">
            <v>114957</v>
          </cell>
          <cell r="B1312" t="str">
            <v>JOSE HELIO KOLCHRAIBER</v>
          </cell>
          <cell r="C1312" t="str">
            <v>MOTORISTA CAMINHAO</v>
          </cell>
          <cell r="D1312" t="str">
            <v>ECOSAMPA Operação Geral</v>
          </cell>
          <cell r="E1312">
            <v>43916</v>
          </cell>
          <cell r="F1312">
            <v>2436.4499999999998</v>
          </cell>
          <cell r="G1312" t="str">
            <v>Demitido em Meses Anteriores</v>
          </cell>
          <cell r="H1312">
            <v>43975</v>
          </cell>
          <cell r="I1312">
            <v>22667</v>
          </cell>
          <cell r="J1312" t="str">
            <v>037.611.398-70</v>
          </cell>
          <cell r="K1312" t="str">
            <v>108.04554.31.2</v>
          </cell>
          <cell r="L1312" t="str">
            <v>Salário Mensal</v>
          </cell>
          <cell r="M1312" t="str">
            <v>Empregado (CLT)</v>
          </cell>
          <cell r="N1312" t="str">
            <v>7825-10</v>
          </cell>
          <cell r="O1312">
            <v>297</v>
          </cell>
          <cell r="P1312" t="str">
            <v>SEGUNDA A SABADO - 05:40 AS 14:00 / INTERVALO DE 01 HORA</v>
          </cell>
          <cell r="Q1312" t="str">
            <v>220 Horas</v>
          </cell>
          <cell r="R1312" t="str">
            <v>75.01.019</v>
          </cell>
          <cell r="S1312" t="str">
            <v>SCK - Operação dos Ecopontos</v>
          </cell>
          <cell r="T1312">
            <v>2</v>
          </cell>
          <cell r="U1312" t="str">
            <v>SIND TRAB EMP DE ONIBUS RODOV INTEREST INTERM SET DIF SAO PAULO</v>
          </cell>
          <cell r="V1312" t="str">
            <v>Brasileira</v>
          </cell>
          <cell r="W1312" t="str">
            <v>Guarujá</v>
          </cell>
          <cell r="X1312" t="str">
            <v>ANTONIO INOCENTE KOLCHRAIBER</v>
          </cell>
          <cell r="Y1312" t="str">
            <v>JOSE KOLCHRAIBER</v>
          </cell>
          <cell r="Z1312" t="str">
            <v>Solteiro</v>
          </cell>
          <cell r="AA1312" t="str">
            <v>Ensino Médio Completo</v>
          </cell>
          <cell r="AB1312" t="str">
            <v>M</v>
          </cell>
          <cell r="AC1312" t="str">
            <v>Rua</v>
          </cell>
          <cell r="AD1312" t="str">
            <v>MARIA DE BARROS CARVALHO</v>
          </cell>
          <cell r="AE1312" t="str">
            <v>19</v>
          </cell>
          <cell r="AG1312" t="str">
            <v>04929-040</v>
          </cell>
          <cell r="AH1312" t="str">
            <v>ALTO DA RIVIERA</v>
          </cell>
          <cell r="AI1312" t="str">
            <v>São Paulo</v>
          </cell>
          <cell r="AJ1312" t="str">
            <v>São Paulo</v>
          </cell>
          <cell r="AK1312" t="str">
            <v>11</v>
          </cell>
          <cell r="AL1312" t="str">
            <v>97489.5606</v>
          </cell>
          <cell r="AP1312">
            <v>7245</v>
          </cell>
          <cell r="AQ1312" t="str">
            <v>03760</v>
          </cell>
          <cell r="AR1312" t="str">
            <v>6</v>
          </cell>
          <cell r="AS1312" t="str">
            <v>143676386</v>
          </cell>
          <cell r="AT1312" t="str">
            <v>116390160167</v>
          </cell>
          <cell r="AU1312" t="str">
            <v>0144</v>
          </cell>
          <cell r="AV1312" t="str">
            <v>372</v>
          </cell>
          <cell r="AW1312" t="str">
            <v>03761139</v>
          </cell>
          <cell r="AX1312" t="str">
            <v>870</v>
          </cell>
          <cell r="AY1312">
            <v>0</v>
          </cell>
          <cell r="AZ1312">
            <v>1</v>
          </cell>
          <cell r="BA1312">
            <v>28</v>
          </cell>
          <cell r="BB1312" t="str">
            <v>02.132.893.394</v>
          </cell>
          <cell r="BC1312">
            <v>44293</v>
          </cell>
          <cell r="BD1312">
            <v>42467</v>
          </cell>
          <cell r="BE1312" t="str">
            <v>E</v>
          </cell>
          <cell r="BG1312">
            <v>43965</v>
          </cell>
        </row>
        <row r="1313">
          <cell r="A1313">
            <v>112495</v>
          </cell>
          <cell r="B1313" t="str">
            <v>JOSE HILDO DE MELO</v>
          </cell>
          <cell r="C1313" t="str">
            <v>AJUDANTE EQ SERVICOS DIVERSOS</v>
          </cell>
          <cell r="D1313" t="str">
            <v>ECOSAMPA Parelheiros</v>
          </cell>
          <cell r="E1313">
            <v>43617</v>
          </cell>
          <cell r="F1313">
            <v>1603.99</v>
          </cell>
          <cell r="G1313" t="str">
            <v>Gozando Férias</v>
          </cell>
          <cell r="H1313">
            <v>45180</v>
          </cell>
          <cell r="I1313">
            <v>24221</v>
          </cell>
          <cell r="J1313" t="str">
            <v>480.264.174-53</v>
          </cell>
          <cell r="K1313" t="str">
            <v>122.89384.19.6</v>
          </cell>
          <cell r="L1313" t="str">
            <v>Salário Mensal</v>
          </cell>
          <cell r="M1313" t="str">
            <v>Empregado (CLT)</v>
          </cell>
          <cell r="N1313" t="str">
            <v>5142-25</v>
          </cell>
          <cell r="O1313">
            <v>167</v>
          </cell>
          <cell r="P1313" t="str">
            <v>SEGUNDA A SABADO - 13:40 AS 22:00 / INTERVALO DE 01 HORA</v>
          </cell>
          <cell r="Q1313" t="str">
            <v>220 Horas</v>
          </cell>
          <cell r="R1313" t="str">
            <v>75.01.022</v>
          </cell>
          <cell r="S1313" t="str">
            <v>SCK - Limpeza Habitacional - Dificil Acesso</v>
          </cell>
          <cell r="T1313">
            <v>2</v>
          </cell>
          <cell r="U1313" t="str">
            <v>SIEMACO SAO PAULO LIMP URBANA</v>
          </cell>
          <cell r="V1313" t="str">
            <v>Brasileira</v>
          </cell>
          <cell r="W1313" t="str">
            <v>Recife</v>
          </cell>
          <cell r="X1313" t="str">
            <v>GENESIA SEBASTIANA DA SILVA</v>
          </cell>
          <cell r="Y1313" t="str">
            <v>ALONCO BEZERRA DE MELO</v>
          </cell>
          <cell r="Z1313" t="str">
            <v>Solteiro</v>
          </cell>
          <cell r="AA1313" t="str">
            <v>Ensino Médio Incompleto</v>
          </cell>
          <cell r="AB1313" t="str">
            <v>M</v>
          </cell>
          <cell r="AC1313" t="str">
            <v>Avenida</v>
          </cell>
          <cell r="AD1313" t="str">
            <v>BRASIL</v>
          </cell>
          <cell r="AE1313" t="str">
            <v>2020</v>
          </cell>
          <cell r="AG1313" t="str">
            <v>06220-050</v>
          </cell>
          <cell r="AH1313" t="str">
            <v>ROCHDALE</v>
          </cell>
          <cell r="AI1313" t="str">
            <v>Osasco</v>
          </cell>
          <cell r="AJ1313" t="str">
            <v>São Paulo</v>
          </cell>
          <cell r="AP1313">
            <v>6322</v>
          </cell>
          <cell r="AQ1313" t="str">
            <v>24526</v>
          </cell>
          <cell r="AR1313" t="str">
            <v>4</v>
          </cell>
          <cell r="AS1313" t="str">
            <v>29817845X</v>
          </cell>
          <cell r="AT1313" t="str">
            <v>168647720191</v>
          </cell>
          <cell r="AU1313" t="str">
            <v>247</v>
          </cell>
          <cell r="AV1313" t="str">
            <v>276</v>
          </cell>
          <cell r="AW1313" t="str">
            <v>30071</v>
          </cell>
          <cell r="AX1313" t="str">
            <v>110</v>
          </cell>
          <cell r="AY1313">
            <v>4</v>
          </cell>
          <cell r="AZ1313">
            <v>3</v>
          </cell>
          <cell r="BA1313">
            <v>0</v>
          </cell>
        </row>
        <row r="1314">
          <cell r="A1314">
            <v>113453</v>
          </cell>
          <cell r="B1314" t="str">
            <v>JOSE HILTON NERES</v>
          </cell>
          <cell r="C1314" t="str">
            <v>VARREDOR</v>
          </cell>
          <cell r="D1314" t="str">
            <v>ECOSAMPA Santo Amaro</v>
          </cell>
          <cell r="E1314">
            <v>43617</v>
          </cell>
          <cell r="F1314">
            <v>1281.23</v>
          </cell>
          <cell r="G1314" t="str">
            <v>Demitido em Meses Anteriores</v>
          </cell>
          <cell r="H1314">
            <v>44012</v>
          </cell>
          <cell r="I1314">
            <v>19917</v>
          </cell>
          <cell r="J1314" t="str">
            <v>028.371.788-29</v>
          </cell>
          <cell r="K1314" t="str">
            <v>107.29459.79.6</v>
          </cell>
          <cell r="L1314" t="str">
            <v>Salário Mensal</v>
          </cell>
          <cell r="M1314" t="str">
            <v>Empregado (CLT)</v>
          </cell>
          <cell r="N1314" t="str">
            <v>5142-15</v>
          </cell>
          <cell r="O1314">
            <v>297</v>
          </cell>
          <cell r="P1314" t="str">
            <v>SEGUNDA A SABADO - 05:40 AS 14:00 / INTERVALO DE 01 HORA</v>
          </cell>
          <cell r="Q1314" t="str">
            <v>220 Horas</v>
          </cell>
          <cell r="R1314" t="str">
            <v>75.01.006</v>
          </cell>
          <cell r="S1314" t="str">
            <v>SCK - Varrição de Vias e Logradouros</v>
          </cell>
          <cell r="T1314">
            <v>2</v>
          </cell>
          <cell r="U1314" t="str">
            <v>SIEMACO SAO PAULO LIMP URBANA</v>
          </cell>
          <cell r="V1314" t="str">
            <v>Brasileira</v>
          </cell>
          <cell r="W1314" t="str">
            <v>São Francisco</v>
          </cell>
          <cell r="X1314" t="str">
            <v>MARIA FERNANDES DA SILVA</v>
          </cell>
          <cell r="Y1314" t="str">
            <v>MAXIMINIANO NERES SANTANA</v>
          </cell>
          <cell r="Z1314" t="str">
            <v>Casado</v>
          </cell>
          <cell r="AA1314" t="str">
            <v>Ensino Fundamental Incompleto</v>
          </cell>
          <cell r="AB1314" t="str">
            <v>M</v>
          </cell>
          <cell r="AC1314" t="str">
            <v>Rua</v>
          </cell>
          <cell r="AD1314" t="str">
            <v>GERTRUDE KAPPEL</v>
          </cell>
          <cell r="AE1314" t="str">
            <v>72</v>
          </cell>
          <cell r="AG1314" t="str">
            <v>04429-270</v>
          </cell>
          <cell r="AH1314" t="str">
            <v>AMERICANOPOLIS</v>
          </cell>
          <cell r="AI1314" t="str">
            <v>São Paulo</v>
          </cell>
          <cell r="AJ1314" t="str">
            <v>São Paulo</v>
          </cell>
          <cell r="AP1314">
            <v>9104</v>
          </cell>
          <cell r="AQ1314" t="str">
            <v>20317</v>
          </cell>
          <cell r="AR1314" t="str">
            <v>0</v>
          </cell>
          <cell r="AS1314" t="str">
            <v>130735462</v>
          </cell>
          <cell r="AT1314" t="str">
            <v>132146450124</v>
          </cell>
          <cell r="AU1314" t="str">
            <v>324</v>
          </cell>
          <cell r="AV1314" t="str">
            <v>351</v>
          </cell>
          <cell r="AW1314" t="str">
            <v>13451</v>
          </cell>
          <cell r="AX1314" t="str">
            <v>468</v>
          </cell>
          <cell r="AY1314">
            <v>1</v>
          </cell>
          <cell r="AZ1314">
            <v>0</v>
          </cell>
          <cell r="BA1314">
            <v>29</v>
          </cell>
        </row>
        <row r="1315">
          <cell r="A1315">
            <v>113118</v>
          </cell>
          <cell r="B1315" t="str">
            <v>JOSE ILARIO DOS SANTOS</v>
          </cell>
          <cell r="C1315" t="str">
            <v>BORRACHEIRO II</v>
          </cell>
          <cell r="D1315" t="str">
            <v>ECOSAMPA Operação Geral</v>
          </cell>
          <cell r="E1315">
            <v>43617</v>
          </cell>
          <cell r="F1315">
            <v>2999.88</v>
          </cell>
          <cell r="G1315" t="str">
            <v>Em Atividade Normal</v>
          </cell>
          <cell r="H1315">
            <v>44960</v>
          </cell>
          <cell r="I1315">
            <v>23021</v>
          </cell>
          <cell r="J1315" t="str">
            <v>403.455.214-04</v>
          </cell>
          <cell r="K1315" t="str">
            <v>122.21266.89.9</v>
          </cell>
          <cell r="L1315" t="str">
            <v>Salário Mensal</v>
          </cell>
          <cell r="M1315" t="str">
            <v>Empregado (CLT)</v>
          </cell>
          <cell r="N1315" t="str">
            <v>9921-15</v>
          </cell>
          <cell r="O1315">
            <v>301</v>
          </cell>
          <cell r="P1315" t="str">
            <v>SEGUNDA A SABADO - 22:00 AS 05:25 / INTERVALO DE 01 HORA</v>
          </cell>
          <cell r="Q1315" t="str">
            <v>220 Horas</v>
          </cell>
          <cell r="R1315" t="str">
            <v>75.02.003</v>
          </cell>
          <cell r="S1315" t="str">
            <v>Apoio Op C.Direto</v>
          </cell>
          <cell r="T1315">
            <v>2</v>
          </cell>
          <cell r="U1315" t="str">
            <v>SIEMACO SAO PAULO LIMP URBANA</v>
          </cell>
          <cell r="V1315" t="str">
            <v>Brasileira</v>
          </cell>
          <cell r="W1315" t="str">
            <v>Itaíba</v>
          </cell>
          <cell r="X1315" t="str">
            <v>MARIA SOLEDADE DE CARVALHO</v>
          </cell>
          <cell r="Y1315" t="str">
            <v>JOSE CARNEIRO DE CARVALHO</v>
          </cell>
          <cell r="Z1315" t="str">
            <v>Casado</v>
          </cell>
          <cell r="AA1315" t="str">
            <v>Ensino Fundamental Incompleto</v>
          </cell>
          <cell r="AB1315" t="str">
            <v>M</v>
          </cell>
          <cell r="AC1315" t="str">
            <v>Rua</v>
          </cell>
          <cell r="AD1315" t="str">
            <v>MELCHIOR GIOLA</v>
          </cell>
          <cell r="AE1315" t="str">
            <v>29</v>
          </cell>
          <cell r="AG1315" t="str">
            <v>05664-000</v>
          </cell>
          <cell r="AH1315" t="str">
            <v>PARAISOPOLIS</v>
          </cell>
          <cell r="AI1315" t="str">
            <v>São Paulo</v>
          </cell>
          <cell r="AJ1315" t="str">
            <v>São Paulo</v>
          </cell>
          <cell r="AP1315">
            <v>9106</v>
          </cell>
          <cell r="AQ1315" t="str">
            <v>33795</v>
          </cell>
          <cell r="AR1315" t="str">
            <v>0</v>
          </cell>
          <cell r="AS1315" t="str">
            <v>505148985</v>
          </cell>
          <cell r="AT1315" t="str">
            <v>18919070833</v>
          </cell>
          <cell r="AU1315" t="str">
            <v>40</v>
          </cell>
          <cell r="AV1315" t="str">
            <v>64</v>
          </cell>
          <cell r="AW1315" t="str">
            <v>34579</v>
          </cell>
          <cell r="AX1315" t="str">
            <v>003</v>
          </cell>
          <cell r="AY1315">
            <v>4</v>
          </cell>
          <cell r="AZ1315">
            <v>3</v>
          </cell>
          <cell r="BA1315">
            <v>0</v>
          </cell>
        </row>
        <row r="1316">
          <cell r="A1316">
            <v>112409</v>
          </cell>
          <cell r="B1316" t="str">
            <v>JOSE INALDO DOS SANTOS SANTANA</v>
          </cell>
          <cell r="C1316" t="str">
            <v>VARREDOR</v>
          </cell>
          <cell r="D1316" t="str">
            <v>ECOSAMPA Capela do Socorro</v>
          </cell>
          <cell r="E1316">
            <v>43617</v>
          </cell>
          <cell r="F1316">
            <v>1603.99</v>
          </cell>
          <cell r="G1316" t="str">
            <v>Em Atividade Normal</v>
          </cell>
          <cell r="H1316">
            <v>44806</v>
          </cell>
          <cell r="I1316">
            <v>23360</v>
          </cell>
          <cell r="J1316" t="str">
            <v>498.624.995-91</v>
          </cell>
          <cell r="K1316" t="str">
            <v>124.69951.19.6</v>
          </cell>
          <cell r="L1316" t="str">
            <v>Salário Mensal</v>
          </cell>
          <cell r="M1316" t="str">
            <v>Empregado (CLT)</v>
          </cell>
          <cell r="N1316" t="str">
            <v>5142-15</v>
          </cell>
          <cell r="O1316">
            <v>69</v>
          </cell>
          <cell r="P1316" t="str">
            <v>SEGUNDA A SABADO - 06:40 AS 15:00 / INTERVALO DE 01 HORA</v>
          </cell>
          <cell r="Q1316" t="str">
            <v>220 Horas</v>
          </cell>
          <cell r="R1316" t="str">
            <v>75.01.006</v>
          </cell>
          <cell r="S1316" t="str">
            <v>SCK - Varrição de Vias e Logradouros</v>
          </cell>
          <cell r="T1316">
            <v>2</v>
          </cell>
          <cell r="U1316" t="str">
            <v>SIEMACO SAO PAULO LIMP URBANA</v>
          </cell>
          <cell r="V1316" t="str">
            <v>Brasileira</v>
          </cell>
          <cell r="W1316" t="str">
            <v>São Paulo</v>
          </cell>
          <cell r="X1316" t="str">
            <v>MARIA DA PUREZA SANTOS DE SANTANA</v>
          </cell>
          <cell r="Y1316" t="str">
            <v>HERMINIO GUILHERME DE SANTANA</v>
          </cell>
          <cell r="Z1316" t="str">
            <v>Casado</v>
          </cell>
          <cell r="AA1316" t="str">
            <v>Ensino Fundamental Completo</v>
          </cell>
          <cell r="AB1316" t="str">
            <v>M</v>
          </cell>
          <cell r="AC1316" t="str">
            <v>Avenida</v>
          </cell>
          <cell r="AD1316" t="str">
            <v>KAYO OKAMOTO</v>
          </cell>
          <cell r="AE1316" t="str">
            <v>467</v>
          </cell>
          <cell r="AG1316" t="str">
            <v>04875-000</v>
          </cell>
          <cell r="AH1316" t="str">
            <v>COLONIA</v>
          </cell>
          <cell r="AI1316" t="str">
            <v>São Paulo</v>
          </cell>
          <cell r="AJ1316" t="str">
            <v>São Paulo</v>
          </cell>
          <cell r="AP1316">
            <v>9340</v>
          </cell>
          <cell r="AQ1316" t="str">
            <v>56868</v>
          </cell>
          <cell r="AR1316" t="str">
            <v>3</v>
          </cell>
          <cell r="AS1316" t="str">
            <v>370612590</v>
          </cell>
          <cell r="AT1316" t="str">
            <v>315224500191</v>
          </cell>
          <cell r="AU1316" t="str">
            <v>140</v>
          </cell>
          <cell r="AV1316" t="str">
            <v>15</v>
          </cell>
          <cell r="AW1316" t="str">
            <v>86697</v>
          </cell>
          <cell r="AX1316" t="str">
            <v>271</v>
          </cell>
          <cell r="AY1316">
            <v>4</v>
          </cell>
          <cell r="AZ1316">
            <v>3</v>
          </cell>
          <cell r="BA1316">
            <v>0</v>
          </cell>
        </row>
        <row r="1317">
          <cell r="A1317">
            <v>113159</v>
          </cell>
          <cell r="B1317" t="str">
            <v>JOSE IRANDIR SANTOS DE JESUS</v>
          </cell>
          <cell r="C1317" t="str">
            <v>COLETOR</v>
          </cell>
          <cell r="D1317" t="str">
            <v>ECOSAMPA Operação Geral</v>
          </cell>
          <cell r="E1317">
            <v>43617</v>
          </cell>
          <cell r="F1317">
            <v>1907.79</v>
          </cell>
          <cell r="G1317" t="str">
            <v>Em Atividade Normal</v>
          </cell>
          <cell r="H1317">
            <v>45149</v>
          </cell>
          <cell r="I1317">
            <v>28584</v>
          </cell>
          <cell r="J1317" t="str">
            <v>937.987.175-91</v>
          </cell>
          <cell r="K1317" t="str">
            <v>127.35875.77.8</v>
          </cell>
          <cell r="L1317" t="str">
            <v>Salário Mensal</v>
          </cell>
          <cell r="M1317" t="str">
            <v>Empregado (CLT)</v>
          </cell>
          <cell r="N1317" t="str">
            <v>5142-05</v>
          </cell>
          <cell r="O1317">
            <v>297</v>
          </cell>
          <cell r="P1317" t="str">
            <v>SEGUNDA A SABADO - 05:40 AS 14:00 / INTERVALO DE 01 HORA</v>
          </cell>
          <cell r="Q1317" t="str">
            <v>220 Horas</v>
          </cell>
          <cell r="R1317" t="str">
            <v>75.01.023</v>
          </cell>
          <cell r="S1317" t="str">
            <v>SCK - Coleta Manual Residuos - Orgânicos Feira Livre</v>
          </cell>
          <cell r="T1317">
            <v>2</v>
          </cell>
          <cell r="U1317" t="str">
            <v>SIEMACO SAO PAULO LIMP URBANA</v>
          </cell>
          <cell r="V1317" t="str">
            <v>Brasileira</v>
          </cell>
          <cell r="W1317" t="str">
            <v>Ribeira do Pombal</v>
          </cell>
          <cell r="X1317" t="str">
            <v>MARIA LUCIA ALMEIDA SANTOS DE JESUS</v>
          </cell>
          <cell r="Y1317" t="str">
            <v>MILTON PAULO DE JESUS</v>
          </cell>
          <cell r="Z1317" t="str">
            <v>Casado</v>
          </cell>
          <cell r="AA1317" t="str">
            <v>Ensino Fundamental Incompleto</v>
          </cell>
          <cell r="AB1317" t="str">
            <v>M</v>
          </cell>
          <cell r="AC1317" t="str">
            <v>Rua</v>
          </cell>
          <cell r="AD1317" t="str">
            <v>PAULINO VITAL DE MORAIS</v>
          </cell>
          <cell r="AE1317" t="str">
            <v>149</v>
          </cell>
          <cell r="AG1317" t="str">
            <v>05855-000</v>
          </cell>
          <cell r="AH1317" t="str">
            <v>PARQUE MARIA HELENA</v>
          </cell>
          <cell r="AI1317" t="str">
            <v>São Paulo</v>
          </cell>
          <cell r="AJ1317" t="str">
            <v>São Paulo</v>
          </cell>
          <cell r="AP1317">
            <v>9106</v>
          </cell>
          <cell r="AQ1317" t="str">
            <v>33879</v>
          </cell>
          <cell r="AR1317" t="str">
            <v>2</v>
          </cell>
          <cell r="AS1317" t="str">
            <v>363609143</v>
          </cell>
          <cell r="AT1317" t="str">
            <v>79395590574</v>
          </cell>
          <cell r="AU1317" t="str">
            <v>107</v>
          </cell>
          <cell r="AV1317" t="str">
            <v>110</v>
          </cell>
          <cell r="AW1317" t="str">
            <v>26749</v>
          </cell>
          <cell r="AX1317" t="str">
            <v>60</v>
          </cell>
          <cell r="AY1317">
            <v>4</v>
          </cell>
          <cell r="AZ1317">
            <v>3</v>
          </cell>
          <cell r="BA1317">
            <v>0</v>
          </cell>
        </row>
        <row r="1318">
          <cell r="A1318">
            <v>119114</v>
          </cell>
          <cell r="B1318" t="str">
            <v>JOSE ITAMAR DE LIMA</v>
          </cell>
          <cell r="C1318" t="str">
            <v>VARREDOR</v>
          </cell>
          <cell r="D1318" t="str">
            <v>ECOSAMPA Santo Amaro</v>
          </cell>
          <cell r="E1318">
            <v>44630</v>
          </cell>
          <cell r="F1318">
            <v>1603.99</v>
          </cell>
          <cell r="G1318" t="str">
            <v>Em Atividade Normal</v>
          </cell>
          <cell r="H1318">
            <v>45177</v>
          </cell>
          <cell r="I1318">
            <v>27624</v>
          </cell>
          <cell r="J1318" t="str">
            <v>164.128.678-48</v>
          </cell>
          <cell r="K1318" t="str">
            <v>125.15093.96.7</v>
          </cell>
          <cell r="L1318" t="str">
            <v>Salário Mensal</v>
          </cell>
          <cell r="M1318" t="str">
            <v>Empregado (CLT)</v>
          </cell>
          <cell r="N1318" t="str">
            <v>5142-15</v>
          </cell>
          <cell r="O1318">
            <v>299</v>
          </cell>
          <cell r="P1318" t="str">
            <v>SEGUNDA A SABADO - 20:00 AS 03:40 / INTERVALO DE 01 HORA</v>
          </cell>
          <cell r="Q1318" t="str">
            <v>220 Horas</v>
          </cell>
          <cell r="R1318" t="str">
            <v>75.01.007</v>
          </cell>
          <cell r="S1318" t="str">
            <v>SCK - Varrição de Sarjetas e Calçadas</v>
          </cell>
          <cell r="T1318">
            <v>2</v>
          </cell>
          <cell r="U1318" t="str">
            <v>SIEMACO SAO PAULO LIMP URBANA</v>
          </cell>
          <cell r="V1318" t="str">
            <v>Brasileira</v>
          </cell>
          <cell r="W1318" t="str">
            <v>Camaragibe</v>
          </cell>
          <cell r="X1318" t="str">
            <v>SEVERINA RAMOS DE LIMA</v>
          </cell>
          <cell r="Y1318" t="str">
            <v>JOSE SEVERINO DE LIMA</v>
          </cell>
          <cell r="Z1318" t="str">
            <v>Casado</v>
          </cell>
          <cell r="AA1318" t="str">
            <v>Ensino Fundamental Incompleto</v>
          </cell>
          <cell r="AB1318" t="str">
            <v>M</v>
          </cell>
          <cell r="AC1318" t="str">
            <v>Rua</v>
          </cell>
          <cell r="AD1318" t="str">
            <v>ALVARES CORREIA</v>
          </cell>
          <cell r="AE1318" t="str">
            <v>216</v>
          </cell>
          <cell r="AF1318" t="str">
            <v>CASA</v>
          </cell>
          <cell r="AG1318" t="str">
            <v>04830-110</v>
          </cell>
          <cell r="AH1318" t="str">
            <v>JARDIM PRESIDENTE</v>
          </cell>
          <cell r="AI1318" t="str">
            <v>São Paulo</v>
          </cell>
          <cell r="AJ1318" t="str">
            <v>São Paulo</v>
          </cell>
          <cell r="AK1318" t="str">
            <v>11</v>
          </cell>
          <cell r="AL1318" t="str">
            <v>96712.9101</v>
          </cell>
          <cell r="AM1318" t="str">
            <v>11</v>
          </cell>
          <cell r="AN1318" t="str">
            <v>98088.4051</v>
          </cell>
          <cell r="AP1318">
            <v>264</v>
          </cell>
          <cell r="AQ1318" t="str">
            <v>16928</v>
          </cell>
          <cell r="AR1318" t="str">
            <v>5</v>
          </cell>
          <cell r="AS1318" t="str">
            <v>266596253</v>
          </cell>
          <cell r="AT1318" t="str">
            <v>259320120191</v>
          </cell>
          <cell r="AU1318" t="str">
            <v>0369</v>
          </cell>
          <cell r="AV1318" t="str">
            <v>280</v>
          </cell>
          <cell r="AW1318" t="str">
            <v>16412867</v>
          </cell>
          <cell r="AX1318" t="str">
            <v>848</v>
          </cell>
          <cell r="AY1318">
            <v>1</v>
          </cell>
          <cell r="AZ1318">
            <v>5</v>
          </cell>
          <cell r="BA1318">
            <v>21</v>
          </cell>
        </row>
        <row r="1319">
          <cell r="A1319">
            <v>116388</v>
          </cell>
          <cell r="B1319" t="str">
            <v>JOSE IVANALDO DA SILVA</v>
          </cell>
          <cell r="C1319" t="str">
            <v>MOTORISTA CAMINHAO</v>
          </cell>
          <cell r="D1319" t="str">
            <v>ECOSAMPA Operação Geral</v>
          </cell>
          <cell r="E1319">
            <v>44328</v>
          </cell>
          <cell r="F1319">
            <v>3050.22</v>
          </cell>
          <cell r="G1319" t="str">
            <v>Em Atividade Normal</v>
          </cell>
          <cell r="H1319">
            <v>44776</v>
          </cell>
          <cell r="I1319">
            <v>30375</v>
          </cell>
          <cell r="J1319" t="str">
            <v>318.601.708-46</v>
          </cell>
          <cell r="K1319" t="str">
            <v>162.62540.69.6</v>
          </cell>
          <cell r="L1319" t="str">
            <v>Salário Mensal</v>
          </cell>
          <cell r="M1319" t="str">
            <v>Empregado (CLT)</v>
          </cell>
          <cell r="N1319" t="str">
            <v>7825-10</v>
          </cell>
          <cell r="O1319">
            <v>339</v>
          </cell>
          <cell r="P1319" t="str">
            <v>SEGUNDA A SABADO - 13:20 AS 21:40 / INTERVALO DE 01 HORA</v>
          </cell>
          <cell r="Q1319" t="str">
            <v>220 Horas</v>
          </cell>
          <cell r="R1319" t="str">
            <v>75.01.024</v>
          </cell>
          <cell r="S1319" t="str">
            <v>SCK - Coleta Manual Residuos - Compactador</v>
          </cell>
          <cell r="T1319">
            <v>2</v>
          </cell>
          <cell r="U1319" t="str">
            <v>SIND TRAB EMP DE ONIBUS RODOV INTEREST INTERM SET DIF SAO PAULO</v>
          </cell>
          <cell r="V1319" t="str">
            <v>Brasileira</v>
          </cell>
          <cell r="W1319" t="str">
            <v>ENCANTO</v>
          </cell>
          <cell r="X1319" t="str">
            <v>ZITA RAIMUNDA SILVA</v>
          </cell>
          <cell r="Y1319" t="str">
            <v>ANTONIO FEITOSA DA SILVA</v>
          </cell>
          <cell r="Z1319" t="str">
            <v>Solteiro</v>
          </cell>
          <cell r="AA1319" t="str">
            <v>Ensino Médio Completo</v>
          </cell>
          <cell r="AB1319" t="str">
            <v>M</v>
          </cell>
          <cell r="AC1319" t="str">
            <v>Rua</v>
          </cell>
          <cell r="AD1319" t="str">
            <v>RUA PEDRO URANO</v>
          </cell>
          <cell r="AE1319" t="str">
            <v>37</v>
          </cell>
          <cell r="AG1319" t="str">
            <v>04856-610</v>
          </cell>
          <cell r="AH1319" t="str">
            <v>JARDIM DAS PEDRAS</v>
          </cell>
          <cell r="AI1319" t="str">
            <v>São Paulo</v>
          </cell>
          <cell r="AJ1319" t="str">
            <v>São Paulo</v>
          </cell>
          <cell r="AK1319" t="str">
            <v>11</v>
          </cell>
          <cell r="AL1319" t="str">
            <v>95293.0599</v>
          </cell>
          <cell r="AP1319">
            <v>7245</v>
          </cell>
          <cell r="AQ1319" t="str">
            <v>07316</v>
          </cell>
          <cell r="AR1319" t="str">
            <v>3</v>
          </cell>
          <cell r="AS1319" t="str">
            <v>376350127</v>
          </cell>
          <cell r="AT1319" t="str">
            <v>311980580191</v>
          </cell>
          <cell r="AU1319" t="str">
            <v>8</v>
          </cell>
          <cell r="AV1319" t="str">
            <v>40</v>
          </cell>
          <cell r="AW1319" t="str">
            <v>31860170</v>
          </cell>
          <cell r="AX1319" t="str">
            <v>846</v>
          </cell>
          <cell r="AY1319">
            <v>2</v>
          </cell>
          <cell r="AZ1319">
            <v>3</v>
          </cell>
          <cell r="BA1319">
            <v>19</v>
          </cell>
          <cell r="BB1319" t="str">
            <v>02.219.040.509</v>
          </cell>
          <cell r="BC1319">
            <v>45026</v>
          </cell>
          <cell r="BD1319">
            <v>43249</v>
          </cell>
          <cell r="BE1319" t="str">
            <v>A</v>
          </cell>
          <cell r="BF1319" t="str">
            <v>E</v>
          </cell>
          <cell r="BG1319">
            <v>44301</v>
          </cell>
        </row>
        <row r="1320">
          <cell r="A1320">
            <v>112511</v>
          </cell>
          <cell r="B1320" t="str">
            <v>JOSE IVONEUDO DOS SANTOS</v>
          </cell>
          <cell r="C1320" t="str">
            <v>TECNICO EM SEGURANCA DO TRABALHO JUNIOR</v>
          </cell>
          <cell r="D1320" t="str">
            <v>ECOSAMPA Operação Geral</v>
          </cell>
          <cell r="E1320">
            <v>43617</v>
          </cell>
          <cell r="F1320">
            <v>4387.7</v>
          </cell>
          <cell r="G1320" t="str">
            <v>Demitido em Meses Anteriores</v>
          </cell>
          <cell r="H1320">
            <v>45072</v>
          </cell>
          <cell r="I1320">
            <v>26914</v>
          </cell>
          <cell r="J1320" t="str">
            <v>224.738.598-25</v>
          </cell>
          <cell r="K1320" t="str">
            <v>124.87905.65.6</v>
          </cell>
          <cell r="L1320" t="str">
            <v>Salário Mensal</v>
          </cell>
          <cell r="M1320" t="str">
            <v>Empregado (CLT)</v>
          </cell>
          <cell r="N1320" t="str">
            <v>3516-05</v>
          </cell>
          <cell r="O1320">
            <v>66</v>
          </cell>
          <cell r="P1320" t="str">
            <v>SEGUNDA A SABADO - 06:00 AS 14:20 / INTERVALO DE 01 HORA</v>
          </cell>
          <cell r="Q1320" t="str">
            <v>220 Horas</v>
          </cell>
          <cell r="R1320" t="str">
            <v>75.02.001</v>
          </cell>
          <cell r="S1320" t="str">
            <v>Apoio Op C.Indireto</v>
          </cell>
          <cell r="T1320">
            <v>3</v>
          </cell>
          <cell r="U1320" t="str">
            <v>SIEMACO SAO PAULO LIMP URBANA</v>
          </cell>
          <cell r="V1320" t="str">
            <v>Brasileira</v>
          </cell>
          <cell r="W1320" t="str">
            <v>Coqueiro Seco</v>
          </cell>
          <cell r="X1320" t="str">
            <v>MARIA ANUNCIADA DOS SANTOS</v>
          </cell>
          <cell r="Z1320" t="str">
            <v>Outros</v>
          </cell>
          <cell r="AA1320" t="str">
            <v>Ensino Médio Completo</v>
          </cell>
          <cell r="AB1320" t="str">
            <v>M</v>
          </cell>
          <cell r="AC1320" t="str">
            <v>Rua</v>
          </cell>
          <cell r="AD1320" t="str">
            <v>ABRICO NATAL</v>
          </cell>
          <cell r="AE1320" t="str">
            <v>230</v>
          </cell>
          <cell r="AG1320" t="str">
            <v>04863-110</v>
          </cell>
          <cell r="AH1320" t="str">
            <v>VILA NATAL</v>
          </cell>
          <cell r="AI1320" t="str">
            <v>São Paulo</v>
          </cell>
          <cell r="AJ1320" t="str">
            <v>São Paulo</v>
          </cell>
          <cell r="AP1320">
            <v>7486</v>
          </cell>
          <cell r="AQ1320" t="str">
            <v>17643</v>
          </cell>
          <cell r="AR1320" t="str">
            <v>6</v>
          </cell>
          <cell r="AS1320" t="str">
            <v>367545159</v>
          </cell>
          <cell r="AT1320" t="str">
            <v>115811540118</v>
          </cell>
          <cell r="AU1320" t="str">
            <v>418</v>
          </cell>
          <cell r="AV1320" t="str">
            <v>381</v>
          </cell>
          <cell r="AW1320" t="str">
            <v>67023</v>
          </cell>
          <cell r="AX1320" t="str">
            <v>190</v>
          </cell>
          <cell r="AY1320">
            <v>3</v>
          </cell>
          <cell r="AZ1320">
            <v>11</v>
          </cell>
          <cell r="BA1320">
            <v>25</v>
          </cell>
          <cell r="BB1320" t="str">
            <v>22.472.859.825</v>
          </cell>
          <cell r="BC1320">
            <v>44581</v>
          </cell>
          <cell r="BE1320" t="str">
            <v>A</v>
          </cell>
          <cell r="BF1320" t="str">
            <v>B</v>
          </cell>
        </row>
        <row r="1321">
          <cell r="A1321">
            <v>113655</v>
          </cell>
          <cell r="B1321" t="str">
            <v>JOSE JEDSON NICACIO DOS SANTOS</v>
          </cell>
          <cell r="C1321" t="str">
            <v>MOTORISTA CAMINHAO</v>
          </cell>
          <cell r="D1321" t="str">
            <v>ECOSAMPA Operação Geral</v>
          </cell>
          <cell r="E1321">
            <v>43617</v>
          </cell>
          <cell r="F1321">
            <v>3050.22</v>
          </cell>
          <cell r="G1321" t="str">
            <v>Em Atividade Normal</v>
          </cell>
          <cell r="H1321">
            <v>45149</v>
          </cell>
          <cell r="I1321">
            <v>32436</v>
          </cell>
          <cell r="J1321" t="str">
            <v>078.562.814-21</v>
          </cell>
          <cell r="K1321" t="str">
            <v>162.30724.94.5</v>
          </cell>
          <cell r="L1321" t="str">
            <v>Salário Mensal</v>
          </cell>
          <cell r="M1321" t="str">
            <v>Empregado (CLT)</v>
          </cell>
          <cell r="N1321" t="str">
            <v>7825-10</v>
          </cell>
          <cell r="O1321">
            <v>339</v>
          </cell>
          <cell r="P1321" t="str">
            <v>SEGUNDA A SABADO - 13:20 AS 21:40 / INTERVALO DE 01 HORA</v>
          </cell>
          <cell r="Q1321" t="str">
            <v>220 Horas</v>
          </cell>
          <cell r="R1321" t="str">
            <v>75.01.024</v>
          </cell>
          <cell r="S1321" t="str">
            <v>SCK - Coleta Manual Residuos - Compactador</v>
          </cell>
          <cell r="T1321">
            <v>2</v>
          </cell>
          <cell r="U1321" t="str">
            <v>SIND TRAB EMP DE ONIBUS RODOV INTEREST INTERM SET DIF SAO PAULO</v>
          </cell>
          <cell r="V1321" t="str">
            <v>Brasileira</v>
          </cell>
          <cell r="W1321" t="str">
            <v>Teotônio Vilela</v>
          </cell>
          <cell r="X1321" t="str">
            <v>MARIA LUCIA NICACIO DOS SANTOS</v>
          </cell>
          <cell r="Y1321" t="str">
            <v>JOSE DOS SANTOS</v>
          </cell>
          <cell r="Z1321" t="str">
            <v>Casado</v>
          </cell>
          <cell r="AA1321" t="str">
            <v>Ensino Fundamental Completo</v>
          </cell>
          <cell r="AB1321" t="str">
            <v>M</v>
          </cell>
          <cell r="AC1321" t="str">
            <v>Rua</v>
          </cell>
          <cell r="AD1321" t="str">
            <v>GENERAL AZEVEDO PIMENTEL</v>
          </cell>
          <cell r="AE1321" t="str">
            <v>242</v>
          </cell>
          <cell r="AG1321" t="str">
            <v>04821-220</v>
          </cell>
          <cell r="AH1321" t="str">
            <v>JARDIM COLONIAL</v>
          </cell>
          <cell r="AI1321" t="str">
            <v>São Paulo</v>
          </cell>
          <cell r="AJ1321" t="str">
            <v>São Paulo</v>
          </cell>
          <cell r="AP1321">
            <v>6753</v>
          </cell>
          <cell r="AQ1321" t="str">
            <v>23748</v>
          </cell>
          <cell r="AR1321" t="str">
            <v>3</v>
          </cell>
          <cell r="AS1321" t="str">
            <v>52961702X</v>
          </cell>
          <cell r="AT1321" t="str">
            <v>034654321716</v>
          </cell>
          <cell r="AU1321" t="str">
            <v>603</v>
          </cell>
          <cell r="AV1321" t="str">
            <v>371</v>
          </cell>
          <cell r="AW1321" t="str">
            <v>47152</v>
          </cell>
          <cell r="AX1321" t="str">
            <v>25</v>
          </cell>
          <cell r="AY1321">
            <v>4</v>
          </cell>
          <cell r="AZ1321">
            <v>3</v>
          </cell>
          <cell r="BA1321">
            <v>0</v>
          </cell>
          <cell r="BB1321" t="str">
            <v>04.653.444.120</v>
          </cell>
          <cell r="BC1321">
            <v>45298</v>
          </cell>
          <cell r="BE1321" t="str">
            <v>A</v>
          </cell>
          <cell r="BF1321" t="str">
            <v>D</v>
          </cell>
          <cell r="BG1321">
            <v>43608</v>
          </cell>
        </row>
        <row r="1322">
          <cell r="A1322">
            <v>114490</v>
          </cell>
          <cell r="B1322" t="str">
            <v>JOSE JOELTON DOS SANTOS</v>
          </cell>
          <cell r="C1322" t="str">
            <v>AJUDANTE EQ SERVICOS DIVERSOS</v>
          </cell>
          <cell r="D1322" t="str">
            <v>ECOSAMPA Santo Amaro</v>
          </cell>
          <cell r="E1322">
            <v>43811</v>
          </cell>
          <cell r="F1322">
            <v>1603.99</v>
          </cell>
          <cell r="G1322" t="str">
            <v>Em Atividade Normal</v>
          </cell>
          <cell r="H1322">
            <v>45177</v>
          </cell>
          <cell r="I1322">
            <v>32243</v>
          </cell>
          <cell r="J1322" t="str">
            <v>361.336.158-26</v>
          </cell>
          <cell r="K1322" t="str">
            <v>206.88196.95.5</v>
          </cell>
          <cell r="L1322" t="str">
            <v>Salário Mensal</v>
          </cell>
          <cell r="M1322" t="str">
            <v>Empregado (CLT)</v>
          </cell>
          <cell r="N1322" t="str">
            <v>5142-25</v>
          </cell>
          <cell r="O1322">
            <v>300</v>
          </cell>
          <cell r="P1322" t="str">
            <v>SEGUNDA A SABADO - 21:00 AS 04:33 / INTERVALO DE 01 HORA</v>
          </cell>
          <cell r="Q1322" t="str">
            <v>220 Horas</v>
          </cell>
          <cell r="R1322" t="str">
            <v>75.01.022</v>
          </cell>
          <cell r="S1322" t="str">
            <v>SCK - Limpeza Habitacional - Dificil Acesso</v>
          </cell>
          <cell r="T1322">
            <v>2</v>
          </cell>
          <cell r="U1322" t="str">
            <v>SIEMACO SAO PAULO LIMP URBANA</v>
          </cell>
          <cell r="V1322" t="str">
            <v>Brasileira</v>
          </cell>
          <cell r="W1322" t="str">
            <v>Bezerros</v>
          </cell>
          <cell r="X1322" t="str">
            <v>MARIA JOSE DA SILVA</v>
          </cell>
          <cell r="Y1322" t="str">
            <v>JOSE JOSENILDO DOS SANTOS</v>
          </cell>
          <cell r="Z1322" t="str">
            <v>Solteiro</v>
          </cell>
          <cell r="AA1322" t="str">
            <v>Ensino Médio Completo</v>
          </cell>
          <cell r="AB1322" t="str">
            <v>M</v>
          </cell>
          <cell r="AC1322" t="str">
            <v>Rua</v>
          </cell>
          <cell r="AD1322" t="str">
            <v>RUA GUNTUR</v>
          </cell>
          <cell r="AE1322" t="str">
            <v>9</v>
          </cell>
          <cell r="AF1322" t="str">
            <v>SAIDA RUA GUNTUR</v>
          </cell>
          <cell r="AG1322" t="str">
            <v>05796-060</v>
          </cell>
          <cell r="AH1322" t="str">
            <v>JARDIM VALE DAS VIRTUDES</v>
          </cell>
          <cell r="AI1322" t="str">
            <v>São Paulo</v>
          </cell>
          <cell r="AJ1322" t="str">
            <v>São Paulo</v>
          </cell>
          <cell r="AK1322" t="str">
            <v>11</v>
          </cell>
          <cell r="AL1322" t="str">
            <v>5825.8044</v>
          </cell>
          <cell r="AM1322" t="str">
            <v>11</v>
          </cell>
          <cell r="AN1322" t="str">
            <v>96826.2152</v>
          </cell>
          <cell r="AP1322">
            <v>1003</v>
          </cell>
          <cell r="AQ1322" t="str">
            <v>94212</v>
          </cell>
          <cell r="AR1322" t="str">
            <v>3</v>
          </cell>
          <cell r="AS1322" t="str">
            <v>440118426</v>
          </cell>
          <cell r="AT1322" t="str">
            <v>348590130108</v>
          </cell>
          <cell r="AU1322" t="str">
            <v>754</v>
          </cell>
          <cell r="AV1322" t="str">
            <v>328</v>
          </cell>
          <cell r="AW1322" t="str">
            <v>36133615</v>
          </cell>
          <cell r="AX1322" t="str">
            <v>826</v>
          </cell>
          <cell r="AY1322">
            <v>3</v>
          </cell>
          <cell r="AZ1322">
            <v>8</v>
          </cell>
          <cell r="BA1322">
            <v>19</v>
          </cell>
        </row>
        <row r="1323">
          <cell r="A1323">
            <v>113395</v>
          </cell>
          <cell r="B1323" t="str">
            <v>JOSE JORGE DOS SANTOS</v>
          </cell>
          <cell r="C1323" t="str">
            <v>VARREDOR</v>
          </cell>
          <cell r="D1323" t="str">
            <v>ECOSAMPA Santo Amaro</v>
          </cell>
          <cell r="E1323">
            <v>43617</v>
          </cell>
          <cell r="F1323">
            <v>1603.99</v>
          </cell>
          <cell r="G1323" t="str">
            <v>Em Atividade Normal</v>
          </cell>
          <cell r="H1323">
            <v>45056</v>
          </cell>
          <cell r="I1323">
            <v>23965</v>
          </cell>
          <cell r="J1323" t="str">
            <v>477.489.234-34</v>
          </cell>
          <cell r="K1323" t="str">
            <v>121.34271.98.3</v>
          </cell>
          <cell r="L1323" t="str">
            <v>Salário Mensal</v>
          </cell>
          <cell r="M1323" t="str">
            <v>Empregado (CLT)</v>
          </cell>
          <cell r="N1323" t="str">
            <v>5142-15</v>
          </cell>
          <cell r="O1323">
            <v>299</v>
          </cell>
          <cell r="P1323" t="str">
            <v>SEGUNDA A SABADO - 20:00 AS 03:40 / INTERVALO DE 01 HORA</v>
          </cell>
          <cell r="Q1323" t="str">
            <v>220 Horas</v>
          </cell>
          <cell r="R1323" t="str">
            <v>75.01.010</v>
          </cell>
          <cell r="S1323" t="str">
            <v>SCK - Varrição de Feiras Livres</v>
          </cell>
          <cell r="T1323">
            <v>2</v>
          </cell>
          <cell r="U1323" t="str">
            <v>SIEMACO SAO PAULO LIMP URBANA</v>
          </cell>
          <cell r="V1323" t="str">
            <v>Brasileira</v>
          </cell>
          <cell r="W1323" t="str">
            <v>Marechal Deodoro</v>
          </cell>
          <cell r="X1323" t="str">
            <v>MARIA DOS PRAZERES DOS SANTOS</v>
          </cell>
          <cell r="Z1323" t="str">
            <v>Solteiro</v>
          </cell>
          <cell r="AA1323" t="str">
            <v>Educação Básica Completa</v>
          </cell>
          <cell r="AB1323" t="str">
            <v>M</v>
          </cell>
          <cell r="AC1323" t="str">
            <v>Rua</v>
          </cell>
          <cell r="AD1323" t="str">
            <v>ILHA BELA</v>
          </cell>
          <cell r="AE1323" t="str">
            <v>384</v>
          </cell>
          <cell r="AG1323" t="str">
            <v>04459-050</v>
          </cell>
          <cell r="AH1323" t="str">
            <v>PEDREIRA</v>
          </cell>
          <cell r="AI1323" t="str">
            <v>São Paulo</v>
          </cell>
          <cell r="AJ1323" t="str">
            <v>São Paulo</v>
          </cell>
          <cell r="AP1323">
            <v>3052</v>
          </cell>
          <cell r="AQ1323" t="str">
            <v>16838</v>
          </cell>
          <cell r="AR1323" t="str">
            <v>6</v>
          </cell>
          <cell r="AS1323" t="str">
            <v>50427370</v>
          </cell>
          <cell r="AT1323" t="str">
            <v>6750731775</v>
          </cell>
          <cell r="AU1323" t="str">
            <v>166</v>
          </cell>
          <cell r="AV1323" t="str">
            <v>3</v>
          </cell>
          <cell r="AW1323" t="str">
            <v>3292</v>
          </cell>
          <cell r="AX1323" t="str">
            <v>207</v>
          </cell>
          <cell r="AY1323">
            <v>4</v>
          </cell>
          <cell r="AZ1323">
            <v>3</v>
          </cell>
          <cell r="BA1323">
            <v>0</v>
          </cell>
        </row>
        <row r="1324">
          <cell r="A1324">
            <v>119124</v>
          </cell>
          <cell r="B1324" t="str">
            <v>JOSE JOSIAS DA SILVA</v>
          </cell>
          <cell r="C1324" t="str">
            <v>MOTORISTA CAMINHAO</v>
          </cell>
          <cell r="D1324" t="str">
            <v>ECOSAMPA Operação Geral</v>
          </cell>
          <cell r="E1324">
            <v>44630</v>
          </cell>
          <cell r="F1324">
            <v>3050.22</v>
          </cell>
          <cell r="G1324" t="str">
            <v>Em Atividade Normal</v>
          </cell>
          <cell r="H1324">
            <v>45056</v>
          </cell>
          <cell r="I1324">
            <v>26395</v>
          </cell>
          <cell r="J1324" t="str">
            <v>706.608.324-53</v>
          </cell>
          <cell r="K1324" t="str">
            <v>124.56936.23.1</v>
          </cell>
          <cell r="L1324" t="str">
            <v>Salário Mensal</v>
          </cell>
          <cell r="M1324" t="str">
            <v>Empregado (CLT)</v>
          </cell>
          <cell r="N1324" t="str">
            <v>7825-10</v>
          </cell>
          <cell r="O1324">
            <v>339</v>
          </cell>
          <cell r="P1324" t="str">
            <v>SEGUNDA A SABADO - 13:20 AS 21:40 / INTERVALO DE 01 HORA</v>
          </cell>
          <cell r="Q1324" t="str">
            <v>220 Horas</v>
          </cell>
          <cell r="R1324" t="str">
            <v>75.01.017</v>
          </cell>
          <cell r="S1324" t="str">
            <v>SCK - Coleta Manual - Entulho e Materiais Diversos</v>
          </cell>
          <cell r="T1324">
            <v>2</v>
          </cell>
          <cell r="U1324" t="str">
            <v>SIND TRAB EMP DE ONIBUS RODOV INTEREST INTERM SET DIF SAO PAULO</v>
          </cell>
          <cell r="V1324" t="str">
            <v>Brasileira</v>
          </cell>
          <cell r="W1324" t="str">
            <v>Lajedo</v>
          </cell>
          <cell r="X1324" t="str">
            <v>MARIA ZULMIRA DA SILVA</v>
          </cell>
          <cell r="Y1324" t="str">
            <v>JOSE LOURENCO DA SILVA</v>
          </cell>
          <cell r="Z1324" t="str">
            <v>Solteiro</v>
          </cell>
          <cell r="AA1324" t="str">
            <v>Ensino Médio Completo</v>
          </cell>
          <cell r="AB1324" t="str">
            <v>M</v>
          </cell>
          <cell r="AC1324" t="str">
            <v>Rua</v>
          </cell>
          <cell r="AD1324" t="str">
            <v>DOS VIOLONCELOS</v>
          </cell>
          <cell r="AE1324" t="str">
            <v>73</v>
          </cell>
          <cell r="AF1324" t="str">
            <v>CS 2</v>
          </cell>
          <cell r="AG1324" t="str">
            <v>04933-120</v>
          </cell>
          <cell r="AH1324" t="str">
            <v>JARDIM SANTA ZELIA</v>
          </cell>
          <cell r="AI1324" t="str">
            <v>São Paulo</v>
          </cell>
          <cell r="AJ1324" t="str">
            <v>São Paulo</v>
          </cell>
          <cell r="AK1324" t="str">
            <v>11</v>
          </cell>
          <cell r="AL1324" t="str">
            <v>95700.4737</v>
          </cell>
          <cell r="AM1324" t="str">
            <v>11</v>
          </cell>
          <cell r="AN1324" t="str">
            <v>95147.9195</v>
          </cell>
          <cell r="AP1324">
            <v>7245</v>
          </cell>
          <cell r="AQ1324" t="str">
            <v>08887</v>
          </cell>
          <cell r="AR1324" t="str">
            <v>2</v>
          </cell>
          <cell r="AS1324" t="str">
            <v>555363892</v>
          </cell>
          <cell r="AT1324" t="str">
            <v>284718500159</v>
          </cell>
          <cell r="AU1324" t="str">
            <v>0057</v>
          </cell>
          <cell r="AV1324" t="str">
            <v>372</v>
          </cell>
          <cell r="AW1324" t="str">
            <v>70660832</v>
          </cell>
          <cell r="AX1324" t="str">
            <v>453</v>
          </cell>
          <cell r="AY1324">
            <v>1</v>
          </cell>
          <cell r="AZ1324">
            <v>5</v>
          </cell>
          <cell r="BA1324">
            <v>21</v>
          </cell>
          <cell r="BB1324" t="str">
            <v>02.320.577.501</v>
          </cell>
          <cell r="BC1324">
            <v>44638</v>
          </cell>
          <cell r="BD1324">
            <v>42884</v>
          </cell>
          <cell r="BE1324" t="str">
            <v>E</v>
          </cell>
          <cell r="BG1324">
            <v>44628</v>
          </cell>
        </row>
        <row r="1325">
          <cell r="A1325">
            <v>113642</v>
          </cell>
          <cell r="B1325" t="str">
            <v>JOSE JULIO DA SILVA</v>
          </cell>
          <cell r="C1325" t="str">
            <v>OPERADOR DE PA CARREGADEIRA</v>
          </cell>
          <cell r="D1325" t="str">
            <v>ECOSAMPA Operação Geral</v>
          </cell>
          <cell r="E1325">
            <v>43617</v>
          </cell>
          <cell r="F1325">
            <v>3652.82</v>
          </cell>
          <cell r="G1325" t="str">
            <v>Demitido em Meses Anteriores</v>
          </cell>
          <cell r="H1325">
            <v>44505</v>
          </cell>
          <cell r="I1325">
            <v>31489</v>
          </cell>
          <cell r="J1325" t="str">
            <v>074.940.134-66</v>
          </cell>
          <cell r="K1325" t="str">
            <v>207.03448.51.4</v>
          </cell>
          <cell r="L1325" t="str">
            <v>Salário Mensal</v>
          </cell>
          <cell r="M1325" t="str">
            <v>Empregado (CLT)</v>
          </cell>
          <cell r="N1325" t="str">
            <v>7151-35</v>
          </cell>
          <cell r="O1325">
            <v>297</v>
          </cell>
          <cell r="P1325" t="str">
            <v>SEGUNDA A SABADO - 05:40 AS 14:00 / INTERVALO DE 01 HORA</v>
          </cell>
          <cell r="Q1325" t="str">
            <v>220 Horas</v>
          </cell>
          <cell r="R1325" t="str">
            <v>75.01.018</v>
          </cell>
          <cell r="S1325" t="str">
            <v>SCK - Coleta Mecânica de Entulho</v>
          </cell>
          <cell r="T1325">
            <v>2</v>
          </cell>
          <cell r="U1325" t="str">
            <v>SIEMACO SAO PAULO LIMP URBANA</v>
          </cell>
          <cell r="V1325" t="str">
            <v>Brasileira</v>
          </cell>
          <cell r="W1325" t="str">
            <v>Rio Formoso</v>
          </cell>
          <cell r="X1325" t="str">
            <v>AURICEIA MARIA DA SILVA</v>
          </cell>
          <cell r="Y1325" t="str">
            <v>JULIO BENEDITO DA SILVA NETO</v>
          </cell>
          <cell r="Z1325" t="str">
            <v>Solteiro</v>
          </cell>
          <cell r="AA1325" t="str">
            <v>Ensino Fundamental Incompleto</v>
          </cell>
          <cell r="AB1325" t="str">
            <v>M</v>
          </cell>
          <cell r="AC1325" t="str">
            <v>Rua</v>
          </cell>
          <cell r="AD1325" t="str">
            <v>GISELE</v>
          </cell>
          <cell r="AE1325" t="str">
            <v>657</v>
          </cell>
          <cell r="AG1325" t="str">
            <v>06436-120</v>
          </cell>
          <cell r="AH1325" t="str">
            <v>PARQUE DOS CAMARGOS</v>
          </cell>
          <cell r="AI1325" t="str">
            <v>Barueri</v>
          </cell>
          <cell r="AJ1325" t="str">
            <v>São Paulo</v>
          </cell>
          <cell r="AP1325">
            <v>4403</v>
          </cell>
          <cell r="AQ1325" t="str">
            <v>16360</v>
          </cell>
          <cell r="AR1325" t="str">
            <v>5</v>
          </cell>
          <cell r="AS1325" t="str">
            <v>7169155</v>
          </cell>
          <cell r="AT1325" t="str">
            <v>65590400868</v>
          </cell>
          <cell r="AU1325" t="str">
            <v>90</v>
          </cell>
          <cell r="AV1325" t="str">
            <v>21</v>
          </cell>
          <cell r="AW1325" t="str">
            <v>07362</v>
          </cell>
          <cell r="AX1325" t="str">
            <v>78</v>
          </cell>
          <cell r="AY1325">
            <v>2</v>
          </cell>
          <cell r="AZ1325">
            <v>5</v>
          </cell>
          <cell r="BA1325">
            <v>4</v>
          </cell>
          <cell r="BB1325" t="str">
            <v>04.889.739.501</v>
          </cell>
          <cell r="BC1325">
            <v>45333</v>
          </cell>
          <cell r="BE1325" t="str">
            <v>A</v>
          </cell>
          <cell r="BF1325" t="str">
            <v>E</v>
          </cell>
          <cell r="BG1325">
            <v>43609</v>
          </cell>
        </row>
        <row r="1326">
          <cell r="A1326">
            <v>112441</v>
          </cell>
          <cell r="B1326" t="str">
            <v>JOSE LEANDRO DIAS CORREA</v>
          </cell>
          <cell r="C1326" t="str">
            <v>AJUDANTE EQ SERVICOS DIVERSOS</v>
          </cell>
          <cell r="D1326" t="str">
            <v>ECOSAMPA Parelheiros</v>
          </cell>
          <cell r="E1326">
            <v>43617</v>
          </cell>
          <cell r="F1326">
            <v>1464.83</v>
          </cell>
          <cell r="G1326" t="str">
            <v>Demitido em Meses Anteriores</v>
          </cell>
          <cell r="H1326">
            <v>44694</v>
          </cell>
          <cell r="I1326">
            <v>30529</v>
          </cell>
          <cell r="J1326" t="str">
            <v>056.983.129-66</v>
          </cell>
          <cell r="K1326" t="str">
            <v>133.14866.93.2</v>
          </cell>
          <cell r="L1326" t="str">
            <v>Salário Mensal</v>
          </cell>
          <cell r="M1326" t="str">
            <v>Empregado (CLT)</v>
          </cell>
          <cell r="N1326" t="str">
            <v>5142-25</v>
          </cell>
          <cell r="O1326">
            <v>66</v>
          </cell>
          <cell r="P1326" t="str">
            <v>SEGUNDA A SABADO - 06:00 AS 14:20 / INTERVALO DE 01 HORA</v>
          </cell>
          <cell r="Q1326" t="str">
            <v>220 Horas</v>
          </cell>
          <cell r="R1326" t="str">
            <v>75.01.016</v>
          </cell>
          <cell r="S1326" t="str">
            <v>SCK - Coleta - Catabagulho e Entulho</v>
          </cell>
          <cell r="T1326">
            <v>2</v>
          </cell>
          <cell r="U1326" t="str">
            <v>SIEMACO SAO PAULO LIMP URBANA</v>
          </cell>
          <cell r="V1326" t="str">
            <v>Brasileira</v>
          </cell>
          <cell r="W1326" t="str">
            <v>Grandes Rios</v>
          </cell>
          <cell r="X1326" t="str">
            <v>ANIZIA ERTES MEDEIROS</v>
          </cell>
          <cell r="Y1326" t="str">
            <v>JOSE DIAS CORREA</v>
          </cell>
          <cell r="Z1326" t="str">
            <v>Solteiro</v>
          </cell>
          <cell r="AA1326" t="str">
            <v>Ensino Fundamental Completo</v>
          </cell>
          <cell r="AB1326" t="str">
            <v>M</v>
          </cell>
          <cell r="AC1326" t="str">
            <v>Rua</v>
          </cell>
          <cell r="AD1326" t="str">
            <v>ALICE BASTIDE</v>
          </cell>
          <cell r="AE1326" t="str">
            <v>02</v>
          </cell>
          <cell r="AG1326" t="str">
            <v>04891-140</v>
          </cell>
          <cell r="AH1326" t="str">
            <v>VILA ROSCHEL</v>
          </cell>
          <cell r="AI1326" t="str">
            <v>São Paulo</v>
          </cell>
          <cell r="AJ1326" t="str">
            <v>São Paulo</v>
          </cell>
          <cell r="AP1326">
            <v>6753</v>
          </cell>
          <cell r="AQ1326" t="str">
            <v>24743</v>
          </cell>
          <cell r="AR1326" t="str">
            <v>3</v>
          </cell>
          <cell r="AS1326" t="str">
            <v>367865993</v>
          </cell>
          <cell r="AT1326" t="str">
            <v>321120980116</v>
          </cell>
          <cell r="AU1326" t="str">
            <v>307</v>
          </cell>
          <cell r="AV1326" t="str">
            <v>371</v>
          </cell>
          <cell r="AW1326" t="str">
            <v>36281</v>
          </cell>
          <cell r="AX1326" t="str">
            <v>267</v>
          </cell>
          <cell r="AY1326">
            <v>2</v>
          </cell>
          <cell r="AZ1326">
            <v>11</v>
          </cell>
          <cell r="BA1326">
            <v>12</v>
          </cell>
        </row>
        <row r="1327">
          <cell r="A1327">
            <v>112962</v>
          </cell>
          <cell r="B1327" t="str">
            <v>JOSE LEITE DA SILVA</v>
          </cell>
          <cell r="C1327" t="str">
            <v>AJUDANTE EQ SERVICOS DIVERSOS</v>
          </cell>
          <cell r="D1327" t="str">
            <v>ECOSAMPA M'Boi Mirim</v>
          </cell>
          <cell r="E1327">
            <v>43617</v>
          </cell>
          <cell r="F1327">
            <v>1603.99</v>
          </cell>
          <cell r="G1327" t="str">
            <v>Em Atividade Normal</v>
          </cell>
          <cell r="H1327">
            <v>44835</v>
          </cell>
          <cell r="I1327">
            <v>25139</v>
          </cell>
          <cell r="J1327" t="str">
            <v>392.879.203-20</v>
          </cell>
          <cell r="K1327" t="str">
            <v>124.27810.12.8</v>
          </cell>
          <cell r="L1327" t="str">
            <v>Salário Mensal</v>
          </cell>
          <cell r="M1327" t="str">
            <v>Empregado (CLT)</v>
          </cell>
          <cell r="N1327" t="str">
            <v>5142-25</v>
          </cell>
          <cell r="O1327">
            <v>66</v>
          </cell>
          <cell r="P1327" t="str">
            <v>SEGUNDA A SABADO - 06:00 AS 14:20 / INTERVALO DE 01 HORA</v>
          </cell>
          <cell r="Q1327" t="str">
            <v>220 Horas</v>
          </cell>
          <cell r="R1327" t="str">
            <v>75.01.017</v>
          </cell>
          <cell r="S1327" t="str">
            <v>SCK - Coleta Manual - Entulho e Materiais Diversos</v>
          </cell>
          <cell r="T1327">
            <v>2</v>
          </cell>
          <cell r="U1327" t="str">
            <v>SIEMACO SAO PAULO LIMP URBANA</v>
          </cell>
          <cell r="V1327" t="str">
            <v>Brasileira</v>
          </cell>
          <cell r="W1327" t="str">
            <v>Campos Sales</v>
          </cell>
          <cell r="X1327" t="str">
            <v>FELICIDADE MARIA DA SILVA</v>
          </cell>
          <cell r="Y1327" t="str">
            <v>CASSIMIRO LEITE DA SILVA</v>
          </cell>
          <cell r="Z1327" t="str">
            <v>Solteiro</v>
          </cell>
          <cell r="AA1327" t="str">
            <v>Ensino Fundamental Incompleto</v>
          </cell>
          <cell r="AB1327" t="str">
            <v>M</v>
          </cell>
          <cell r="AC1327" t="str">
            <v>Rua</v>
          </cell>
          <cell r="AD1327" t="str">
            <v>DAS GOIABEIRAS</v>
          </cell>
          <cell r="AE1327" t="str">
            <v>3</v>
          </cell>
          <cell r="AG1327" t="str">
            <v>05661-040</v>
          </cell>
          <cell r="AH1327" t="str">
            <v>PARAISOPOLIS</v>
          </cell>
          <cell r="AI1327" t="str">
            <v>São Paulo</v>
          </cell>
          <cell r="AJ1327" t="str">
            <v>São Paulo</v>
          </cell>
          <cell r="AP1327">
            <v>9106</v>
          </cell>
          <cell r="AQ1327" t="str">
            <v>33394</v>
          </cell>
          <cell r="AR1327" t="str">
            <v>2</v>
          </cell>
          <cell r="AS1327" t="str">
            <v>351964824</v>
          </cell>
          <cell r="AT1327" t="str">
            <v>31212740736</v>
          </cell>
          <cell r="AU1327" t="str">
            <v>632</v>
          </cell>
          <cell r="AV1327" t="str">
            <v>346</v>
          </cell>
          <cell r="AW1327" t="str">
            <v>85741</v>
          </cell>
          <cell r="AX1327" t="str">
            <v>024</v>
          </cell>
          <cell r="AY1327">
            <v>4</v>
          </cell>
          <cell r="AZ1327">
            <v>3</v>
          </cell>
          <cell r="BA1327">
            <v>0</v>
          </cell>
        </row>
        <row r="1328">
          <cell r="A1328">
            <v>113458</v>
          </cell>
          <cell r="B1328" t="str">
            <v>JOSE LINALDO PIMENTEL SANTANA</v>
          </cell>
          <cell r="C1328" t="str">
            <v>VARREDOR</v>
          </cell>
          <cell r="D1328" t="str">
            <v>ECOSAMPA Santo Amaro</v>
          </cell>
          <cell r="E1328">
            <v>43617</v>
          </cell>
          <cell r="F1328">
            <v>1603.99</v>
          </cell>
          <cell r="G1328" t="str">
            <v>Em Atividade Normal</v>
          </cell>
          <cell r="H1328">
            <v>44960</v>
          </cell>
          <cell r="I1328">
            <v>25608</v>
          </cell>
          <cell r="J1328" t="str">
            <v>135.029.528-09</v>
          </cell>
          <cell r="K1328" t="str">
            <v>124.14717.02.7</v>
          </cell>
          <cell r="L1328" t="str">
            <v>Salário Mensal</v>
          </cell>
          <cell r="M1328" t="str">
            <v>Empregado (CLT)</v>
          </cell>
          <cell r="N1328" t="str">
            <v>5142-15</v>
          </cell>
          <cell r="O1328">
            <v>216</v>
          </cell>
          <cell r="P1328" t="str">
            <v>SEGUNDA A SABADO - 12:00 AS 20:20 / INTERVALO DE 01 HORA</v>
          </cell>
          <cell r="Q1328" t="str">
            <v>220 Horas</v>
          </cell>
          <cell r="R1328" t="str">
            <v>75.01.006</v>
          </cell>
          <cell r="S1328" t="str">
            <v>SCK - Varrição de Vias e Logradouros</v>
          </cell>
          <cell r="T1328">
            <v>2</v>
          </cell>
          <cell r="U1328" t="str">
            <v>SIEMACO SAO PAULO LIMP URBANA</v>
          </cell>
          <cell r="V1328" t="str">
            <v>Brasileira</v>
          </cell>
          <cell r="W1328" t="str">
            <v>Olindina</v>
          </cell>
          <cell r="X1328" t="str">
            <v>EDITE PIMENTEL</v>
          </cell>
          <cell r="Z1328" t="str">
            <v>Solteiro</v>
          </cell>
          <cell r="AA1328" t="str">
            <v>Ensino Fundamental Incompleto</v>
          </cell>
          <cell r="AB1328" t="str">
            <v>M</v>
          </cell>
          <cell r="AC1328" t="str">
            <v>Rua</v>
          </cell>
          <cell r="AD1328" t="str">
            <v>FABIO BARBOSA LIMA</v>
          </cell>
          <cell r="AE1328" t="str">
            <v>1000</v>
          </cell>
          <cell r="AG1328" t="str">
            <v>05891-240</v>
          </cell>
          <cell r="AH1328" t="str">
            <v>JARDIM IRAPIRANGA</v>
          </cell>
          <cell r="AI1328" t="str">
            <v>São Paulo</v>
          </cell>
          <cell r="AJ1328" t="str">
            <v>São Paulo</v>
          </cell>
          <cell r="AP1328">
            <v>9106</v>
          </cell>
          <cell r="AQ1328" t="str">
            <v>33551</v>
          </cell>
          <cell r="AR1328" t="str">
            <v>7</v>
          </cell>
          <cell r="AS1328" t="str">
            <v>250194302</v>
          </cell>
          <cell r="AT1328" t="str">
            <v>187818630116</v>
          </cell>
          <cell r="AU1328" t="str">
            <v>410</v>
          </cell>
          <cell r="AV1328" t="str">
            <v>20</v>
          </cell>
          <cell r="AW1328" t="str">
            <v>75486</v>
          </cell>
          <cell r="AX1328" t="str">
            <v>117</v>
          </cell>
          <cell r="AY1328">
            <v>4</v>
          </cell>
          <cell r="AZ1328">
            <v>3</v>
          </cell>
          <cell r="BA1328">
            <v>0</v>
          </cell>
        </row>
        <row r="1329">
          <cell r="A1329">
            <v>113461</v>
          </cell>
          <cell r="B1329" t="str">
            <v>JOSE LINS DA SILVA FILHO</v>
          </cell>
          <cell r="C1329" t="str">
            <v>VARREDOR</v>
          </cell>
          <cell r="D1329" t="str">
            <v>ECOSAMPA Santo Amaro</v>
          </cell>
          <cell r="E1329">
            <v>43617</v>
          </cell>
          <cell r="F1329">
            <v>1603.99</v>
          </cell>
          <cell r="G1329" t="str">
            <v>Em Atividade Normal</v>
          </cell>
          <cell r="H1329">
            <v>45056</v>
          </cell>
          <cell r="I1329">
            <v>25480</v>
          </cell>
          <cell r="J1329" t="str">
            <v>184.699.928-64</v>
          </cell>
          <cell r="K1329" t="str">
            <v>123.91274.45.0</v>
          </cell>
          <cell r="L1329" t="str">
            <v>Salário Mensal</v>
          </cell>
          <cell r="M1329" t="str">
            <v>Empregado (CLT)</v>
          </cell>
          <cell r="N1329" t="str">
            <v>5142-15</v>
          </cell>
          <cell r="O1329">
            <v>66</v>
          </cell>
          <cell r="P1329" t="str">
            <v>SEGUNDA A SABADO - 06:00 AS 14:20 / INTERVALO DE 01 HORA</v>
          </cell>
          <cell r="Q1329" t="str">
            <v>220 Horas</v>
          </cell>
          <cell r="R1329" t="str">
            <v>75.01.010</v>
          </cell>
          <cell r="S1329" t="str">
            <v>SCK - Varrição de Feiras Livres</v>
          </cell>
          <cell r="T1329">
            <v>2</v>
          </cell>
          <cell r="U1329" t="str">
            <v>SIEMACO SAO PAULO LIMP URBANA</v>
          </cell>
          <cell r="V1329" t="str">
            <v>Brasileira</v>
          </cell>
          <cell r="W1329" t="str">
            <v>São Vicente Ferrer</v>
          </cell>
          <cell r="X1329" t="str">
            <v>JOSEFA MARCAL RIBEIRO</v>
          </cell>
          <cell r="Y1329" t="str">
            <v>JOSE LUIS DA SILVA</v>
          </cell>
          <cell r="Z1329" t="str">
            <v>Solteiro</v>
          </cell>
          <cell r="AA1329" t="str">
            <v>Ensino Fundamental Incompleto</v>
          </cell>
          <cell r="AB1329" t="str">
            <v>M</v>
          </cell>
          <cell r="AC1329" t="str">
            <v>Rua</v>
          </cell>
          <cell r="AD1329" t="str">
            <v>SOLIMOES</v>
          </cell>
          <cell r="AE1329" t="str">
            <v>2379</v>
          </cell>
          <cell r="AG1329" t="str">
            <v>06866-500</v>
          </cell>
          <cell r="AH1329" t="str">
            <v>CIDADE SANTA JULIA</v>
          </cell>
          <cell r="AI1329" t="str">
            <v>Itapecerica da Serra</v>
          </cell>
          <cell r="AJ1329" t="str">
            <v>São Paulo</v>
          </cell>
          <cell r="AP1329">
            <v>9104</v>
          </cell>
          <cell r="AQ1329" t="str">
            <v>20279</v>
          </cell>
          <cell r="AR1329" t="str">
            <v>2</v>
          </cell>
          <cell r="AS1329" t="str">
            <v>563144816</v>
          </cell>
          <cell r="AT1329" t="str">
            <v>34978600876</v>
          </cell>
          <cell r="AU1329" t="str">
            <v>50</v>
          </cell>
          <cell r="AV1329" t="str">
            <v>90</v>
          </cell>
          <cell r="AW1329" t="str">
            <v>25620</v>
          </cell>
          <cell r="AX1329" t="str">
            <v>018</v>
          </cell>
          <cell r="AY1329">
            <v>4</v>
          </cell>
          <cell r="AZ1329">
            <v>3</v>
          </cell>
          <cell r="BA1329">
            <v>0</v>
          </cell>
        </row>
        <row r="1330">
          <cell r="A1330">
            <v>114991</v>
          </cell>
          <cell r="B1330" t="str">
            <v>JOSE LOURENCO DE SOUSA</v>
          </cell>
          <cell r="C1330" t="str">
            <v>AJUDANTE EQ SERVICOS DIVERSOS</v>
          </cell>
          <cell r="D1330" t="str">
            <v>ECOSAMPA Operação Geral</v>
          </cell>
          <cell r="E1330">
            <v>43918</v>
          </cell>
          <cell r="F1330">
            <v>1603.99</v>
          </cell>
          <cell r="G1330" t="str">
            <v>Em Atividade Normal</v>
          </cell>
          <cell r="H1330">
            <v>45149</v>
          </cell>
          <cell r="I1330">
            <v>24483</v>
          </cell>
          <cell r="J1330" t="str">
            <v>391.827.623-68</v>
          </cell>
          <cell r="K1330" t="str">
            <v>122.80687.80.3</v>
          </cell>
          <cell r="L1330" t="str">
            <v>Salário Mensal</v>
          </cell>
          <cell r="M1330" t="str">
            <v>Empregado (CLT)</v>
          </cell>
          <cell r="N1330" t="str">
            <v>5142-25</v>
          </cell>
          <cell r="O1330">
            <v>301</v>
          </cell>
          <cell r="P1330" t="str">
            <v>SEGUNDA A SABADO - 22:00 AS 05:25 / INTERVALO DE 01 HORA</v>
          </cell>
          <cell r="Q1330" t="str">
            <v>220 Horas</v>
          </cell>
          <cell r="R1330" t="str">
            <v>75.01.014</v>
          </cell>
          <cell r="S1330" t="str">
            <v>SCK - Pintura de Meio-Fio e Remoção Faixas e Propagandas</v>
          </cell>
          <cell r="T1330">
            <v>2</v>
          </cell>
          <cell r="U1330" t="str">
            <v>SIEMACO SAO PAULO LIMP URBANA</v>
          </cell>
          <cell r="V1330" t="str">
            <v>Brasileira</v>
          </cell>
          <cell r="W1330" t="str">
            <v>Quixeramobim</v>
          </cell>
          <cell r="X1330" t="str">
            <v>MARIA JOSE FERREIRA DE SOUSA</v>
          </cell>
          <cell r="Y1330" t="str">
            <v>JOAO LOURENCO DE SOUSA</v>
          </cell>
          <cell r="Z1330" t="str">
            <v>Solteiro</v>
          </cell>
          <cell r="AA1330" t="str">
            <v>Ensino Médio Completo</v>
          </cell>
          <cell r="AB1330" t="str">
            <v>M</v>
          </cell>
          <cell r="AC1330" t="str">
            <v>Rua</v>
          </cell>
          <cell r="AD1330" t="str">
            <v>RUA SEBASTIANA REGINALDO SOUTELO (JD LARANJEIRAS)</v>
          </cell>
          <cell r="AE1330" t="str">
            <v>200</v>
          </cell>
          <cell r="AG1330" t="str">
            <v>04880-000</v>
          </cell>
          <cell r="AH1330" t="str">
            <v>RECANTO CAMPO BELO</v>
          </cell>
          <cell r="AI1330" t="str">
            <v>São Paulo</v>
          </cell>
          <cell r="AJ1330" t="str">
            <v>São Paulo</v>
          </cell>
          <cell r="AK1330" t="str">
            <v>11</v>
          </cell>
          <cell r="AL1330" t="str">
            <v>99709.4193</v>
          </cell>
          <cell r="AP1330">
            <v>1684</v>
          </cell>
          <cell r="AQ1330" t="str">
            <v>45179</v>
          </cell>
          <cell r="AR1330" t="str">
            <v>0</v>
          </cell>
          <cell r="AS1330" t="str">
            <v>508469582</v>
          </cell>
          <cell r="AT1330" t="str">
            <v>368684490116</v>
          </cell>
          <cell r="AU1330" t="str">
            <v>0177</v>
          </cell>
          <cell r="AV1330" t="str">
            <v>381</v>
          </cell>
          <cell r="AW1330" t="str">
            <v>39182762</v>
          </cell>
          <cell r="AX1330" t="str">
            <v>368</v>
          </cell>
          <cell r="AY1330">
            <v>3</v>
          </cell>
          <cell r="AZ1330">
            <v>5</v>
          </cell>
          <cell r="BA1330">
            <v>3</v>
          </cell>
        </row>
        <row r="1331">
          <cell r="A1331">
            <v>120180</v>
          </cell>
          <cell r="B1331" t="str">
            <v>JOSE LUCAS ALVES DE OLIVEIRA</v>
          </cell>
          <cell r="C1331" t="str">
            <v>ELETRICISTA</v>
          </cell>
          <cell r="D1331" t="str">
            <v>ECOSAMPA Operação Geral</v>
          </cell>
          <cell r="E1331">
            <v>44791</v>
          </cell>
          <cell r="F1331">
            <v>3043.01</v>
          </cell>
          <cell r="G1331" t="str">
            <v>Gozando Férias</v>
          </cell>
          <cell r="H1331">
            <v>45180</v>
          </cell>
          <cell r="I1331">
            <v>34370</v>
          </cell>
          <cell r="J1331" t="str">
            <v>406.320.298-46</v>
          </cell>
          <cell r="K1331" t="str">
            <v>162.99502.57.7</v>
          </cell>
          <cell r="L1331" t="str">
            <v>Salário Mensal</v>
          </cell>
          <cell r="M1331" t="str">
            <v>Empregado (CLT)</v>
          </cell>
          <cell r="N1331" t="str">
            <v>7156-15</v>
          </cell>
          <cell r="O1331">
            <v>297</v>
          </cell>
          <cell r="P1331" t="str">
            <v>SEGUNDA A SABADO - 05:40 AS 14:00 / INTERVALO DE 01 HORA</v>
          </cell>
          <cell r="Q1331" t="str">
            <v>220 Horas</v>
          </cell>
          <cell r="R1331" t="str">
            <v>75.02.003</v>
          </cell>
          <cell r="S1331" t="str">
            <v>Apoio Op C.Direto</v>
          </cell>
          <cell r="T1331">
            <v>2</v>
          </cell>
          <cell r="U1331" t="str">
            <v>SIEMACO SAO PAULO LIMP URBANA</v>
          </cell>
          <cell r="V1331" t="str">
            <v>Brasileira</v>
          </cell>
          <cell r="W1331" t="str">
            <v>Goiana</v>
          </cell>
          <cell r="X1331" t="str">
            <v>BELISIA ALVES DE SOUZA OLIVEIRA</v>
          </cell>
          <cell r="Y1331" t="str">
            <v>JOAO FRANCISCO DE OLIVEIRA NETO</v>
          </cell>
          <cell r="Z1331" t="str">
            <v>União Est/Marit</v>
          </cell>
          <cell r="AA1331" t="str">
            <v>Ensino Superior Completo</v>
          </cell>
          <cell r="AB1331" t="str">
            <v>M</v>
          </cell>
          <cell r="AC1331" t="str">
            <v>Rua</v>
          </cell>
          <cell r="AD1331" t="str">
            <v xml:space="preserve">CASQUEIRO </v>
          </cell>
          <cell r="AE1331" t="str">
            <v>208</v>
          </cell>
          <cell r="AF1331" t="str">
            <v>CASA 02</v>
          </cell>
          <cell r="AG1331" t="str">
            <v>04810-090</v>
          </cell>
          <cell r="AH1331" t="str">
            <v>CIDADE DUTRA</v>
          </cell>
          <cell r="AI1331" t="str">
            <v>São Paulo</v>
          </cell>
          <cell r="AJ1331" t="str">
            <v>São Paulo</v>
          </cell>
          <cell r="AM1331" t="str">
            <v>11</v>
          </cell>
          <cell r="AN1331" t="str">
            <v>96178-7718</v>
          </cell>
          <cell r="AP1331">
            <v>8485</v>
          </cell>
          <cell r="AQ1331" t="str">
            <v>16166</v>
          </cell>
          <cell r="AR1331" t="str">
            <v>8</v>
          </cell>
          <cell r="AS1331" t="str">
            <v>428624777</v>
          </cell>
          <cell r="AT1331" t="str">
            <v>389243720183</v>
          </cell>
          <cell r="AU1331" t="str">
            <v>0345</v>
          </cell>
          <cell r="AV1331" t="str">
            <v>280</v>
          </cell>
          <cell r="AW1331" t="str">
            <v>40632029</v>
          </cell>
          <cell r="AX1331" t="str">
            <v>846</v>
          </cell>
          <cell r="AY1331">
            <v>1</v>
          </cell>
          <cell r="AZ1331">
            <v>0</v>
          </cell>
          <cell r="BA1331">
            <v>13</v>
          </cell>
        </row>
        <row r="1332">
          <cell r="A1332">
            <v>113325</v>
          </cell>
          <cell r="B1332" t="str">
            <v>JOSE LUCINALDO DA SILVA</v>
          </cell>
          <cell r="C1332" t="str">
            <v>COLETOR</v>
          </cell>
          <cell r="D1332" t="str">
            <v>ECOSAMPA Operação Geral</v>
          </cell>
          <cell r="E1332">
            <v>43617</v>
          </cell>
          <cell r="F1332">
            <v>1907.79</v>
          </cell>
          <cell r="G1332" t="str">
            <v>Em Atividade Normal</v>
          </cell>
          <cell r="H1332">
            <v>44867</v>
          </cell>
          <cell r="I1332">
            <v>29698</v>
          </cell>
          <cell r="J1332" t="str">
            <v>046.503.774-71</v>
          </cell>
          <cell r="K1332" t="str">
            <v>162.41210.35.2</v>
          </cell>
          <cell r="L1332" t="str">
            <v>Salário Mensal</v>
          </cell>
          <cell r="M1332" t="str">
            <v>Empregado (CLT)</v>
          </cell>
          <cell r="N1332" t="str">
            <v>5142-05</v>
          </cell>
          <cell r="O1332">
            <v>301</v>
          </cell>
          <cell r="P1332" t="str">
            <v>SEGUNDA A SABADO - 22:00 AS 05:25 / INTERVALO DE 01 HORA</v>
          </cell>
          <cell r="Q1332" t="str">
            <v>220 Horas</v>
          </cell>
          <cell r="R1332" t="str">
            <v>75.01.024</v>
          </cell>
          <cell r="S1332" t="str">
            <v>SCK - Coleta Manual Residuos - Compactador</v>
          </cell>
          <cell r="T1332">
            <v>2</v>
          </cell>
          <cell r="U1332" t="str">
            <v>SIEMACO SAO PAULO LIMP URBANA</v>
          </cell>
          <cell r="V1332" t="str">
            <v>Brasileira</v>
          </cell>
          <cell r="W1332" t="str">
            <v>Olinda</v>
          </cell>
          <cell r="X1332" t="str">
            <v>JOSEFA MARIA DOS SANTOS SILVA</v>
          </cell>
          <cell r="Y1332" t="str">
            <v>JOSE PEDRO DA SILVA FILHO</v>
          </cell>
          <cell r="Z1332" t="str">
            <v>Solteiro</v>
          </cell>
          <cell r="AA1332" t="str">
            <v>Ensino Fundamental Incompleto</v>
          </cell>
          <cell r="AB1332" t="str">
            <v>M</v>
          </cell>
          <cell r="AC1332" t="str">
            <v>Rua</v>
          </cell>
          <cell r="AD1332" t="str">
            <v>JOSE JOAQUIM GONCALVES</v>
          </cell>
          <cell r="AE1332" t="str">
            <v>660</v>
          </cell>
          <cell r="AG1332" t="str">
            <v>05850-210</v>
          </cell>
          <cell r="AH1332" t="str">
            <v>PARQUE SANTO ANTONIO</v>
          </cell>
          <cell r="AI1332" t="str">
            <v>São Paulo</v>
          </cell>
          <cell r="AJ1332" t="str">
            <v>São Paulo</v>
          </cell>
          <cell r="AP1332">
            <v>8463</v>
          </cell>
          <cell r="AQ1332" t="str">
            <v>00871</v>
          </cell>
          <cell r="AR1332" t="str">
            <v>7</v>
          </cell>
          <cell r="AS1332" t="str">
            <v>554877156</v>
          </cell>
          <cell r="AT1332" t="str">
            <v>056165340809</v>
          </cell>
          <cell r="AU1332" t="str">
            <v>277</v>
          </cell>
          <cell r="AV1332" t="str">
            <v>373</v>
          </cell>
          <cell r="AW1332" t="str">
            <v>06675</v>
          </cell>
          <cell r="AX1332" t="str">
            <v>075</v>
          </cell>
          <cell r="AY1332">
            <v>4</v>
          </cell>
          <cell r="AZ1332">
            <v>3</v>
          </cell>
          <cell r="BA1332">
            <v>0</v>
          </cell>
        </row>
        <row r="1333">
          <cell r="A1333">
            <v>113403</v>
          </cell>
          <cell r="B1333" t="str">
            <v>JOSE LUIS ALVES DA SILVA</v>
          </cell>
          <cell r="C1333" t="str">
            <v>VARREDOR</v>
          </cell>
          <cell r="D1333" t="str">
            <v>ECOSAMPA Santo Amaro</v>
          </cell>
          <cell r="E1333">
            <v>43617</v>
          </cell>
          <cell r="F1333">
            <v>1603.99</v>
          </cell>
          <cell r="G1333" t="str">
            <v>Auxílio-Doença</v>
          </cell>
          <cell r="H1333">
            <v>45141</v>
          </cell>
          <cell r="I1333">
            <v>26015</v>
          </cell>
          <cell r="J1333" t="str">
            <v>134.897.418-46</v>
          </cell>
          <cell r="K1333" t="str">
            <v>124.10352.76.8</v>
          </cell>
          <cell r="L1333" t="str">
            <v>Salário Mensal</v>
          </cell>
          <cell r="M1333" t="str">
            <v>Empregado (CLT)</v>
          </cell>
          <cell r="N1333" t="str">
            <v>5142-15</v>
          </cell>
          <cell r="O1333">
            <v>66</v>
          </cell>
          <cell r="P1333" t="str">
            <v>SEGUNDA A SABADO - 06:00 AS 14:20 / INTERVALO DE 01 HORA</v>
          </cell>
          <cell r="Q1333" t="str">
            <v>220 Horas</v>
          </cell>
          <cell r="R1333" t="str">
            <v>75.01.010</v>
          </cell>
          <cell r="S1333" t="str">
            <v>SCK - Varrição de Feiras Livres</v>
          </cell>
          <cell r="T1333">
            <v>2</v>
          </cell>
          <cell r="U1333" t="str">
            <v>SIEMACO SAO PAULO LIMP URBANA</v>
          </cell>
          <cell r="V1333" t="str">
            <v>Brasileira</v>
          </cell>
          <cell r="W1333" t="str">
            <v>São Paulo</v>
          </cell>
          <cell r="X1333" t="str">
            <v>MARIA JOSE GONCALVES DA SILVA</v>
          </cell>
          <cell r="Y1333" t="str">
            <v>INOCENCIO ALVES DA SILVA</v>
          </cell>
          <cell r="Z1333" t="str">
            <v>Casado</v>
          </cell>
          <cell r="AA1333" t="str">
            <v>Educação Básica Completa</v>
          </cell>
          <cell r="AB1333" t="str">
            <v>M</v>
          </cell>
          <cell r="AC1333" t="str">
            <v>Rua</v>
          </cell>
          <cell r="AD1333" t="str">
            <v>BRAS DA ROCHA</v>
          </cell>
          <cell r="AE1333" t="str">
            <v>450</v>
          </cell>
          <cell r="AG1333" t="str">
            <v>04828-090</v>
          </cell>
          <cell r="AH1333" t="str">
            <v>JARDIM IPORANGA</v>
          </cell>
          <cell r="AI1333" t="str">
            <v>São Paulo</v>
          </cell>
          <cell r="AJ1333" t="str">
            <v>São Paulo</v>
          </cell>
          <cell r="AP1333">
            <v>8495</v>
          </cell>
          <cell r="AQ1333" t="str">
            <v>19209</v>
          </cell>
          <cell r="AR1333" t="str">
            <v>1</v>
          </cell>
          <cell r="AS1333" t="str">
            <v>36539567</v>
          </cell>
          <cell r="AT1333" t="str">
            <v>279362070124</v>
          </cell>
          <cell r="AU1333" t="str">
            <v>358</v>
          </cell>
          <cell r="AV1333" t="str">
            <v>280</v>
          </cell>
          <cell r="AW1333" t="str">
            <v>62630</v>
          </cell>
          <cell r="AX1333" t="str">
            <v>152</v>
          </cell>
          <cell r="AY1333">
            <v>4</v>
          </cell>
          <cell r="AZ1333">
            <v>3</v>
          </cell>
          <cell r="BA1333">
            <v>0</v>
          </cell>
        </row>
        <row r="1334">
          <cell r="A1334">
            <v>113462</v>
          </cell>
          <cell r="B1334" t="str">
            <v>JOSE LUIZ DA SILVA</v>
          </cell>
          <cell r="C1334" t="str">
            <v>VARREDOR</v>
          </cell>
          <cell r="D1334" t="str">
            <v>ECOSAMPA Santo Amaro</v>
          </cell>
          <cell r="E1334">
            <v>43617</v>
          </cell>
          <cell r="F1334">
            <v>1464.83</v>
          </cell>
          <cell r="G1334" t="str">
            <v>Demitido em Meses Anteriores</v>
          </cell>
          <cell r="H1334">
            <v>44505</v>
          </cell>
          <cell r="I1334">
            <v>22415</v>
          </cell>
          <cell r="J1334" t="str">
            <v>245.902.404-59</v>
          </cell>
          <cell r="K1334" t="str">
            <v>123.40474.22.3</v>
          </cell>
          <cell r="L1334" t="str">
            <v>Salário Mensal</v>
          </cell>
          <cell r="M1334" t="str">
            <v>Empregado (CLT)</v>
          </cell>
          <cell r="N1334" t="str">
            <v>5142-15</v>
          </cell>
          <cell r="O1334">
            <v>66</v>
          </cell>
          <cell r="P1334" t="str">
            <v>SEGUNDA A SABADO - 06:00 AS 14:20 / INTERVALO DE 01 HORA</v>
          </cell>
          <cell r="Q1334" t="str">
            <v>220 Horas</v>
          </cell>
          <cell r="R1334" t="str">
            <v>75.01.006</v>
          </cell>
          <cell r="S1334" t="str">
            <v>SCK - Varrição de Vias e Logradouros</v>
          </cell>
          <cell r="T1334">
            <v>2</v>
          </cell>
          <cell r="U1334" t="str">
            <v>SIEMACO SAO PAULO LIMP URBANA</v>
          </cell>
          <cell r="V1334" t="str">
            <v>Brasileira</v>
          </cell>
          <cell r="W1334" t="str">
            <v>Água Preta</v>
          </cell>
          <cell r="X1334" t="str">
            <v>JOSEFA CANDIDA DA SILVA</v>
          </cell>
          <cell r="Y1334" t="str">
            <v>ADALBERTO JOSE DA SILVA</v>
          </cell>
          <cell r="Z1334" t="str">
            <v>Solteiro</v>
          </cell>
          <cell r="AA1334" t="str">
            <v>Ensino Fundamental Completo</v>
          </cell>
          <cell r="AB1334" t="str">
            <v>M</v>
          </cell>
          <cell r="AC1334" t="str">
            <v>Rua</v>
          </cell>
          <cell r="AD1334" t="str">
            <v>MARLI OLIVEIRA COBRA</v>
          </cell>
          <cell r="AE1334" t="str">
            <v>116</v>
          </cell>
          <cell r="AG1334" t="str">
            <v>04809-020</v>
          </cell>
          <cell r="AH1334" t="str">
            <v>VILA SANTA MARIA</v>
          </cell>
          <cell r="AI1334" t="str">
            <v>São Paulo</v>
          </cell>
          <cell r="AJ1334" t="str">
            <v>São Paulo</v>
          </cell>
          <cell r="AP1334">
            <v>2921</v>
          </cell>
          <cell r="AQ1334" t="str">
            <v>52744</v>
          </cell>
          <cell r="AR1334" t="str">
            <v>2</v>
          </cell>
          <cell r="AS1334" t="str">
            <v>54300370X</v>
          </cell>
          <cell r="AT1334" t="str">
            <v>389251180167</v>
          </cell>
          <cell r="AU1334" t="str">
            <v>728</v>
          </cell>
          <cell r="AV1334" t="str">
            <v>280</v>
          </cell>
          <cell r="AW1334" t="str">
            <v>50011</v>
          </cell>
          <cell r="AX1334" t="str">
            <v>001</v>
          </cell>
          <cell r="AY1334">
            <v>2</v>
          </cell>
          <cell r="AZ1334">
            <v>5</v>
          </cell>
          <cell r="BA1334">
            <v>4</v>
          </cell>
        </row>
        <row r="1335">
          <cell r="A1335">
            <v>113160</v>
          </cell>
          <cell r="B1335" t="str">
            <v>JOSE LUIZ GOMES DA SILVA</v>
          </cell>
          <cell r="C1335" t="str">
            <v>COLETOR</v>
          </cell>
          <cell r="D1335" t="str">
            <v>ECOSAMPA Operação Geral</v>
          </cell>
          <cell r="E1335">
            <v>43617</v>
          </cell>
          <cell r="F1335">
            <v>1907.79</v>
          </cell>
          <cell r="G1335" t="str">
            <v>Gozando Férias</v>
          </cell>
          <cell r="H1335">
            <v>45180</v>
          </cell>
          <cell r="I1335">
            <v>23949</v>
          </cell>
          <cell r="J1335" t="str">
            <v>083.135.668-50</v>
          </cell>
          <cell r="K1335" t="str">
            <v>120.57028.86.2</v>
          </cell>
          <cell r="L1335" t="str">
            <v>Salário Mensal</v>
          </cell>
          <cell r="M1335" t="str">
            <v>Empregado (CLT)</v>
          </cell>
          <cell r="N1335" t="str">
            <v>5142-05</v>
          </cell>
          <cell r="O1335">
            <v>339</v>
          </cell>
          <cell r="P1335" t="str">
            <v>SEGUNDA A SABADO - 13:20 AS 21:40 / INTERVALO DE 01 HORA</v>
          </cell>
          <cell r="Q1335" t="str">
            <v>220 Horas</v>
          </cell>
          <cell r="R1335" t="str">
            <v>75.01.017</v>
          </cell>
          <cell r="S1335" t="str">
            <v>SCK - Coleta Manual - Entulho e Materiais Diversos</v>
          </cell>
          <cell r="T1335">
            <v>2</v>
          </cell>
          <cell r="U1335" t="str">
            <v>SIEMACO SAO PAULO LIMP URBANA</v>
          </cell>
          <cell r="V1335" t="str">
            <v>Brasileira</v>
          </cell>
          <cell r="W1335" t="str">
            <v>São Paulo</v>
          </cell>
          <cell r="X1335" t="str">
            <v>ALZIRA MARIA GOMES DA SILVA</v>
          </cell>
          <cell r="Y1335" t="str">
            <v>JOSE GOMES DA SILVA</v>
          </cell>
          <cell r="Z1335" t="str">
            <v>Solteiro</v>
          </cell>
          <cell r="AA1335" t="str">
            <v>Ensino Fundamental Incompleto</v>
          </cell>
          <cell r="AB1335" t="str">
            <v>M</v>
          </cell>
          <cell r="AC1335" t="str">
            <v>Rua</v>
          </cell>
          <cell r="AD1335" t="str">
            <v xml:space="preserve">CAPRICHO ITALIANO </v>
          </cell>
          <cell r="AE1335" t="str">
            <v>25</v>
          </cell>
          <cell r="AG1335" t="str">
            <v>05833-050</v>
          </cell>
          <cell r="AH1335" t="str">
            <v>JARDIM VAZ DE LIMA</v>
          </cell>
          <cell r="AI1335" t="str">
            <v>São Paulo</v>
          </cell>
          <cell r="AJ1335" t="str">
            <v>São Paulo</v>
          </cell>
          <cell r="AP1335">
            <v>390</v>
          </cell>
          <cell r="AQ1335" t="str">
            <v>11795</v>
          </cell>
          <cell r="AR1335" t="str">
            <v>0</v>
          </cell>
          <cell r="AS1335" t="str">
            <v>181244147</v>
          </cell>
          <cell r="AT1335" t="str">
            <v>157635260116</v>
          </cell>
          <cell r="AU1335" t="str">
            <v>11</v>
          </cell>
          <cell r="AV1335" t="str">
            <v>405</v>
          </cell>
          <cell r="AW1335" t="str">
            <v>9489</v>
          </cell>
          <cell r="AX1335" t="str">
            <v>91</v>
          </cell>
          <cell r="AY1335">
            <v>4</v>
          </cell>
          <cell r="AZ1335">
            <v>3</v>
          </cell>
          <cell r="BA1335">
            <v>0</v>
          </cell>
        </row>
        <row r="1336">
          <cell r="A1336">
            <v>112442</v>
          </cell>
          <cell r="B1336" t="str">
            <v>JOSE MANOEL DA CRUZ</v>
          </cell>
          <cell r="C1336" t="str">
            <v>AJUDANTE EQ SERVICOS DIVERSOS</v>
          </cell>
          <cell r="D1336" t="str">
            <v>ECOSAMPA Capela do Socorro</v>
          </cell>
          <cell r="E1336">
            <v>43617</v>
          </cell>
          <cell r="F1336">
            <v>1603.99</v>
          </cell>
          <cell r="G1336" t="str">
            <v>Em Atividade Normal</v>
          </cell>
          <cell r="H1336">
            <v>44930</v>
          </cell>
          <cell r="I1336">
            <v>26101</v>
          </cell>
          <cell r="J1336" t="str">
            <v>733.293.984-34</v>
          </cell>
          <cell r="K1336" t="str">
            <v>124.66284.63.6</v>
          </cell>
          <cell r="L1336" t="str">
            <v>Salário Mensal</v>
          </cell>
          <cell r="M1336" t="str">
            <v>Empregado (CLT)</v>
          </cell>
          <cell r="N1336" t="str">
            <v>5142-25</v>
          </cell>
          <cell r="O1336">
            <v>66</v>
          </cell>
          <cell r="P1336" t="str">
            <v>SEGUNDA A SABADO - 06:00 AS 14:20 / INTERVALO DE 01 HORA</v>
          </cell>
          <cell r="Q1336" t="str">
            <v>220 Horas</v>
          </cell>
          <cell r="R1336" t="str">
            <v>75.01.013</v>
          </cell>
          <cell r="S1336" t="str">
            <v>SCK - Capinação e Roçada de Vias</v>
          </cell>
          <cell r="T1336">
            <v>2</v>
          </cell>
          <cell r="U1336" t="str">
            <v>SIEMACO SAO PAULO LIMP URBANA</v>
          </cell>
          <cell r="V1336" t="str">
            <v>Brasileira</v>
          </cell>
          <cell r="W1336" t="str">
            <v>Vicência</v>
          </cell>
          <cell r="X1336" t="str">
            <v>JOSEFA SEVERINA DA CONCEICAO</v>
          </cell>
          <cell r="Y1336" t="str">
            <v>MARIANO MANOEL DA CRUZ</v>
          </cell>
          <cell r="Z1336" t="str">
            <v>Outros</v>
          </cell>
          <cell r="AA1336" t="str">
            <v>Ensino Médio Completo</v>
          </cell>
          <cell r="AB1336" t="str">
            <v>M</v>
          </cell>
          <cell r="AC1336" t="str">
            <v>Rua</v>
          </cell>
          <cell r="AD1336" t="str">
            <v>PEDRO FERNANDES ARAGAO</v>
          </cell>
          <cell r="AE1336" t="str">
            <v>30</v>
          </cell>
          <cell r="AG1336" t="str">
            <v>04431-160</v>
          </cell>
          <cell r="AH1336" t="str">
            <v>JARDIM SELMA</v>
          </cell>
          <cell r="AI1336" t="str">
            <v>São Paulo</v>
          </cell>
          <cell r="AJ1336" t="str">
            <v>São Paulo</v>
          </cell>
          <cell r="AP1336">
            <v>9340</v>
          </cell>
          <cell r="AQ1336" t="str">
            <v>57904</v>
          </cell>
          <cell r="AR1336" t="str">
            <v>5</v>
          </cell>
          <cell r="AS1336" t="str">
            <v>391912860</v>
          </cell>
          <cell r="AT1336" t="str">
            <v>035134980841</v>
          </cell>
          <cell r="AU1336" t="str">
            <v>296</v>
          </cell>
          <cell r="AV1336" t="str">
            <v>418</v>
          </cell>
          <cell r="AW1336" t="str">
            <v>71257</v>
          </cell>
          <cell r="AX1336" t="str">
            <v>036</v>
          </cell>
          <cell r="AY1336">
            <v>4</v>
          </cell>
          <cell r="AZ1336">
            <v>3</v>
          </cell>
          <cell r="BA1336">
            <v>0</v>
          </cell>
        </row>
        <row r="1337">
          <cell r="A1337">
            <v>112951</v>
          </cell>
          <cell r="B1337" t="str">
            <v>JOSE MANOEL DE ANDRADE</v>
          </cell>
          <cell r="C1337" t="str">
            <v>VARREDOR</v>
          </cell>
          <cell r="D1337" t="str">
            <v>ECOSAMPA Capela do Socorro</v>
          </cell>
          <cell r="E1337">
            <v>43617</v>
          </cell>
          <cell r="F1337">
            <v>1603.99</v>
          </cell>
          <cell r="G1337" t="str">
            <v>Em Atividade Normal</v>
          </cell>
          <cell r="H1337">
            <v>45149</v>
          </cell>
          <cell r="I1337">
            <v>24939</v>
          </cell>
          <cell r="J1337" t="str">
            <v>164.924.758-36</v>
          </cell>
          <cell r="K1337" t="str">
            <v>122.83956.12.0</v>
          </cell>
          <cell r="L1337" t="str">
            <v>Salário Mensal</v>
          </cell>
          <cell r="M1337" t="str">
            <v>Empregado (CLT)</v>
          </cell>
          <cell r="N1337" t="str">
            <v>5142-15</v>
          </cell>
          <cell r="O1337">
            <v>233</v>
          </cell>
          <cell r="P1337" t="str">
            <v>SEGUNDA A SABADO - 09:00 AS 17:20 / INTERVALO DE 01 HORA</v>
          </cell>
          <cell r="Q1337" t="str">
            <v>220 Horas</v>
          </cell>
          <cell r="R1337" t="str">
            <v>75.01.007</v>
          </cell>
          <cell r="S1337" t="str">
            <v>SCK - Varrição de Sarjetas e Calçadas</v>
          </cell>
          <cell r="T1337">
            <v>2</v>
          </cell>
          <cell r="U1337" t="str">
            <v>SIEMACO SAO PAULO LIMP URBANA</v>
          </cell>
          <cell r="V1337" t="str">
            <v>Brasileira</v>
          </cell>
          <cell r="W1337" t="str">
            <v>Carpina</v>
          </cell>
          <cell r="X1337" t="str">
            <v>LIDIA JOSEFA DA CONCEICAO</v>
          </cell>
          <cell r="Z1337" t="str">
            <v>Casado</v>
          </cell>
          <cell r="AA1337" t="str">
            <v>Ensino Fundamental Incompleto</v>
          </cell>
          <cell r="AB1337" t="str">
            <v>M</v>
          </cell>
          <cell r="AC1337" t="str">
            <v>Rua</v>
          </cell>
          <cell r="AD1337" t="str">
            <v>LUIZ OTAVIO MARTINS</v>
          </cell>
          <cell r="AE1337" t="str">
            <v>35</v>
          </cell>
          <cell r="AG1337" t="str">
            <v>04853-183</v>
          </cell>
          <cell r="AH1337" t="str">
            <v>JARDIM NORONHA</v>
          </cell>
          <cell r="AI1337" t="str">
            <v>São Paulo</v>
          </cell>
          <cell r="AJ1337" t="str">
            <v>São Paulo</v>
          </cell>
          <cell r="AP1337">
            <v>5917</v>
          </cell>
          <cell r="AQ1337" t="str">
            <v>03823</v>
          </cell>
          <cell r="AR1337" t="str">
            <v>3</v>
          </cell>
          <cell r="AS1337" t="str">
            <v>375035527</v>
          </cell>
          <cell r="AT1337" t="str">
            <v>280427750116</v>
          </cell>
          <cell r="AU1337" t="str">
            <v>617</v>
          </cell>
          <cell r="AV1337" t="str">
            <v>381</v>
          </cell>
          <cell r="AW1337" t="str">
            <v>47882</v>
          </cell>
          <cell r="AX1337" t="str">
            <v>238</v>
          </cell>
          <cell r="AY1337">
            <v>4</v>
          </cell>
          <cell r="AZ1337">
            <v>3</v>
          </cell>
          <cell r="BA1337">
            <v>0</v>
          </cell>
        </row>
        <row r="1338">
          <cell r="A1338">
            <v>112269</v>
          </cell>
          <cell r="B1338" t="str">
            <v>JOSE MANOEL PEREIRA</v>
          </cell>
          <cell r="C1338" t="str">
            <v>VARREDOR</v>
          </cell>
          <cell r="D1338" t="str">
            <v>ECOSAMPA Campo Limpo</v>
          </cell>
          <cell r="E1338">
            <v>43617</v>
          </cell>
          <cell r="F1338">
            <v>1603.99</v>
          </cell>
          <cell r="G1338" t="str">
            <v>Em Atividade Normal</v>
          </cell>
          <cell r="H1338">
            <v>45119</v>
          </cell>
          <cell r="I1338">
            <v>21223</v>
          </cell>
          <cell r="J1338" t="str">
            <v>128.704.888-90</v>
          </cell>
          <cell r="K1338" t="str">
            <v>123.51065.31.1</v>
          </cell>
          <cell r="L1338" t="str">
            <v>Salário Mensal</v>
          </cell>
          <cell r="M1338" t="str">
            <v>Empregado (CLT)</v>
          </cell>
          <cell r="N1338" t="str">
            <v>5142-15</v>
          </cell>
          <cell r="O1338">
            <v>71</v>
          </cell>
          <cell r="P1338" t="str">
            <v>SEGUNDA A SABADO - 07:00 AS 15:20 / INTERVALO DE 01 HORA</v>
          </cell>
          <cell r="Q1338" t="str">
            <v>220 Horas</v>
          </cell>
          <cell r="R1338" t="str">
            <v>75.01.007</v>
          </cell>
          <cell r="S1338" t="str">
            <v>SCK - Varrição de Sarjetas e Calçadas</v>
          </cell>
          <cell r="T1338">
            <v>2</v>
          </cell>
          <cell r="U1338" t="str">
            <v>SIEMACO SAO PAULO LIMP URBANA</v>
          </cell>
          <cell r="V1338" t="str">
            <v>Brasileira</v>
          </cell>
          <cell r="W1338" t="str">
            <v>Vicência</v>
          </cell>
          <cell r="X1338" t="str">
            <v>IRACI JOSEFA DA CONCEICAO</v>
          </cell>
          <cell r="Y1338" t="str">
            <v>MANOEL JOSE PEREIRA</v>
          </cell>
          <cell r="Z1338" t="str">
            <v>Casado</v>
          </cell>
          <cell r="AA1338" t="str">
            <v>Ensino Fundamental Incompleto</v>
          </cell>
          <cell r="AB1338" t="str">
            <v>M</v>
          </cell>
          <cell r="AC1338" t="str">
            <v>Rua</v>
          </cell>
          <cell r="AD1338" t="str">
            <v>JASMIN DE VENEZA</v>
          </cell>
          <cell r="AE1338" t="str">
            <v>38</v>
          </cell>
          <cell r="AG1338" t="str">
            <v>05868-650</v>
          </cell>
          <cell r="AH1338" t="str">
            <v>COHAB ADVENTISTA</v>
          </cell>
          <cell r="AI1338" t="str">
            <v>São Paulo</v>
          </cell>
          <cell r="AJ1338" t="str">
            <v>São Paulo</v>
          </cell>
          <cell r="AK1338" t="str">
            <v>11</v>
          </cell>
          <cell r="AL1338" t="str">
            <v>96206.8666</v>
          </cell>
          <cell r="AP1338">
            <v>1661</v>
          </cell>
          <cell r="AQ1338" t="str">
            <v>44839</v>
          </cell>
          <cell r="AR1338" t="str">
            <v>7</v>
          </cell>
          <cell r="AS1338" t="str">
            <v>376144154</v>
          </cell>
          <cell r="AT1338" t="str">
            <v>24848770884</v>
          </cell>
          <cell r="AU1338" t="str">
            <v>726</v>
          </cell>
          <cell r="AV1338" t="str">
            <v>373</v>
          </cell>
          <cell r="AW1338" t="str">
            <v>1279</v>
          </cell>
          <cell r="AX1338" t="str">
            <v>641</v>
          </cell>
          <cell r="AY1338">
            <v>4</v>
          </cell>
          <cell r="AZ1338">
            <v>3</v>
          </cell>
          <cell r="BA1338">
            <v>0</v>
          </cell>
        </row>
        <row r="1339">
          <cell r="A1339">
            <v>112337</v>
          </cell>
          <cell r="B1339" t="str">
            <v>JOSE MARCOS DA SILVA QUINTINO</v>
          </cell>
          <cell r="C1339" t="str">
            <v>VARREDOR</v>
          </cell>
          <cell r="D1339" t="str">
            <v>ECOSAMPA Campo Limpo</v>
          </cell>
          <cell r="E1339">
            <v>43617</v>
          </cell>
          <cell r="F1339">
            <v>1603.99</v>
          </cell>
          <cell r="G1339" t="str">
            <v>Em Atividade Normal</v>
          </cell>
          <cell r="H1339">
            <v>45056</v>
          </cell>
          <cell r="I1339">
            <v>26001</v>
          </cell>
          <cell r="J1339" t="str">
            <v>200.001.838-65</v>
          </cell>
          <cell r="K1339" t="str">
            <v>123.89098.82.9</v>
          </cell>
          <cell r="L1339" t="str">
            <v>Salário Mensal</v>
          </cell>
          <cell r="M1339" t="str">
            <v>Empregado (CLT)</v>
          </cell>
          <cell r="N1339" t="str">
            <v>5142-15</v>
          </cell>
          <cell r="O1339">
            <v>242</v>
          </cell>
          <cell r="P1339" t="str">
            <v>SEGUNDA A SABADO - 13:00 AS 21:20 / INTERVALO DE 01 HORA</v>
          </cell>
          <cell r="Q1339" t="str">
            <v>220 Horas</v>
          </cell>
          <cell r="R1339" t="str">
            <v>75.01.010</v>
          </cell>
          <cell r="S1339" t="str">
            <v>SCK - Varrição de Feiras Livres</v>
          </cell>
          <cell r="T1339">
            <v>2</v>
          </cell>
          <cell r="U1339" t="str">
            <v>SIEMACO SAO PAULO LIMP URBANA</v>
          </cell>
          <cell r="V1339" t="str">
            <v>Brasileira</v>
          </cell>
          <cell r="W1339" t="str">
            <v>Belo Jardim</v>
          </cell>
          <cell r="X1339" t="str">
            <v>SEVERINA DA SILVA QUINTINO</v>
          </cell>
          <cell r="Y1339" t="str">
            <v>JOAO QUINTINO</v>
          </cell>
          <cell r="Z1339" t="str">
            <v>Casado</v>
          </cell>
          <cell r="AA1339" t="str">
            <v>Ensino Fundamental Incompleto</v>
          </cell>
          <cell r="AB1339" t="str">
            <v>M</v>
          </cell>
          <cell r="AC1339" t="str">
            <v>Rua</v>
          </cell>
          <cell r="AD1339" t="str">
            <v>MARIO PEDERNEIRAS</v>
          </cell>
          <cell r="AE1339" t="str">
            <v>48</v>
          </cell>
          <cell r="AG1339" t="str">
            <v>05857-390</v>
          </cell>
          <cell r="AH1339" t="str">
            <v>JARDIM AURELIO</v>
          </cell>
          <cell r="AI1339" t="str">
            <v>São Paulo</v>
          </cell>
          <cell r="AJ1339" t="str">
            <v>São Paulo</v>
          </cell>
          <cell r="AP1339">
            <v>8719</v>
          </cell>
          <cell r="AQ1339" t="str">
            <v>04328</v>
          </cell>
          <cell r="AR1339" t="str">
            <v>6</v>
          </cell>
          <cell r="AS1339" t="str">
            <v>276682853</v>
          </cell>
          <cell r="AT1339" t="str">
            <v>264556800116</v>
          </cell>
          <cell r="AU1339" t="str">
            <v>19</v>
          </cell>
          <cell r="AV1339" t="str">
            <v>324</v>
          </cell>
          <cell r="AW1339" t="str">
            <v>1018</v>
          </cell>
          <cell r="AX1339" t="str">
            <v>223</v>
          </cell>
          <cell r="AY1339">
            <v>4</v>
          </cell>
          <cell r="AZ1339">
            <v>3</v>
          </cell>
          <cell r="BA1339">
            <v>0</v>
          </cell>
        </row>
        <row r="1340">
          <cell r="A1340">
            <v>113716</v>
          </cell>
          <cell r="B1340" t="str">
            <v>JOSE MARIA DA SILVA</v>
          </cell>
          <cell r="C1340" t="str">
            <v>SOLDADOR</v>
          </cell>
          <cell r="D1340" t="str">
            <v>ECOSAMPA Operação Geral</v>
          </cell>
          <cell r="E1340">
            <v>43619</v>
          </cell>
          <cell r="F1340">
            <v>2560.0700000000002</v>
          </cell>
          <cell r="G1340" t="str">
            <v>Demitido em Meses Anteriores</v>
          </cell>
          <cell r="H1340">
            <v>43700</v>
          </cell>
          <cell r="I1340">
            <v>21697</v>
          </cell>
          <cell r="J1340" t="str">
            <v>192.800.924-72</v>
          </cell>
          <cell r="K1340" t="str">
            <v>120.82911.58.8</v>
          </cell>
          <cell r="L1340" t="str">
            <v>Salário Mensal</v>
          </cell>
          <cell r="M1340" t="str">
            <v>Empregado (CLT)</v>
          </cell>
          <cell r="N1340" t="str">
            <v>7243-15</v>
          </cell>
          <cell r="O1340">
            <v>61</v>
          </cell>
          <cell r="P1340" t="str">
            <v>SEGUNDA A SEXTA - 07:00 AS 16:48 / INTERVALO DE 01 HORA</v>
          </cell>
          <cell r="Q1340" t="str">
            <v>220 Horas</v>
          </cell>
          <cell r="R1340" t="str">
            <v>75.02.003</v>
          </cell>
          <cell r="S1340" t="str">
            <v>Apoio Op C.Direto</v>
          </cell>
          <cell r="T1340">
            <v>2</v>
          </cell>
          <cell r="U1340" t="str">
            <v>SIEMACO SAO PAULO LIMP URBANA</v>
          </cell>
          <cell r="V1340" t="str">
            <v>Brasileira</v>
          </cell>
          <cell r="W1340" t="str">
            <v>Capela</v>
          </cell>
          <cell r="X1340" t="str">
            <v>MARIA BENDITA DA SILVA</v>
          </cell>
          <cell r="Z1340" t="str">
            <v>Solteiro</v>
          </cell>
          <cell r="AA1340" t="str">
            <v>Ensino Fundamental Completo</v>
          </cell>
          <cell r="AB1340" t="str">
            <v>M</v>
          </cell>
          <cell r="AC1340" t="str">
            <v>Rua</v>
          </cell>
          <cell r="AD1340" t="str">
            <v>AMORA NATAL</v>
          </cell>
          <cell r="AE1340" t="str">
            <v>156</v>
          </cell>
          <cell r="AG1340" t="str">
            <v>04863-100</v>
          </cell>
          <cell r="AH1340" t="str">
            <v>VILA NATAL</v>
          </cell>
          <cell r="AI1340" t="str">
            <v>São Paulo</v>
          </cell>
          <cell r="AJ1340" t="str">
            <v>São Paulo</v>
          </cell>
          <cell r="AK1340" t="str">
            <v>11</v>
          </cell>
          <cell r="AL1340" t="str">
            <v>5972.4320</v>
          </cell>
          <cell r="AP1340">
            <v>2921</v>
          </cell>
          <cell r="AQ1340" t="str">
            <v>52732</v>
          </cell>
          <cell r="AR1340" t="str">
            <v>7</v>
          </cell>
          <cell r="AS1340" t="str">
            <v>33.689.827-7</v>
          </cell>
          <cell r="AT1340" t="str">
            <v>280327350183</v>
          </cell>
          <cell r="AU1340" t="str">
            <v>027</v>
          </cell>
          <cell r="AV1340" t="str">
            <v>381</v>
          </cell>
          <cell r="AW1340" t="str">
            <v>0000088149</v>
          </cell>
          <cell r="AX1340" t="str">
            <v>00389</v>
          </cell>
          <cell r="AY1340">
            <v>0</v>
          </cell>
          <cell r="AZ1340">
            <v>2</v>
          </cell>
          <cell r="BA1340">
            <v>20</v>
          </cell>
        </row>
        <row r="1341">
          <cell r="A1341">
            <v>112986</v>
          </cell>
          <cell r="B1341" t="str">
            <v>JOSE MARIA DE GOUVEIA</v>
          </cell>
          <cell r="C1341" t="str">
            <v>AJUDANTE EQ SERVICOS DIVERSOS</v>
          </cell>
          <cell r="D1341" t="str">
            <v>ECOSAMPA M'Boi Mirim</v>
          </cell>
          <cell r="E1341">
            <v>43617</v>
          </cell>
          <cell r="F1341">
            <v>1603.99</v>
          </cell>
          <cell r="G1341" t="str">
            <v>Em Atividade Normal</v>
          </cell>
          <cell r="H1341">
            <v>44986</v>
          </cell>
          <cell r="I1341">
            <v>25869</v>
          </cell>
          <cell r="J1341" t="str">
            <v>262.856.728-81</v>
          </cell>
          <cell r="K1341" t="str">
            <v>123.92111.14.8</v>
          </cell>
          <cell r="L1341" t="str">
            <v>Salário Mensal</v>
          </cell>
          <cell r="M1341" t="str">
            <v>Empregado (CLT)</v>
          </cell>
          <cell r="N1341" t="str">
            <v>5142-25</v>
          </cell>
          <cell r="O1341">
            <v>167</v>
          </cell>
          <cell r="P1341" t="str">
            <v>SEGUNDA A SABADO - 13:40 AS 22:00 / INTERVALO DE 01 HORA</v>
          </cell>
          <cell r="Q1341" t="str">
            <v>220 Horas</v>
          </cell>
          <cell r="R1341" t="str">
            <v>75.01.011</v>
          </cell>
          <cell r="S1341" t="str">
            <v>SCK - Lavagem - Feiras, Vias e Logradouros</v>
          </cell>
          <cell r="T1341">
            <v>2</v>
          </cell>
          <cell r="U1341" t="str">
            <v>SIEMACO SAO PAULO LIMP URBANA</v>
          </cell>
          <cell r="V1341" t="str">
            <v>Brasileira</v>
          </cell>
          <cell r="W1341" t="str">
            <v>Águas Belas</v>
          </cell>
          <cell r="X1341" t="str">
            <v>MARIA BEZERRA DE SENA</v>
          </cell>
          <cell r="Y1341" t="str">
            <v>EDVALDO PEREIRA DE GOUVEIA</v>
          </cell>
          <cell r="Z1341" t="str">
            <v>Solteiro</v>
          </cell>
          <cell r="AA1341" t="str">
            <v>Ensino Fundamental Incompleto</v>
          </cell>
          <cell r="AB1341" t="str">
            <v>M</v>
          </cell>
          <cell r="AC1341" t="str">
            <v>Rua</v>
          </cell>
          <cell r="AD1341" t="str">
            <v>SAO FELIPE SAI LEANDRO TEIXEIR</v>
          </cell>
          <cell r="AE1341" t="str">
            <v>13</v>
          </cell>
          <cell r="AG1341" t="str">
            <v>05662-060</v>
          </cell>
          <cell r="AH1341" t="str">
            <v>COLOMBO</v>
          </cell>
          <cell r="AI1341" t="str">
            <v>São Paulo</v>
          </cell>
          <cell r="AJ1341" t="str">
            <v>São Paulo</v>
          </cell>
          <cell r="AP1341">
            <v>8846</v>
          </cell>
          <cell r="AQ1341" t="str">
            <v>23978</v>
          </cell>
          <cell r="AR1341" t="str">
            <v>1</v>
          </cell>
          <cell r="AS1341" t="str">
            <v>242567630</v>
          </cell>
          <cell r="AT1341" t="str">
            <v>205909750124</v>
          </cell>
          <cell r="AU1341" t="str">
            <v>405</v>
          </cell>
          <cell r="AV1341" t="str">
            <v>346</v>
          </cell>
          <cell r="AW1341" t="str">
            <v>55871</v>
          </cell>
          <cell r="AX1341" t="str">
            <v>152</v>
          </cell>
          <cell r="AY1341">
            <v>4</v>
          </cell>
          <cell r="AZ1341">
            <v>3</v>
          </cell>
          <cell r="BA1341">
            <v>0</v>
          </cell>
        </row>
        <row r="1342">
          <cell r="A1342">
            <v>113327</v>
          </cell>
          <cell r="B1342" t="str">
            <v>JOSE MARIA DE MOURA</v>
          </cell>
          <cell r="C1342" t="str">
            <v>COLETOR</v>
          </cell>
          <cell r="D1342" t="str">
            <v>ECOSAMPA Operação Geral</v>
          </cell>
          <cell r="E1342">
            <v>43617</v>
          </cell>
          <cell r="F1342">
            <v>1907.79</v>
          </cell>
          <cell r="G1342" t="str">
            <v>Em Atividade Normal</v>
          </cell>
          <cell r="H1342">
            <v>44930</v>
          </cell>
          <cell r="I1342">
            <v>28540</v>
          </cell>
          <cell r="J1342" t="str">
            <v>292.572.058-78</v>
          </cell>
          <cell r="K1342" t="str">
            <v>130.32446.85.5</v>
          </cell>
          <cell r="L1342" t="str">
            <v>Salário Mensal</v>
          </cell>
          <cell r="M1342" t="str">
            <v>Empregado (CLT)</v>
          </cell>
          <cell r="N1342" t="str">
            <v>5142-05</v>
          </cell>
          <cell r="O1342">
            <v>301</v>
          </cell>
          <cell r="P1342" t="str">
            <v>SEGUNDA A SABADO - 22:00 AS 05:25 / INTERVALO DE 01 HORA</v>
          </cell>
          <cell r="Q1342" t="str">
            <v>220 Horas</v>
          </cell>
          <cell r="R1342" t="str">
            <v>75.01.024</v>
          </cell>
          <cell r="S1342" t="str">
            <v>SCK - Coleta Manual Residuos - Compactador</v>
          </cell>
          <cell r="T1342">
            <v>2</v>
          </cell>
          <cell r="U1342" t="str">
            <v>SIEMACO SAO PAULO LIMP URBANA</v>
          </cell>
          <cell r="V1342" t="str">
            <v>Brasileira</v>
          </cell>
          <cell r="W1342" t="str">
            <v>São Paulo</v>
          </cell>
          <cell r="X1342" t="str">
            <v>JOSEFA REGINA DE MOURA</v>
          </cell>
          <cell r="Y1342" t="str">
            <v>JOSE MANOEL DE MOURA</v>
          </cell>
          <cell r="Z1342" t="str">
            <v>Solteiro</v>
          </cell>
          <cell r="AA1342" t="str">
            <v>Ensino Fundamental Incompleto</v>
          </cell>
          <cell r="AB1342" t="str">
            <v>M</v>
          </cell>
          <cell r="AC1342" t="str">
            <v>Rua</v>
          </cell>
          <cell r="AD1342" t="str">
            <v>NOVA DO TUPAROQUERA</v>
          </cell>
          <cell r="AE1342" t="str">
            <v>1385</v>
          </cell>
          <cell r="AG1342" t="str">
            <v>05820-200</v>
          </cell>
          <cell r="AH1342" t="str">
            <v>JD NOVO SANTO AMARO</v>
          </cell>
          <cell r="AI1342" t="str">
            <v>São Paulo</v>
          </cell>
          <cell r="AJ1342" t="str">
            <v>São Paulo</v>
          </cell>
          <cell r="AP1342">
            <v>390</v>
          </cell>
          <cell r="AQ1342" t="str">
            <v>11023</v>
          </cell>
          <cell r="AR1342" t="str">
            <v>7</v>
          </cell>
          <cell r="AS1342" t="str">
            <v>304015714</v>
          </cell>
          <cell r="AT1342" t="str">
            <v>288153080116</v>
          </cell>
          <cell r="AU1342" t="str">
            <v>714</v>
          </cell>
          <cell r="AV1342" t="str">
            <v>351</v>
          </cell>
          <cell r="AW1342" t="str">
            <v>01301</v>
          </cell>
          <cell r="AX1342" t="str">
            <v>267</v>
          </cell>
          <cell r="AY1342">
            <v>4</v>
          </cell>
          <cell r="AZ1342">
            <v>3</v>
          </cell>
          <cell r="BA1342">
            <v>0</v>
          </cell>
        </row>
        <row r="1343">
          <cell r="A1343">
            <v>115374</v>
          </cell>
          <cell r="B1343" t="str">
            <v>JOSE MARIA DE OLIVEIRA</v>
          </cell>
          <cell r="C1343" t="str">
            <v>AJUDANTE EQ SERVICOS DIVERSOS</v>
          </cell>
          <cell r="D1343" t="str">
            <v>ECOSAMPA Capela do Socorro</v>
          </cell>
          <cell r="E1343">
            <v>44046</v>
          </cell>
          <cell r="F1343">
            <v>1464.83</v>
          </cell>
          <cell r="G1343" t="str">
            <v>Demitido em Meses Anteriores</v>
          </cell>
          <cell r="H1343">
            <v>44588</v>
          </cell>
          <cell r="I1343">
            <v>27126</v>
          </cell>
          <cell r="J1343" t="str">
            <v>191.881.308-60</v>
          </cell>
          <cell r="K1343" t="str">
            <v>124.86275.74.8</v>
          </cell>
          <cell r="L1343" t="str">
            <v>Salário Mensal</v>
          </cell>
          <cell r="M1343" t="str">
            <v>Empregado (CLT)</v>
          </cell>
          <cell r="N1343" t="str">
            <v>5142-25</v>
          </cell>
          <cell r="O1343">
            <v>66</v>
          </cell>
          <cell r="P1343" t="str">
            <v>SEGUNDA A SABADO - 06:00 AS 14:20 / INTERVALO DE 01 HORA</v>
          </cell>
          <cell r="Q1343" t="str">
            <v>220 Horas</v>
          </cell>
          <cell r="R1343" t="str">
            <v>75.01.014</v>
          </cell>
          <cell r="S1343" t="str">
            <v>SCK - Pintura de Meio-Fio e Remoção Faixas e Propagandas</v>
          </cell>
          <cell r="T1343">
            <v>2</v>
          </cell>
          <cell r="U1343" t="str">
            <v>SIEMACO SAO PAULO LIMP URBANA</v>
          </cell>
          <cell r="V1343" t="str">
            <v>Brasileira</v>
          </cell>
          <cell r="W1343" t="str">
            <v>São Paulo</v>
          </cell>
          <cell r="X1343" t="str">
            <v>MARIA IRENE DE OLIVEIRA</v>
          </cell>
          <cell r="Y1343" t="str">
            <v>ANTONIO FREITAS DE OLIVEIRA</v>
          </cell>
          <cell r="Z1343" t="str">
            <v>Casado</v>
          </cell>
          <cell r="AA1343" t="str">
            <v>Ensino Fundamental Completo</v>
          </cell>
          <cell r="AB1343" t="str">
            <v>M</v>
          </cell>
          <cell r="AC1343" t="str">
            <v>Estrada</v>
          </cell>
          <cell r="AD1343" t="str">
            <v>DO PORTO</v>
          </cell>
          <cell r="AE1343" t="str">
            <v>2</v>
          </cell>
          <cell r="AG1343" t="str">
            <v>04857-135</v>
          </cell>
          <cell r="AH1343" t="str">
            <v>JARDIM MARILDA</v>
          </cell>
          <cell r="AI1343" t="str">
            <v>São Paulo</v>
          </cell>
          <cell r="AJ1343" t="str">
            <v>São Paulo</v>
          </cell>
          <cell r="AK1343" t="str">
            <v>11</v>
          </cell>
          <cell r="AL1343" t="str">
            <v>5527.4145</v>
          </cell>
          <cell r="AM1343" t="str">
            <v>11</v>
          </cell>
          <cell r="AN1343" t="str">
            <v>94616.7323</v>
          </cell>
          <cell r="AP1343">
            <v>6733</v>
          </cell>
          <cell r="AQ1343" t="str">
            <v>35968</v>
          </cell>
          <cell r="AR1343" t="str">
            <v>8</v>
          </cell>
          <cell r="AS1343" t="str">
            <v>2528765990</v>
          </cell>
          <cell r="AT1343" t="str">
            <v>259537760141</v>
          </cell>
          <cell r="AU1343" t="str">
            <v>234</v>
          </cell>
          <cell r="AV1343" t="str">
            <v>371</v>
          </cell>
          <cell r="AW1343" t="str">
            <v>19188130</v>
          </cell>
          <cell r="AX1343" t="str">
            <v>860</v>
          </cell>
          <cell r="AY1343">
            <v>1</v>
          </cell>
          <cell r="AZ1343">
            <v>5</v>
          </cell>
          <cell r="BA1343">
            <v>24</v>
          </cell>
        </row>
        <row r="1344">
          <cell r="A1344">
            <v>112283</v>
          </cell>
          <cell r="B1344" t="str">
            <v>JOSE MARIA DE SOUSA</v>
          </cell>
          <cell r="C1344" t="str">
            <v>VARREDOR</v>
          </cell>
          <cell r="D1344" t="str">
            <v>ECOSAMPA Campo Limpo</v>
          </cell>
          <cell r="E1344">
            <v>43617</v>
          </cell>
          <cell r="F1344">
            <v>1603.99</v>
          </cell>
          <cell r="G1344" t="str">
            <v>Em Atividade Normal</v>
          </cell>
          <cell r="H1344">
            <v>44806</v>
          </cell>
          <cell r="I1344">
            <v>29443</v>
          </cell>
          <cell r="J1344" t="str">
            <v>028.381.373-36</v>
          </cell>
          <cell r="K1344" t="str">
            <v>162.26792.28.1</v>
          </cell>
          <cell r="L1344" t="str">
            <v>Salário Mensal</v>
          </cell>
          <cell r="M1344" t="str">
            <v>Empregado (CLT)</v>
          </cell>
          <cell r="N1344" t="str">
            <v>5142-15</v>
          </cell>
          <cell r="O1344">
            <v>167</v>
          </cell>
          <cell r="P1344" t="str">
            <v>SEGUNDA A SABADO - 13:40 AS 22:00 / INTERVALO DE 01 HORA</v>
          </cell>
          <cell r="Q1344" t="str">
            <v>220 Horas</v>
          </cell>
          <cell r="R1344" t="str">
            <v>75.01.006</v>
          </cell>
          <cell r="S1344" t="str">
            <v>SCK - Varrição de Vias e Logradouros</v>
          </cell>
          <cell r="T1344">
            <v>2</v>
          </cell>
          <cell r="U1344" t="str">
            <v>SIEMACO SAO PAULO LIMP URBANA</v>
          </cell>
          <cell r="V1344" t="str">
            <v>Brasileira</v>
          </cell>
          <cell r="W1344" t="str">
            <v>Acaraú</v>
          </cell>
          <cell r="X1344" t="str">
            <v>MARIA ALVES DE SOUSA</v>
          </cell>
          <cell r="Y1344" t="str">
            <v>JOSE ANTONIO DE SOUSA</v>
          </cell>
          <cell r="Z1344" t="str">
            <v>Solteiro</v>
          </cell>
          <cell r="AA1344" t="str">
            <v>Ensino Médio Incompleto</v>
          </cell>
          <cell r="AB1344" t="str">
            <v>M</v>
          </cell>
          <cell r="AC1344" t="str">
            <v>Rua</v>
          </cell>
          <cell r="AD1344" t="str">
            <v>DAS GOIABEIRAS</v>
          </cell>
          <cell r="AE1344" t="str">
            <v>50</v>
          </cell>
          <cell r="AG1344" t="str">
            <v>05661-040</v>
          </cell>
          <cell r="AH1344" t="str">
            <v>PARAISOPOLIS</v>
          </cell>
          <cell r="AI1344" t="str">
            <v>São Paulo</v>
          </cell>
          <cell r="AJ1344" t="str">
            <v>São Paulo</v>
          </cell>
          <cell r="AP1344">
            <v>8576</v>
          </cell>
          <cell r="AQ1344" t="str">
            <v>30122</v>
          </cell>
          <cell r="AR1344" t="str">
            <v>3</v>
          </cell>
          <cell r="AS1344" t="str">
            <v>566961015</v>
          </cell>
          <cell r="AT1344" t="str">
            <v>48394950752</v>
          </cell>
          <cell r="AU1344" t="str">
            <v>52</v>
          </cell>
          <cell r="AV1344" t="str">
            <v>346</v>
          </cell>
          <cell r="AW1344" t="str">
            <v>27762</v>
          </cell>
          <cell r="AX1344" t="str">
            <v>48</v>
          </cell>
          <cell r="AY1344">
            <v>4</v>
          </cell>
          <cell r="AZ1344">
            <v>3</v>
          </cell>
          <cell r="BA1344">
            <v>0</v>
          </cell>
        </row>
        <row r="1345">
          <cell r="A1345">
            <v>112223</v>
          </cell>
          <cell r="B1345" t="str">
            <v>JOSE MARIA FERREIRA DE SOUSA</v>
          </cell>
          <cell r="C1345" t="str">
            <v>VARREDOR</v>
          </cell>
          <cell r="D1345" t="str">
            <v>ECOSAMPA Santo Amaro</v>
          </cell>
          <cell r="E1345">
            <v>43617</v>
          </cell>
          <cell r="F1345">
            <v>1603.99</v>
          </cell>
          <cell r="G1345" t="str">
            <v>Em Atividade Normal</v>
          </cell>
          <cell r="H1345">
            <v>44776</v>
          </cell>
          <cell r="I1345">
            <v>32499</v>
          </cell>
          <cell r="J1345" t="str">
            <v>396.652.078-81</v>
          </cell>
          <cell r="K1345" t="str">
            <v>137.97132.81.5</v>
          </cell>
          <cell r="L1345" t="str">
            <v>Salário Mensal</v>
          </cell>
          <cell r="M1345" t="str">
            <v>Empregado (CLT)</v>
          </cell>
          <cell r="N1345" t="str">
            <v>5142-15</v>
          </cell>
          <cell r="O1345">
            <v>299</v>
          </cell>
          <cell r="P1345" t="str">
            <v>SEGUNDA A SABADO - 20:00 AS 03:40 / INTERVALO DE 01 HORA</v>
          </cell>
          <cell r="Q1345" t="str">
            <v>220 Horas</v>
          </cell>
          <cell r="R1345" t="str">
            <v>75.01.006</v>
          </cell>
          <cell r="S1345" t="str">
            <v>SCK - Varrição de Vias e Logradouros</v>
          </cell>
          <cell r="T1345">
            <v>2</v>
          </cell>
          <cell r="U1345" t="str">
            <v>SIEMACO SAO PAULO LIMP URBANA</v>
          </cell>
          <cell r="V1345" t="str">
            <v>Brasileira</v>
          </cell>
          <cell r="W1345" t="str">
            <v>São Benedito</v>
          </cell>
          <cell r="X1345" t="str">
            <v>RAIMUNDA FERREIRA DA SILVA</v>
          </cell>
          <cell r="Y1345" t="str">
            <v>GONCALO FLORINDO DE SOUSA</v>
          </cell>
          <cell r="Z1345" t="str">
            <v>Solteiro</v>
          </cell>
          <cell r="AA1345" t="str">
            <v>Ensino Fundamental Completo</v>
          </cell>
          <cell r="AB1345" t="str">
            <v>M</v>
          </cell>
          <cell r="AC1345" t="str">
            <v>Rua</v>
          </cell>
          <cell r="AD1345" t="str">
            <v>JOSE DIAS DA COSTA</v>
          </cell>
          <cell r="AE1345" t="str">
            <v>62</v>
          </cell>
          <cell r="AG1345" t="str">
            <v>05661-060</v>
          </cell>
          <cell r="AH1345" t="str">
            <v>PARAISOPOLIS</v>
          </cell>
          <cell r="AI1345" t="str">
            <v>São Paulo</v>
          </cell>
          <cell r="AJ1345" t="str">
            <v>São Paulo</v>
          </cell>
          <cell r="AP1345">
            <v>6429</v>
          </cell>
          <cell r="AQ1345" t="str">
            <v>20553</v>
          </cell>
          <cell r="AR1345" t="str">
            <v>4</v>
          </cell>
          <cell r="AS1345" t="str">
            <v>398390885</v>
          </cell>
          <cell r="AT1345" t="str">
            <v>366821810141</v>
          </cell>
          <cell r="AU1345" t="str">
            <v>596</v>
          </cell>
          <cell r="AV1345" t="str">
            <v>345</v>
          </cell>
          <cell r="AW1345" t="str">
            <v>66213</v>
          </cell>
          <cell r="AX1345" t="str">
            <v>308</v>
          </cell>
          <cell r="AY1345">
            <v>4</v>
          </cell>
          <cell r="AZ1345">
            <v>3</v>
          </cell>
          <cell r="BA1345">
            <v>0</v>
          </cell>
        </row>
        <row r="1346">
          <cell r="A1346">
            <v>113467</v>
          </cell>
          <cell r="B1346" t="str">
            <v>JOSE MARIA PEREIRA DOS SANTOS</v>
          </cell>
          <cell r="C1346" t="str">
            <v>VARREDOR</v>
          </cell>
          <cell r="D1346" t="str">
            <v>ECOSAMPA Santo Amaro</v>
          </cell>
          <cell r="E1346">
            <v>43617</v>
          </cell>
          <cell r="F1346">
            <v>1603.99</v>
          </cell>
          <cell r="G1346" t="str">
            <v>Em Atividade Normal</v>
          </cell>
          <cell r="H1346">
            <v>44960</v>
          </cell>
          <cell r="I1346">
            <v>23863</v>
          </cell>
          <cell r="J1346" t="str">
            <v>148.802.478-20</v>
          </cell>
          <cell r="K1346" t="str">
            <v>123.87205.71.7</v>
          </cell>
          <cell r="L1346" t="str">
            <v>Salário Mensal</v>
          </cell>
          <cell r="M1346" t="str">
            <v>Empregado (CLT)</v>
          </cell>
          <cell r="N1346" t="str">
            <v>5142-15</v>
          </cell>
          <cell r="O1346">
            <v>66</v>
          </cell>
          <cell r="P1346" t="str">
            <v>SEGUNDA A SABADO - 06:00 AS 14:20 / INTERVALO DE 01 HORA</v>
          </cell>
          <cell r="Q1346" t="str">
            <v>220 Horas</v>
          </cell>
          <cell r="R1346" t="str">
            <v>75.01.006</v>
          </cell>
          <cell r="S1346" t="str">
            <v>SCK - Varrição de Vias e Logradouros</v>
          </cell>
          <cell r="T1346">
            <v>2</v>
          </cell>
          <cell r="U1346" t="str">
            <v>SIEMACO SAO PAULO LIMP URBANA</v>
          </cell>
          <cell r="V1346" t="str">
            <v>Brasileira</v>
          </cell>
          <cell r="W1346" t="str">
            <v>Itaipé</v>
          </cell>
          <cell r="X1346" t="str">
            <v>TEREZA PEREIRA VIANA</v>
          </cell>
          <cell r="Y1346" t="str">
            <v>VALDIVINO FERREIRA DOS SANTOS</v>
          </cell>
          <cell r="Z1346" t="str">
            <v>Casado</v>
          </cell>
          <cell r="AA1346" t="str">
            <v>Ensino Fundamental Incompleto</v>
          </cell>
          <cell r="AB1346" t="str">
            <v>M</v>
          </cell>
          <cell r="AC1346" t="str">
            <v>Travessa</v>
          </cell>
          <cell r="AD1346" t="str">
            <v>QUILARAIBA</v>
          </cell>
          <cell r="AE1346" t="str">
            <v>16</v>
          </cell>
          <cell r="AG1346" t="str">
            <v>04849-011</v>
          </cell>
          <cell r="AH1346" t="str">
            <v>PARQUE RESIDENCIAL COCAIA</v>
          </cell>
          <cell r="AI1346" t="str">
            <v>São Paulo</v>
          </cell>
          <cell r="AJ1346" t="str">
            <v>São Paulo</v>
          </cell>
          <cell r="AP1346">
            <v>9104</v>
          </cell>
          <cell r="AQ1346" t="str">
            <v>20362</v>
          </cell>
          <cell r="AR1346" t="str">
            <v>6</v>
          </cell>
          <cell r="AS1346" t="str">
            <v>244952711</v>
          </cell>
          <cell r="AT1346" t="str">
            <v>55795660248</v>
          </cell>
          <cell r="AU1346" t="str">
            <v>622</v>
          </cell>
          <cell r="AV1346" t="str">
            <v>371</v>
          </cell>
          <cell r="AW1346" t="str">
            <v>85133</v>
          </cell>
          <cell r="AX1346" t="str">
            <v>147</v>
          </cell>
          <cell r="AY1346">
            <v>4</v>
          </cell>
          <cell r="AZ1346">
            <v>3</v>
          </cell>
          <cell r="BA1346">
            <v>0</v>
          </cell>
        </row>
        <row r="1347">
          <cell r="A1347">
            <v>114543</v>
          </cell>
          <cell r="B1347" t="str">
            <v>JOSE MAURICIO FERREIRA LIMA</v>
          </cell>
          <cell r="C1347" t="str">
            <v>AJUDANTE EQ SERVICOS DIVERSOS</v>
          </cell>
          <cell r="D1347" t="str">
            <v>ECOSAMPA Santo Amaro</v>
          </cell>
          <cell r="E1347">
            <v>43817</v>
          </cell>
          <cell r="F1347">
            <v>1319.67</v>
          </cell>
          <cell r="G1347" t="str">
            <v>Demitido em Meses Anteriores</v>
          </cell>
          <cell r="H1347">
            <v>44235</v>
          </cell>
          <cell r="I1347">
            <v>28881</v>
          </cell>
          <cell r="J1347" t="str">
            <v>267.254.438-77</v>
          </cell>
          <cell r="K1347" t="str">
            <v>128.61404.77.0</v>
          </cell>
          <cell r="L1347" t="str">
            <v>Salário Mensal</v>
          </cell>
          <cell r="M1347" t="str">
            <v>Empregado (CLT)</v>
          </cell>
          <cell r="N1347" t="str">
            <v>5142-25</v>
          </cell>
          <cell r="O1347">
            <v>300</v>
          </cell>
          <cell r="P1347" t="str">
            <v>SEGUNDA A SABADO - 21:00 AS 04:33 / INTERVALO DE 01 HORA</v>
          </cell>
          <cell r="Q1347" t="str">
            <v>220 Horas</v>
          </cell>
          <cell r="R1347" t="str">
            <v>75.01.013</v>
          </cell>
          <cell r="S1347" t="str">
            <v>SCK - Capinação e Roçada de Vias</v>
          </cell>
          <cell r="T1347">
            <v>2</v>
          </cell>
          <cell r="U1347" t="str">
            <v>SIEMACO SAO PAULO LIMP URBANA</v>
          </cell>
          <cell r="V1347" t="str">
            <v>Brasileira</v>
          </cell>
          <cell r="W1347" t="str">
            <v>Itajuípe</v>
          </cell>
          <cell r="X1347" t="str">
            <v>CARMELITA MARIA ARAUJO</v>
          </cell>
          <cell r="Y1347" t="str">
            <v>ADALBERTO FERREIRA LIMA</v>
          </cell>
          <cell r="Z1347" t="str">
            <v>Solteiro</v>
          </cell>
          <cell r="AA1347" t="str">
            <v>Ensino Fundamental Incompleto</v>
          </cell>
          <cell r="AB1347" t="str">
            <v>M</v>
          </cell>
          <cell r="AC1347" t="str">
            <v>Viela</v>
          </cell>
          <cell r="AD1347" t="str">
            <v>LEANDRO TEIXEIRA</v>
          </cell>
          <cell r="AE1347" t="str">
            <v>12</v>
          </cell>
          <cell r="AG1347" t="str">
            <v>05662-060</v>
          </cell>
          <cell r="AH1347" t="str">
            <v>JARDIM COLOMBO</v>
          </cell>
          <cell r="AI1347" t="str">
            <v>São Paulo</v>
          </cell>
          <cell r="AJ1347" t="str">
            <v>São Paulo</v>
          </cell>
          <cell r="AM1347" t="str">
            <v>11</v>
          </cell>
          <cell r="AN1347" t="str">
            <v>94652.2728</v>
          </cell>
          <cell r="AP1347">
            <v>9106</v>
          </cell>
          <cell r="AQ1347" t="str">
            <v>36819</v>
          </cell>
          <cell r="AR1347" t="str">
            <v>5</v>
          </cell>
          <cell r="AS1347" t="str">
            <v>327487021</v>
          </cell>
          <cell r="AT1347" t="str">
            <v>268823060159</v>
          </cell>
          <cell r="AU1347" t="str">
            <v>0534</v>
          </cell>
          <cell r="AV1347" t="str">
            <v>346</v>
          </cell>
          <cell r="AW1347" t="str">
            <v>26725443</v>
          </cell>
          <cell r="AX1347" t="str">
            <v>877</v>
          </cell>
          <cell r="AY1347">
            <v>1</v>
          </cell>
          <cell r="AZ1347">
            <v>1</v>
          </cell>
          <cell r="BA1347">
            <v>20</v>
          </cell>
        </row>
        <row r="1348">
          <cell r="A1348">
            <v>112964</v>
          </cell>
          <cell r="B1348" t="str">
            <v>JOSE MAURO DOS SANTOS SILVA</v>
          </cell>
          <cell r="C1348" t="str">
            <v>AJUDANTE EQ SERVICOS DIVERSOS</v>
          </cell>
          <cell r="D1348" t="str">
            <v>ECOSAMPA M'Boi Mirim</v>
          </cell>
          <cell r="E1348">
            <v>43617</v>
          </cell>
          <cell r="F1348">
            <v>1603.99</v>
          </cell>
          <cell r="G1348" t="str">
            <v>Em Atividade Normal</v>
          </cell>
          <cell r="H1348">
            <v>44930</v>
          </cell>
          <cell r="I1348">
            <v>27502</v>
          </cell>
          <cell r="J1348" t="str">
            <v>316.278.018-71</v>
          </cell>
          <cell r="K1348" t="str">
            <v>201.15090.39.2</v>
          </cell>
          <cell r="L1348" t="str">
            <v>Salário Mensal</v>
          </cell>
          <cell r="M1348" t="str">
            <v>Empregado (CLT)</v>
          </cell>
          <cell r="N1348" t="str">
            <v>5142-25</v>
          </cell>
          <cell r="O1348">
            <v>167</v>
          </cell>
          <cell r="P1348" t="str">
            <v>SEGUNDA A SABADO - 13:40 AS 22:00 / INTERVALO DE 01 HORA</v>
          </cell>
          <cell r="Q1348" t="str">
            <v>220 Horas</v>
          </cell>
          <cell r="R1348" t="str">
            <v>75.01.017</v>
          </cell>
          <cell r="S1348" t="str">
            <v>SCK - Coleta Manual - Entulho e Materiais Diversos</v>
          </cell>
          <cell r="T1348">
            <v>2</v>
          </cell>
          <cell r="U1348" t="str">
            <v>SIEMACO SAO PAULO LIMP URBANA</v>
          </cell>
          <cell r="V1348" t="str">
            <v>Brasileira</v>
          </cell>
          <cell r="W1348" t="str">
            <v>Nordestina</v>
          </cell>
          <cell r="X1348" t="str">
            <v>MARIA MADALENA DOS SANTOS</v>
          </cell>
          <cell r="Y1348" t="str">
            <v>ISMAEL ALVES DA SILVA</v>
          </cell>
          <cell r="Z1348" t="str">
            <v>Casado</v>
          </cell>
          <cell r="AA1348" t="str">
            <v>Ensino Fundamental Incompleto</v>
          </cell>
          <cell r="AB1348" t="str">
            <v>M</v>
          </cell>
          <cell r="AC1348" t="str">
            <v>Rua</v>
          </cell>
          <cell r="AD1348" t="str">
            <v>ABILHEIRA</v>
          </cell>
          <cell r="AE1348" t="str">
            <v>21</v>
          </cell>
          <cell r="AG1348" t="str">
            <v>05791-020</v>
          </cell>
          <cell r="AH1348" t="str">
            <v>JARDIM MITSUTANI</v>
          </cell>
          <cell r="AI1348" t="str">
            <v>São Paulo</v>
          </cell>
          <cell r="AJ1348" t="str">
            <v>São Paulo</v>
          </cell>
          <cell r="AP1348">
            <v>9106</v>
          </cell>
          <cell r="AQ1348" t="str">
            <v>33401</v>
          </cell>
          <cell r="AR1348" t="str">
            <v>5</v>
          </cell>
          <cell r="AS1348" t="str">
            <v>373674223</v>
          </cell>
          <cell r="AT1348" t="str">
            <v>080330600566</v>
          </cell>
          <cell r="AU1348" t="str">
            <v>862</v>
          </cell>
          <cell r="AV1348" t="str">
            <v>328</v>
          </cell>
          <cell r="AW1348" t="str">
            <v>58211</v>
          </cell>
          <cell r="AX1348" t="str">
            <v>337</v>
          </cell>
          <cell r="AY1348">
            <v>4</v>
          </cell>
          <cell r="AZ1348">
            <v>3</v>
          </cell>
          <cell r="BA1348">
            <v>0</v>
          </cell>
        </row>
        <row r="1349">
          <cell r="A1349">
            <v>112952</v>
          </cell>
          <cell r="B1349" t="str">
            <v>JOSE MESSIAS SANTOS ANUNCIACAO</v>
          </cell>
          <cell r="C1349" t="str">
            <v>VARREDOR</v>
          </cell>
          <cell r="D1349" t="str">
            <v>ECOSAMPA Capela do Socorro</v>
          </cell>
          <cell r="E1349">
            <v>43617</v>
          </cell>
          <cell r="F1349">
            <v>1603.99</v>
          </cell>
          <cell r="G1349" t="str">
            <v>Em Atividade Normal</v>
          </cell>
          <cell r="H1349">
            <v>44867</v>
          </cell>
          <cell r="I1349">
            <v>26958</v>
          </cell>
          <cell r="J1349" t="str">
            <v>157.300.848-62</v>
          </cell>
          <cell r="K1349" t="str">
            <v>125.94404.85.5</v>
          </cell>
          <cell r="L1349" t="str">
            <v>Salário Mensal</v>
          </cell>
          <cell r="M1349" t="str">
            <v>Empregado (CLT)</v>
          </cell>
          <cell r="N1349" t="str">
            <v>5142-15</v>
          </cell>
          <cell r="O1349">
            <v>233</v>
          </cell>
          <cell r="P1349" t="str">
            <v>SEGUNDA A SABADO - 09:00 AS 17:20 / INTERVALO DE 01 HORA</v>
          </cell>
          <cell r="Q1349" t="str">
            <v>220 Horas</v>
          </cell>
          <cell r="R1349" t="str">
            <v>75.01.006</v>
          </cell>
          <cell r="S1349" t="str">
            <v>SCK - Varrição de Vias e Logradouros</v>
          </cell>
          <cell r="T1349">
            <v>2</v>
          </cell>
          <cell r="U1349" t="str">
            <v>SIEMACO SAO PAULO LIMP URBANA</v>
          </cell>
          <cell r="V1349" t="str">
            <v>Brasileira</v>
          </cell>
          <cell r="W1349" t="str">
            <v>Itarantim</v>
          </cell>
          <cell r="X1349" t="str">
            <v>ARLINDA MARIA DOS SANTOS</v>
          </cell>
          <cell r="Y1349" t="str">
            <v>FRANCISCO SANTOS ANUNCIACAO</v>
          </cell>
          <cell r="Z1349" t="str">
            <v>Solteiro</v>
          </cell>
          <cell r="AA1349" t="str">
            <v>Ensino Fundamental Incompleto</v>
          </cell>
          <cell r="AB1349" t="str">
            <v>M</v>
          </cell>
          <cell r="AC1349" t="str">
            <v>Avenida</v>
          </cell>
          <cell r="AD1349" t="str">
            <v>PAULO GUILGUER REIMBERG</v>
          </cell>
          <cell r="AE1349" t="str">
            <v>26</v>
          </cell>
          <cell r="AG1349" t="str">
            <v>04856-200</v>
          </cell>
          <cell r="AH1349" t="str">
            <v>JARDIM NOVO HORIZONTE</v>
          </cell>
          <cell r="AI1349" t="str">
            <v>São Paulo</v>
          </cell>
          <cell r="AJ1349" t="str">
            <v>São Paulo</v>
          </cell>
          <cell r="AP1349">
            <v>9340</v>
          </cell>
          <cell r="AQ1349" t="str">
            <v>57980</v>
          </cell>
          <cell r="AR1349" t="str">
            <v>5</v>
          </cell>
          <cell r="AS1349" t="str">
            <v>26576922X</v>
          </cell>
          <cell r="AT1349" t="str">
            <v>210430150108</v>
          </cell>
          <cell r="AU1349" t="str">
            <v>754</v>
          </cell>
          <cell r="AV1349" t="str">
            <v>280</v>
          </cell>
          <cell r="AW1349" t="str">
            <v>70211</v>
          </cell>
          <cell r="AX1349" t="str">
            <v>147</v>
          </cell>
          <cell r="AY1349">
            <v>4</v>
          </cell>
          <cell r="AZ1349">
            <v>3</v>
          </cell>
          <cell r="BA1349">
            <v>0</v>
          </cell>
        </row>
        <row r="1350">
          <cell r="A1350">
            <v>120176</v>
          </cell>
          <cell r="B1350" t="str">
            <v>JOSE MILTON DOS SANTOS</v>
          </cell>
          <cell r="C1350" t="str">
            <v>AJUDANTE EQ SERVICOS DIVERSOS</v>
          </cell>
          <cell r="D1350" t="str">
            <v>ECOSAMPA Parelheiros</v>
          </cell>
          <cell r="E1350">
            <v>44791</v>
          </cell>
          <cell r="F1350">
            <v>1603.99</v>
          </cell>
          <cell r="G1350" t="str">
            <v>Em Atividade Normal</v>
          </cell>
          <cell r="H1350">
            <v>44791</v>
          </cell>
          <cell r="I1350">
            <v>25383</v>
          </cell>
          <cell r="J1350" t="str">
            <v>615.558.194-00</v>
          </cell>
          <cell r="K1350" t="str">
            <v>123.35346.89.1</v>
          </cell>
          <cell r="L1350" t="str">
            <v>Salário Mensal</v>
          </cell>
          <cell r="M1350" t="str">
            <v>Empregado (CLT)</v>
          </cell>
          <cell r="N1350" t="str">
            <v>5142-25</v>
          </cell>
          <cell r="O1350">
            <v>66</v>
          </cell>
          <cell r="P1350" t="str">
            <v>SEGUNDA A SABADO - 06:00 AS 14:20 / INTERVALO DE 01 HORA</v>
          </cell>
          <cell r="Q1350" t="str">
            <v>220 Horas</v>
          </cell>
          <cell r="R1350" t="str">
            <v>75.01.022</v>
          </cell>
          <cell r="S1350" t="str">
            <v>SCK - Limpeza Habitacional - Dificil Acesso</v>
          </cell>
          <cell r="T1350">
            <v>2</v>
          </cell>
          <cell r="U1350" t="str">
            <v>SIEMACO SAO PAULO LIMP URBANA</v>
          </cell>
          <cell r="V1350" t="str">
            <v>Brasileira</v>
          </cell>
          <cell r="W1350" t="str">
            <v>Macaparana</v>
          </cell>
          <cell r="X1350" t="str">
            <v>SEVERINA MARIA FERREIRA</v>
          </cell>
          <cell r="Y1350" t="str">
            <v>MANOEL LUIZ DOS SANTOS</v>
          </cell>
          <cell r="Z1350" t="str">
            <v>Casado</v>
          </cell>
          <cell r="AA1350" t="str">
            <v>Ensino Fundamental Incompleto</v>
          </cell>
          <cell r="AB1350" t="str">
            <v>M</v>
          </cell>
          <cell r="AC1350" t="str">
            <v>Rua</v>
          </cell>
          <cell r="AD1350" t="str">
            <v>BOTUCATU</v>
          </cell>
          <cell r="AE1350" t="str">
            <v>102</v>
          </cell>
          <cell r="AF1350" t="str">
            <v>CASA 04</v>
          </cell>
          <cell r="AG1350" t="str">
            <v>06823-360</v>
          </cell>
          <cell r="AH1350" t="str">
            <v>JARDIM DOM JOSE</v>
          </cell>
          <cell r="AI1350" t="str">
            <v>EMBU DAS ARTES</v>
          </cell>
          <cell r="AJ1350" t="str">
            <v>São Paulo</v>
          </cell>
          <cell r="AP1350">
            <v>3145</v>
          </cell>
          <cell r="AQ1350" t="str">
            <v>15218</v>
          </cell>
          <cell r="AR1350" t="str">
            <v>1</v>
          </cell>
          <cell r="AS1350" t="str">
            <v>223322167</v>
          </cell>
          <cell r="AT1350" t="str">
            <v>047704130868</v>
          </cell>
          <cell r="AU1350" t="str">
            <v>0286</v>
          </cell>
          <cell r="AV1350" t="str">
            <v>391</v>
          </cell>
          <cell r="AW1350" t="str">
            <v>61555819</v>
          </cell>
          <cell r="AX1350" t="str">
            <v>400</v>
          </cell>
          <cell r="AY1350">
            <v>1</v>
          </cell>
          <cell r="AZ1350">
            <v>0</v>
          </cell>
          <cell r="BA1350">
            <v>13</v>
          </cell>
        </row>
        <row r="1351">
          <cell r="A1351">
            <v>112280</v>
          </cell>
          <cell r="B1351" t="str">
            <v>JOSE NERIS DA SILVA</v>
          </cell>
          <cell r="C1351" t="str">
            <v>VARREDOR</v>
          </cell>
          <cell r="D1351" t="str">
            <v>ECOSAMPA Campo Limpo</v>
          </cell>
          <cell r="E1351">
            <v>43617</v>
          </cell>
          <cell r="F1351">
            <v>1603.99</v>
          </cell>
          <cell r="G1351" t="str">
            <v>Em Atividade Normal</v>
          </cell>
          <cell r="H1351">
            <v>45149</v>
          </cell>
          <cell r="I1351">
            <v>21787</v>
          </cell>
          <cell r="J1351" t="str">
            <v>013.161.038-46</v>
          </cell>
          <cell r="K1351" t="str">
            <v>108.81104.18.0</v>
          </cell>
          <cell r="L1351" t="str">
            <v>Salário Mensal</v>
          </cell>
          <cell r="M1351" t="str">
            <v>Empregado (CLT)</v>
          </cell>
          <cell r="N1351" t="str">
            <v>5142-15</v>
          </cell>
          <cell r="O1351">
            <v>71</v>
          </cell>
          <cell r="P1351" t="str">
            <v>SEGUNDA A SABADO - 07:00 AS 15:20 / INTERVALO DE 01 HORA</v>
          </cell>
          <cell r="Q1351" t="str">
            <v>220 Horas</v>
          </cell>
          <cell r="R1351" t="str">
            <v>75.01.006</v>
          </cell>
          <cell r="S1351" t="str">
            <v>SCK - Varrição de Vias e Logradouros</v>
          </cell>
          <cell r="T1351">
            <v>2</v>
          </cell>
          <cell r="U1351" t="str">
            <v>SIEMACO SAO PAULO LIMP URBANA</v>
          </cell>
          <cell r="V1351" t="str">
            <v>Brasileira</v>
          </cell>
          <cell r="W1351" t="str">
            <v>Iracema</v>
          </cell>
          <cell r="X1351" t="str">
            <v>GERALDINA NERIS DA SILVA</v>
          </cell>
          <cell r="Y1351" t="str">
            <v>JOAO CANDIDO DA SILVA</v>
          </cell>
          <cell r="Z1351" t="str">
            <v>Casado</v>
          </cell>
          <cell r="AA1351" t="str">
            <v>Ensino Fundamental Incompleto</v>
          </cell>
          <cell r="AB1351" t="str">
            <v>M</v>
          </cell>
          <cell r="AC1351" t="str">
            <v>Rua</v>
          </cell>
          <cell r="AD1351" t="str">
            <v>PEDRO JOSE DA SILVA</v>
          </cell>
          <cell r="AE1351" t="str">
            <v>322</v>
          </cell>
          <cell r="AG1351" t="str">
            <v>05857-430</v>
          </cell>
          <cell r="AH1351" t="str">
            <v>JD CAMPOS DOS FERREIROS</v>
          </cell>
          <cell r="AI1351" t="str">
            <v>São Paulo</v>
          </cell>
          <cell r="AJ1351" t="str">
            <v>São Paulo</v>
          </cell>
          <cell r="AP1351">
            <v>6429</v>
          </cell>
          <cell r="AQ1351" t="str">
            <v>20632</v>
          </cell>
          <cell r="AR1351" t="str">
            <v>6</v>
          </cell>
          <cell r="AS1351" t="str">
            <v>22665736</v>
          </cell>
          <cell r="AT1351" t="str">
            <v>140411580159</v>
          </cell>
          <cell r="AU1351" t="str">
            <v>199</v>
          </cell>
          <cell r="AV1351" t="str">
            <v>328</v>
          </cell>
          <cell r="AW1351" t="str">
            <v>61011</v>
          </cell>
          <cell r="AX1351" t="str">
            <v>104</v>
          </cell>
          <cell r="AY1351">
            <v>4</v>
          </cell>
          <cell r="AZ1351">
            <v>3</v>
          </cell>
          <cell r="BA1351">
            <v>0</v>
          </cell>
        </row>
        <row r="1352">
          <cell r="A1352">
            <v>113633</v>
          </cell>
          <cell r="B1352" t="str">
            <v>JOSE NILTON BASTOS DE OLIVEIRA</v>
          </cell>
          <cell r="C1352" t="str">
            <v>MOTORISTA CAMINHAO</v>
          </cell>
          <cell r="D1352" t="str">
            <v>ECOSAMPA Operação Geral</v>
          </cell>
          <cell r="E1352">
            <v>43617</v>
          </cell>
          <cell r="F1352">
            <v>3050.22</v>
          </cell>
          <cell r="G1352" t="str">
            <v>Em Atividade Normal</v>
          </cell>
          <cell r="H1352">
            <v>45149</v>
          </cell>
          <cell r="I1352">
            <v>28292</v>
          </cell>
          <cell r="J1352" t="str">
            <v>312.169.988-17</v>
          </cell>
          <cell r="K1352" t="str">
            <v>135.97575.89.6</v>
          </cell>
          <cell r="L1352" t="str">
            <v>Salário Mensal</v>
          </cell>
          <cell r="M1352" t="str">
            <v>Empregado (CLT)</v>
          </cell>
          <cell r="N1352" t="str">
            <v>7825-10</v>
          </cell>
          <cell r="O1352">
            <v>339</v>
          </cell>
          <cell r="P1352" t="str">
            <v>SEGUNDA A SABADO - 13:20 AS 21:40 / INTERVALO DE 01 HORA</v>
          </cell>
          <cell r="Q1352" t="str">
            <v>220 Horas</v>
          </cell>
          <cell r="R1352" t="str">
            <v>75.01.011</v>
          </cell>
          <cell r="S1352" t="str">
            <v>SCK - Lavagem - Feiras, Vias e Logradouros</v>
          </cell>
          <cell r="T1352">
            <v>2</v>
          </cell>
          <cell r="U1352" t="str">
            <v>SIND TRAB EMP DE ONIBUS RODOV INTEREST INTERM SET DIF SAO PAULO</v>
          </cell>
          <cell r="V1352" t="str">
            <v>Brasileira</v>
          </cell>
          <cell r="W1352" t="str">
            <v>Itaeté</v>
          </cell>
          <cell r="X1352" t="str">
            <v>ROSALINA BASTOS DE OLIVEIRA</v>
          </cell>
          <cell r="Y1352" t="str">
            <v>JOSE GONCALVES DE OLIVEIRA</v>
          </cell>
          <cell r="Z1352" t="str">
            <v>Casado</v>
          </cell>
          <cell r="AA1352" t="str">
            <v>Ensino Fundamental Incompleto</v>
          </cell>
          <cell r="AB1352" t="str">
            <v>M</v>
          </cell>
          <cell r="AC1352" t="str">
            <v>Rua</v>
          </cell>
          <cell r="AD1352" t="str">
            <v>SEBASTIAO SENRET</v>
          </cell>
          <cell r="AE1352" t="str">
            <v>232</v>
          </cell>
          <cell r="AG1352" t="str">
            <v>04911-030</v>
          </cell>
          <cell r="AH1352" t="str">
            <v>GUARAPIRANGA</v>
          </cell>
          <cell r="AI1352" t="str">
            <v>São Paulo</v>
          </cell>
          <cell r="AJ1352" t="str">
            <v>São Paulo</v>
          </cell>
          <cell r="AP1352">
            <v>6429</v>
          </cell>
          <cell r="AQ1352" t="str">
            <v>20557</v>
          </cell>
          <cell r="AR1352" t="str">
            <v>5</v>
          </cell>
          <cell r="AS1352" t="str">
            <v>342460201</v>
          </cell>
          <cell r="AT1352" t="str">
            <v>275144000132</v>
          </cell>
          <cell r="AU1352" t="str">
            <v>273</v>
          </cell>
          <cell r="AV1352" t="str">
            <v>408</v>
          </cell>
          <cell r="AW1352" t="str">
            <v>26488</v>
          </cell>
          <cell r="AX1352" t="str">
            <v>172</v>
          </cell>
          <cell r="AY1352">
            <v>4</v>
          </cell>
          <cell r="AZ1352">
            <v>3</v>
          </cell>
          <cell r="BA1352">
            <v>0</v>
          </cell>
          <cell r="BB1352" t="str">
            <v>04.136.116.958</v>
          </cell>
          <cell r="BC1352">
            <v>45500</v>
          </cell>
          <cell r="BD1352">
            <v>43673</v>
          </cell>
          <cell r="BE1352" t="str">
            <v>D</v>
          </cell>
          <cell r="BG1352">
            <v>43609</v>
          </cell>
        </row>
        <row r="1353">
          <cell r="A1353">
            <v>113717</v>
          </cell>
          <cell r="B1353" t="str">
            <v>JOSE PAULO DANTAS DA SILVA</v>
          </cell>
          <cell r="C1353" t="str">
            <v>ASSISTENTE DE DEPARTAMENTO PESSOAL</v>
          </cell>
          <cell r="D1353" t="str">
            <v>ECOSAMPA Operação Geral</v>
          </cell>
          <cell r="E1353">
            <v>43619</v>
          </cell>
          <cell r="F1353">
            <v>3001.31</v>
          </cell>
          <cell r="G1353" t="str">
            <v>Demitido em Meses Anteriores</v>
          </cell>
          <cell r="H1353">
            <v>44655</v>
          </cell>
          <cell r="I1353">
            <v>33782</v>
          </cell>
          <cell r="J1353" t="str">
            <v>397.817.928-84</v>
          </cell>
          <cell r="K1353" t="str">
            <v>207.11683.49.7</v>
          </cell>
          <cell r="L1353" t="str">
            <v>Salário Mensal</v>
          </cell>
          <cell r="M1353" t="str">
            <v>Empregado (CLT)</v>
          </cell>
          <cell r="N1353" t="str">
            <v>2524-05</v>
          </cell>
          <cell r="O1353">
            <v>10</v>
          </cell>
          <cell r="P1353" t="str">
            <v>SEGUNDA A SEXTA - 08:00 AS 17:48 / INTERVALO DE 01 HORA</v>
          </cell>
          <cell r="Q1353" t="str">
            <v>220 Horas</v>
          </cell>
          <cell r="R1353" t="str">
            <v>02.02.001</v>
          </cell>
          <cell r="S1353" t="str">
            <v>Depto Adm Pessoal</v>
          </cell>
          <cell r="T1353">
            <v>1</v>
          </cell>
          <cell r="U1353" t="str">
            <v>SIEMACO SAO PAULO LIMP URBANA</v>
          </cell>
          <cell r="V1353" t="str">
            <v>Brasileira</v>
          </cell>
          <cell r="W1353" t="str">
            <v>Iati</v>
          </cell>
          <cell r="X1353" t="str">
            <v>PAULA DANTAS DA SILVA</v>
          </cell>
          <cell r="Y1353" t="str">
            <v>PEDRO SOUZA DA SILVA</v>
          </cell>
          <cell r="Z1353" t="str">
            <v>Casado</v>
          </cell>
          <cell r="AA1353" t="str">
            <v>Pós-Graduação</v>
          </cell>
          <cell r="AB1353" t="str">
            <v>M</v>
          </cell>
          <cell r="AC1353" t="str">
            <v>Rua</v>
          </cell>
          <cell r="AD1353" t="str">
            <v>GONCALO DA COSTA TEMUDO</v>
          </cell>
          <cell r="AE1353" t="str">
            <v>345</v>
          </cell>
          <cell r="AG1353" t="str">
            <v>05775-190</v>
          </cell>
          <cell r="AH1353" t="str">
            <v>PARQUE REGINA</v>
          </cell>
          <cell r="AI1353" t="str">
            <v>São Paulo</v>
          </cell>
          <cell r="AJ1353" t="str">
            <v>São Paulo</v>
          </cell>
          <cell r="AM1353" t="str">
            <v>11</v>
          </cell>
          <cell r="AN1353" t="str">
            <v>98890.2444</v>
          </cell>
          <cell r="AP1353">
            <v>8451</v>
          </cell>
          <cell r="AQ1353" t="str">
            <v>29146</v>
          </cell>
          <cell r="AR1353" t="str">
            <v>5</v>
          </cell>
          <cell r="AS1353" t="str">
            <v>49281756X</v>
          </cell>
          <cell r="AT1353" t="str">
            <v>384011020116</v>
          </cell>
          <cell r="AU1353" t="str">
            <v>290</v>
          </cell>
          <cell r="AV1353" t="str">
            <v>418</v>
          </cell>
          <cell r="AW1353" t="str">
            <v>0000047723</v>
          </cell>
          <cell r="AX1353" t="str">
            <v>00387</v>
          </cell>
          <cell r="AY1353">
            <v>2</v>
          </cell>
          <cell r="AZ1353">
            <v>10</v>
          </cell>
          <cell r="BA1353">
            <v>1</v>
          </cell>
        </row>
        <row r="1354">
          <cell r="A1354">
            <v>114721</v>
          </cell>
          <cell r="B1354" t="str">
            <v>JOSE PRADO DE PAIVA</v>
          </cell>
          <cell r="C1354" t="str">
            <v>AJUDANTE EQ SERVICOS DIVERSOS</v>
          </cell>
          <cell r="D1354" t="str">
            <v>ECOSAMPA Santo Amaro</v>
          </cell>
          <cell r="E1354">
            <v>43874</v>
          </cell>
          <cell r="F1354">
            <v>1319.67</v>
          </cell>
          <cell r="G1354" t="str">
            <v>Demitido em Meses Anteriores</v>
          </cell>
          <cell r="H1354">
            <v>44201</v>
          </cell>
          <cell r="I1354">
            <v>32174</v>
          </cell>
          <cell r="J1354" t="str">
            <v>361.542.588-01</v>
          </cell>
          <cell r="K1354" t="str">
            <v>161.77202.66.8</v>
          </cell>
          <cell r="L1354" t="str">
            <v>Salário Mensal</v>
          </cell>
          <cell r="M1354" t="str">
            <v>Empregado (CLT)</v>
          </cell>
          <cell r="N1354" t="str">
            <v>5142-25</v>
          </cell>
          <cell r="O1354">
            <v>167</v>
          </cell>
          <cell r="P1354" t="str">
            <v>SEGUNDA A SABADO - 13:40 AS 22:00 / INTERVALO DE 01 HORA</v>
          </cell>
          <cell r="Q1354" t="str">
            <v>220 Horas</v>
          </cell>
          <cell r="R1354" t="str">
            <v>75.01.014</v>
          </cell>
          <cell r="S1354" t="str">
            <v>SCK - Pintura de Meio-Fio e Remoção Faixas e Propagandas</v>
          </cell>
          <cell r="T1354">
            <v>2</v>
          </cell>
          <cell r="U1354" t="str">
            <v>SIEMACO SAO PAULO LIMP URBANA</v>
          </cell>
          <cell r="V1354" t="str">
            <v>Brasileira</v>
          </cell>
          <cell r="W1354" t="str">
            <v>Arujá</v>
          </cell>
          <cell r="X1354" t="str">
            <v>MARTA DO PRADO</v>
          </cell>
          <cell r="Y1354" t="str">
            <v>JOSE APARECIDO DE PAIVA</v>
          </cell>
          <cell r="Z1354" t="str">
            <v>Solteiro</v>
          </cell>
          <cell r="AA1354" t="str">
            <v>Ensino Fundamental Completo</v>
          </cell>
          <cell r="AB1354" t="str">
            <v>M</v>
          </cell>
          <cell r="AC1354" t="str">
            <v>Rua</v>
          </cell>
          <cell r="AD1354" t="str">
            <v>CANDIDA RAMOS</v>
          </cell>
          <cell r="AE1354" t="str">
            <v>100</v>
          </cell>
          <cell r="AG1354" t="str">
            <v>04845-110</v>
          </cell>
          <cell r="AH1354" t="str">
            <v>JARDIM REIMBERG GRAJAU</v>
          </cell>
          <cell r="AI1354" t="str">
            <v>São Paulo</v>
          </cell>
          <cell r="AJ1354" t="str">
            <v>São Paulo</v>
          </cell>
          <cell r="AK1354" t="str">
            <v>11</v>
          </cell>
          <cell r="AL1354" t="str">
            <v>95678.1168</v>
          </cell>
          <cell r="AM1354" t="str">
            <v>11</v>
          </cell>
          <cell r="AN1354" t="str">
            <v>94394.7910</v>
          </cell>
          <cell r="AP1354">
            <v>7245</v>
          </cell>
          <cell r="AQ1354" t="str">
            <v>03980</v>
          </cell>
          <cell r="AR1354" t="str">
            <v>0</v>
          </cell>
          <cell r="AS1354" t="str">
            <v>42757061X</v>
          </cell>
          <cell r="AT1354" t="str">
            <v>344875840191</v>
          </cell>
          <cell r="AU1354" t="str">
            <v>92</v>
          </cell>
          <cell r="AV1354" t="str">
            <v>335</v>
          </cell>
          <cell r="AW1354" t="str">
            <v>36154258</v>
          </cell>
          <cell r="AX1354" t="str">
            <v>801</v>
          </cell>
          <cell r="AY1354">
            <v>0</v>
          </cell>
          <cell r="AZ1354">
            <v>10</v>
          </cell>
          <cell r="BA1354">
            <v>22</v>
          </cell>
        </row>
        <row r="1355">
          <cell r="A1355">
            <v>113163</v>
          </cell>
          <cell r="B1355" t="str">
            <v>JOSE PROVINO OSORIO</v>
          </cell>
          <cell r="C1355" t="str">
            <v>COLETOR</v>
          </cell>
          <cell r="D1355" t="str">
            <v>ECOSAMPA Operação Geral</v>
          </cell>
          <cell r="E1355">
            <v>43617</v>
          </cell>
          <cell r="F1355">
            <v>1907.79</v>
          </cell>
          <cell r="G1355" t="str">
            <v>Gozando Férias</v>
          </cell>
          <cell r="H1355">
            <v>45180</v>
          </cell>
          <cell r="I1355">
            <v>31117</v>
          </cell>
          <cell r="J1355" t="str">
            <v>340.689.488-79</v>
          </cell>
          <cell r="K1355" t="str">
            <v>128.85720.22.2</v>
          </cell>
          <cell r="L1355" t="str">
            <v>Salário Mensal</v>
          </cell>
          <cell r="M1355" t="str">
            <v>Empregado (CLT)</v>
          </cell>
          <cell r="N1355" t="str">
            <v>5142-05</v>
          </cell>
          <cell r="O1355">
            <v>301</v>
          </cell>
          <cell r="P1355" t="str">
            <v>SEGUNDA A SABADO - 22:00 AS 05:25 / INTERVALO DE 01 HORA</v>
          </cell>
          <cell r="Q1355" t="str">
            <v>220 Horas</v>
          </cell>
          <cell r="R1355" t="str">
            <v>75.01.024</v>
          </cell>
          <cell r="S1355" t="str">
            <v>SCK - Coleta Manual Residuos - Compactador</v>
          </cell>
          <cell r="T1355">
            <v>2</v>
          </cell>
          <cell r="U1355" t="str">
            <v>SIEMACO SAO PAULO LIMP URBANA</v>
          </cell>
          <cell r="V1355" t="str">
            <v>Brasileira</v>
          </cell>
          <cell r="W1355" t="str">
            <v>Guaraciaba</v>
          </cell>
          <cell r="X1355" t="str">
            <v>FRANCISCA VENTURA DE OLIVEIRA OSORIO</v>
          </cell>
          <cell r="Y1355" t="str">
            <v>MANOEL DAS NEVES OSORIO</v>
          </cell>
          <cell r="Z1355" t="str">
            <v>Solteiro</v>
          </cell>
          <cell r="AA1355" t="str">
            <v>Ensino Médio Incompleto</v>
          </cell>
          <cell r="AB1355" t="str">
            <v>M</v>
          </cell>
          <cell r="AC1355" t="str">
            <v>Rua</v>
          </cell>
          <cell r="AD1355" t="str">
            <v>PAINEIRA</v>
          </cell>
          <cell r="AE1355" t="str">
            <v>18</v>
          </cell>
          <cell r="AG1355" t="str">
            <v>04896-300</v>
          </cell>
          <cell r="AH1355" t="str">
            <v>COLONIA</v>
          </cell>
          <cell r="AI1355" t="str">
            <v>São Paulo</v>
          </cell>
          <cell r="AJ1355" t="str">
            <v>São Paulo</v>
          </cell>
          <cell r="AP1355">
            <v>390</v>
          </cell>
          <cell r="AQ1355" t="str">
            <v>10522</v>
          </cell>
          <cell r="AR1355" t="str">
            <v>9</v>
          </cell>
          <cell r="AS1355" t="str">
            <v>418556878</v>
          </cell>
          <cell r="AT1355" t="str">
            <v>323472310116</v>
          </cell>
          <cell r="AU1355" t="str">
            <v>595</v>
          </cell>
          <cell r="AV1355" t="str">
            <v>381</v>
          </cell>
          <cell r="AW1355" t="str">
            <v>46767</v>
          </cell>
          <cell r="AX1355" t="str">
            <v>301</v>
          </cell>
          <cell r="AY1355">
            <v>4</v>
          </cell>
          <cell r="AZ1355">
            <v>3</v>
          </cell>
          <cell r="BA1355">
            <v>0</v>
          </cell>
        </row>
        <row r="1356">
          <cell r="A1356">
            <v>114130</v>
          </cell>
          <cell r="B1356" t="str">
            <v>JOSE QUERINO DE SOUZA FILHO</v>
          </cell>
          <cell r="C1356" t="str">
            <v>MOTORISTA CAMINHAO</v>
          </cell>
          <cell r="D1356" t="str">
            <v>ECOSAMPA Operação Geral</v>
          </cell>
          <cell r="E1356">
            <v>43739</v>
          </cell>
          <cell r="F1356">
            <v>2785.59</v>
          </cell>
          <cell r="G1356" t="str">
            <v>Demitido em Meses Anteriores</v>
          </cell>
          <cell r="H1356">
            <v>44631</v>
          </cell>
          <cell r="I1356">
            <v>28471</v>
          </cell>
          <cell r="J1356" t="str">
            <v>276.621.118-73</v>
          </cell>
          <cell r="K1356" t="str">
            <v>126.88355.81.5</v>
          </cell>
          <cell r="L1356" t="str">
            <v>Salário Mensal</v>
          </cell>
          <cell r="M1356" t="str">
            <v>Empregado (CLT)</v>
          </cell>
          <cell r="N1356" t="str">
            <v>7825-10</v>
          </cell>
          <cell r="O1356">
            <v>301</v>
          </cell>
          <cell r="P1356" t="str">
            <v>SEGUNDA A SABADO - 22:00 AS 05:25 / INTERVALO DE 01 HORA</v>
          </cell>
          <cell r="Q1356" t="str">
            <v>220 Horas</v>
          </cell>
          <cell r="R1356" t="str">
            <v>75.01.013</v>
          </cell>
          <cell r="S1356" t="str">
            <v>SCK - Capinação e Roçada de Vias</v>
          </cell>
          <cell r="T1356">
            <v>2</v>
          </cell>
          <cell r="U1356" t="str">
            <v>SIND TRAB EMP DE ONIBUS RODOV INTEREST INTERM SET DIF SAO PAULO</v>
          </cell>
          <cell r="V1356" t="str">
            <v>Brasileira</v>
          </cell>
          <cell r="W1356" t="str">
            <v>Arapiraca</v>
          </cell>
          <cell r="X1356" t="str">
            <v>ELVIRA CELESTINO DE SOUZA</v>
          </cell>
          <cell r="Y1356" t="str">
            <v>JOSE QUERINO DE SOUZA</v>
          </cell>
          <cell r="Z1356" t="str">
            <v>Casado</v>
          </cell>
          <cell r="AA1356" t="str">
            <v>Ensino Médio Incompleto</v>
          </cell>
          <cell r="AB1356" t="str">
            <v>M</v>
          </cell>
          <cell r="AC1356" t="str">
            <v>Estrada</v>
          </cell>
          <cell r="AD1356" t="str">
            <v>DA BARONESA</v>
          </cell>
          <cell r="AE1356" t="str">
            <v>1</v>
          </cell>
          <cell r="AG1356" t="str">
            <v>04941-175</v>
          </cell>
          <cell r="AH1356" t="str">
            <v>PARQUE BOLOGNE</v>
          </cell>
          <cell r="AI1356" t="str">
            <v>São Paulo</v>
          </cell>
          <cell r="AJ1356" t="str">
            <v>São Paulo</v>
          </cell>
          <cell r="AK1356" t="str">
            <v>11</v>
          </cell>
          <cell r="AL1356" t="str">
            <v>2654.5456</v>
          </cell>
          <cell r="AM1356" t="str">
            <v>11</v>
          </cell>
          <cell r="AN1356" t="str">
            <v>95990.0300</v>
          </cell>
          <cell r="AP1356">
            <v>2921</v>
          </cell>
          <cell r="AQ1356" t="str">
            <v>53538</v>
          </cell>
          <cell r="AR1356" t="str">
            <v>7</v>
          </cell>
          <cell r="AS1356" t="str">
            <v>28.635.234-5</v>
          </cell>
          <cell r="AT1356" t="str">
            <v>286506880124</v>
          </cell>
          <cell r="AU1356" t="str">
            <v>282</v>
          </cell>
          <cell r="AV1356" t="str">
            <v>386</v>
          </cell>
          <cell r="AW1356" t="str">
            <v>29603</v>
          </cell>
          <cell r="AX1356" t="str">
            <v>213</v>
          </cell>
          <cell r="AY1356">
            <v>2</v>
          </cell>
          <cell r="AZ1356">
            <v>5</v>
          </cell>
          <cell r="BA1356">
            <v>10</v>
          </cell>
          <cell r="BB1356" t="str">
            <v>01.117.689.787</v>
          </cell>
          <cell r="BC1356">
            <v>45889</v>
          </cell>
          <cell r="BD1356">
            <v>42195</v>
          </cell>
          <cell r="BE1356" t="str">
            <v>E</v>
          </cell>
          <cell r="BG1356">
            <v>44628</v>
          </cell>
        </row>
        <row r="1357">
          <cell r="A1357">
            <v>114926</v>
          </cell>
          <cell r="B1357" t="str">
            <v>JOSE RAIMUNDO DA SILVA</v>
          </cell>
          <cell r="C1357" t="str">
            <v>AJUDANTE EQ SERVICOS DIVERSOS</v>
          </cell>
          <cell r="D1357" t="str">
            <v>ECOSAMPA Operação Geral</v>
          </cell>
          <cell r="E1357">
            <v>43916</v>
          </cell>
          <cell r="F1357">
            <v>1603.99</v>
          </cell>
          <cell r="G1357" t="str">
            <v>Em Atividade Normal</v>
          </cell>
          <cell r="H1357">
            <v>45086</v>
          </cell>
          <cell r="I1357">
            <v>25323</v>
          </cell>
          <cell r="J1357" t="str">
            <v>959.920.574-04</v>
          </cell>
          <cell r="K1357" t="str">
            <v>122.16548.55.5</v>
          </cell>
          <cell r="L1357" t="str">
            <v>Salário Mensal</v>
          </cell>
          <cell r="M1357" t="str">
            <v>Empregado (CLT)</v>
          </cell>
          <cell r="N1357" t="str">
            <v>5142-25</v>
          </cell>
          <cell r="O1357">
            <v>339</v>
          </cell>
          <cell r="P1357" t="str">
            <v>SEGUNDA A SABADO - 13:20 AS 21:40 / INTERVALO DE 01 HORA</v>
          </cell>
          <cell r="Q1357" t="str">
            <v>220 Horas</v>
          </cell>
          <cell r="R1357" t="str">
            <v>75.01.019</v>
          </cell>
          <cell r="S1357" t="str">
            <v>SCK - Operação dos Ecopontos</v>
          </cell>
          <cell r="T1357">
            <v>2</v>
          </cell>
          <cell r="U1357" t="str">
            <v>SIEMACO SAO PAULO LIMP URBANA</v>
          </cell>
          <cell r="V1357" t="str">
            <v>Brasileira</v>
          </cell>
          <cell r="W1357" t="str">
            <v>Vicência</v>
          </cell>
          <cell r="X1357" t="str">
            <v>MARGARIDA JULIA DA SILVA</v>
          </cell>
          <cell r="Y1357" t="str">
            <v>MANOEL RAIMUNDO DA SILVA</v>
          </cell>
          <cell r="Z1357" t="str">
            <v>Solteiro</v>
          </cell>
          <cell r="AA1357" t="str">
            <v>Ensino Médio Completo</v>
          </cell>
          <cell r="AB1357" t="str">
            <v>M</v>
          </cell>
          <cell r="AC1357" t="str">
            <v>Rua</v>
          </cell>
          <cell r="AD1357" t="str">
            <v xml:space="preserve">HENRY LAUBE </v>
          </cell>
          <cell r="AE1357" t="str">
            <v>11</v>
          </cell>
          <cell r="AG1357" t="str">
            <v>05875-290</v>
          </cell>
          <cell r="AH1357" t="str">
            <v>PQ. INDEPENDENCIA</v>
          </cell>
          <cell r="AI1357" t="str">
            <v>São Paulo</v>
          </cell>
          <cell r="AJ1357" t="str">
            <v>São Paulo</v>
          </cell>
          <cell r="AK1357" t="str">
            <v>11</v>
          </cell>
          <cell r="AL1357" t="str">
            <v>95146.8679</v>
          </cell>
          <cell r="AP1357">
            <v>7245</v>
          </cell>
          <cell r="AQ1357" t="str">
            <v>03880</v>
          </cell>
          <cell r="AR1357" t="str">
            <v>2</v>
          </cell>
          <cell r="AS1357" t="str">
            <v>392315920</v>
          </cell>
          <cell r="AT1357" t="str">
            <v>059604230892</v>
          </cell>
          <cell r="AU1357" t="str">
            <v>0186</v>
          </cell>
          <cell r="AV1357" t="str">
            <v>020</v>
          </cell>
          <cell r="AW1357" t="str">
            <v>95992057</v>
          </cell>
          <cell r="AX1357" t="str">
            <v>404</v>
          </cell>
          <cell r="AY1357">
            <v>3</v>
          </cell>
          <cell r="AZ1357">
            <v>5</v>
          </cell>
          <cell r="BA1357">
            <v>5</v>
          </cell>
        </row>
        <row r="1358">
          <cell r="A1358">
            <v>112330</v>
          </cell>
          <cell r="B1358" t="str">
            <v>JOSE RAIMUNDO DA SILVA MATOS</v>
          </cell>
          <cell r="C1358" t="str">
            <v>VARREDOR</v>
          </cell>
          <cell r="D1358" t="str">
            <v>ECOSAMPA Campo Limpo</v>
          </cell>
          <cell r="E1358">
            <v>43617</v>
          </cell>
          <cell r="F1358">
            <v>1603.99</v>
          </cell>
          <cell r="G1358" t="str">
            <v>Em Atividade Normal</v>
          </cell>
          <cell r="H1358">
            <v>44806</v>
          </cell>
          <cell r="I1358">
            <v>27816</v>
          </cell>
          <cell r="J1358" t="str">
            <v>290.711.858-77</v>
          </cell>
          <cell r="K1358" t="str">
            <v>128.55408.81.6</v>
          </cell>
          <cell r="L1358" t="str">
            <v>Salário Mensal</v>
          </cell>
          <cell r="M1358" t="str">
            <v>Empregado (CLT)</v>
          </cell>
          <cell r="N1358" t="str">
            <v>5142-15</v>
          </cell>
          <cell r="O1358">
            <v>223</v>
          </cell>
          <cell r="P1358" t="str">
            <v>SEGUNDA A SABADO - 10:00 AS 18:20 / INTERVALO DE 01 HORA</v>
          </cell>
          <cell r="Q1358" t="str">
            <v>220 Horas</v>
          </cell>
          <cell r="R1358" t="str">
            <v>75.01.006</v>
          </cell>
          <cell r="S1358" t="str">
            <v>SCK - Varrição de Vias e Logradouros</v>
          </cell>
          <cell r="T1358">
            <v>2</v>
          </cell>
          <cell r="U1358" t="str">
            <v>SIEMACO SAO PAULO LIMP URBANA</v>
          </cell>
          <cell r="V1358" t="str">
            <v>Brasileira</v>
          </cell>
          <cell r="W1358" t="str">
            <v>Cícero Dantas</v>
          </cell>
          <cell r="X1358" t="str">
            <v>MARIA JOSE DA SILVA MATOS</v>
          </cell>
          <cell r="Y1358" t="str">
            <v>JOSUE JOSE DE MATOS</v>
          </cell>
          <cell r="Z1358" t="str">
            <v>Solteiro</v>
          </cell>
          <cell r="AA1358" t="str">
            <v>Ensino Fundamental Incompleto</v>
          </cell>
          <cell r="AB1358" t="str">
            <v>M</v>
          </cell>
          <cell r="AC1358" t="str">
            <v>Rua</v>
          </cell>
          <cell r="AD1358" t="str">
            <v>MANUEL HOMEM DE ANDRADE</v>
          </cell>
          <cell r="AE1358" t="str">
            <v>46</v>
          </cell>
          <cell r="AG1358" t="str">
            <v>05723-400</v>
          </cell>
          <cell r="AH1358" t="str">
            <v>JARDIM SANTO ANTONIO</v>
          </cell>
          <cell r="AI1358" t="str">
            <v>São Paulo</v>
          </cell>
          <cell r="AJ1358" t="str">
            <v>São Paulo</v>
          </cell>
          <cell r="AP1358">
            <v>2978</v>
          </cell>
          <cell r="AQ1358" t="str">
            <v>36827</v>
          </cell>
          <cell r="AR1358" t="str">
            <v>8</v>
          </cell>
          <cell r="AS1358" t="str">
            <v>391477535</v>
          </cell>
          <cell r="AT1358" t="str">
            <v>82560830582</v>
          </cell>
          <cell r="AU1358" t="str">
            <v>179</v>
          </cell>
          <cell r="AV1358" t="str">
            <v>408</v>
          </cell>
          <cell r="AW1358" t="str">
            <v>54392</v>
          </cell>
          <cell r="AX1358" t="str">
            <v>58</v>
          </cell>
          <cell r="AY1358">
            <v>4</v>
          </cell>
          <cell r="AZ1358">
            <v>3</v>
          </cell>
          <cell r="BA1358">
            <v>0</v>
          </cell>
        </row>
        <row r="1359">
          <cell r="A1359">
            <v>113635</v>
          </cell>
          <cell r="B1359" t="str">
            <v>JOSE RAIMUNDO DAS CHAGAS</v>
          </cell>
          <cell r="C1359" t="str">
            <v>MOTORISTA CAMINHAO</v>
          </cell>
          <cell r="D1359" t="str">
            <v>ECOSAMPA Operação Geral</v>
          </cell>
          <cell r="E1359">
            <v>43617</v>
          </cell>
          <cell r="F1359">
            <v>3050.22</v>
          </cell>
          <cell r="G1359" t="str">
            <v>Em Atividade Normal</v>
          </cell>
          <cell r="H1359">
            <v>45119</v>
          </cell>
          <cell r="I1359">
            <v>24741</v>
          </cell>
          <cell r="J1359" t="str">
            <v>502.254.804-68</v>
          </cell>
          <cell r="K1359" t="str">
            <v>122.49954.47.1</v>
          </cell>
          <cell r="L1359" t="str">
            <v>Salário Mensal</v>
          </cell>
          <cell r="M1359" t="str">
            <v>Empregado (CLT)</v>
          </cell>
          <cell r="N1359" t="str">
            <v>7825-10</v>
          </cell>
          <cell r="O1359">
            <v>297</v>
          </cell>
          <cell r="P1359" t="str">
            <v>SEGUNDA A SABADO - 05:40 AS 14:00 / INTERVALO DE 01 HORA</v>
          </cell>
          <cell r="Q1359" t="str">
            <v>220 Horas</v>
          </cell>
          <cell r="R1359" t="str">
            <v>75.01.013</v>
          </cell>
          <cell r="S1359" t="str">
            <v>SCK - Capinação e Roçada de Vias</v>
          </cell>
          <cell r="T1359">
            <v>2</v>
          </cell>
          <cell r="U1359" t="str">
            <v>SIND TRAB EMP DE ONIBUS RODOV INTEREST INTERM SET DIF SAO PAULO</v>
          </cell>
          <cell r="V1359" t="str">
            <v>Brasileira</v>
          </cell>
          <cell r="W1359" t="str">
            <v>Limoeiro</v>
          </cell>
          <cell r="X1359" t="str">
            <v>ANA ROSA DAS CHAGAS</v>
          </cell>
          <cell r="Y1359" t="str">
            <v>EUFRASIO FRANCISCO DAS CHAGAS</v>
          </cell>
          <cell r="Z1359" t="str">
            <v>Casado</v>
          </cell>
          <cell r="AA1359" t="str">
            <v>Ensino Médio Completo</v>
          </cell>
          <cell r="AB1359" t="str">
            <v>M</v>
          </cell>
          <cell r="AC1359" t="str">
            <v>Rua</v>
          </cell>
          <cell r="AD1359" t="str">
            <v>PASCOAL MELANTONIO</v>
          </cell>
          <cell r="AE1359" t="str">
            <v>329</v>
          </cell>
          <cell r="AG1359" t="str">
            <v>04653-220</v>
          </cell>
          <cell r="AH1359" t="str">
            <v>VILA INGLESA</v>
          </cell>
          <cell r="AI1359" t="str">
            <v>São Paulo</v>
          </cell>
          <cell r="AJ1359" t="str">
            <v>São Paulo</v>
          </cell>
          <cell r="AP1359">
            <v>1571</v>
          </cell>
          <cell r="AQ1359" t="str">
            <v>40420</v>
          </cell>
          <cell r="AR1359" t="str">
            <v>9</v>
          </cell>
          <cell r="AS1359" t="str">
            <v>372161820</v>
          </cell>
          <cell r="AT1359" t="str">
            <v>27238920809</v>
          </cell>
          <cell r="AU1359" t="str">
            <v>673</v>
          </cell>
          <cell r="AV1359" t="str">
            <v>351</v>
          </cell>
          <cell r="AW1359" t="str">
            <v>18837</v>
          </cell>
          <cell r="AX1359" t="str">
            <v>139</v>
          </cell>
          <cell r="AY1359">
            <v>4</v>
          </cell>
          <cell r="AZ1359">
            <v>3</v>
          </cell>
          <cell r="BA1359">
            <v>0</v>
          </cell>
          <cell r="BB1359" t="str">
            <v>01.534.974.146</v>
          </cell>
          <cell r="BC1359">
            <v>46174</v>
          </cell>
          <cell r="BE1359" t="str">
            <v>A</v>
          </cell>
          <cell r="BF1359" t="str">
            <v>D</v>
          </cell>
          <cell r="BG1359">
            <v>43609</v>
          </cell>
        </row>
        <row r="1360">
          <cell r="A1360">
            <v>112526</v>
          </cell>
          <cell r="B1360" t="str">
            <v>JOSE RAIMUNDO SILVA</v>
          </cell>
          <cell r="C1360" t="str">
            <v>VARREDOR</v>
          </cell>
          <cell r="D1360" t="str">
            <v>ECOSAMPA Capela do Socorro</v>
          </cell>
          <cell r="E1360">
            <v>43617</v>
          </cell>
          <cell r="F1360">
            <v>1603.99</v>
          </cell>
          <cell r="G1360" t="str">
            <v>Em Atividade Normal</v>
          </cell>
          <cell r="H1360">
            <v>44835</v>
          </cell>
          <cell r="I1360">
            <v>26227</v>
          </cell>
          <cell r="J1360" t="str">
            <v>643.887.513-91</v>
          </cell>
          <cell r="K1360" t="str">
            <v>129.76175.77.4</v>
          </cell>
          <cell r="L1360" t="str">
            <v>Salário Mensal</v>
          </cell>
          <cell r="M1360" t="str">
            <v>Empregado (CLT)</v>
          </cell>
          <cell r="N1360" t="str">
            <v>5142-15</v>
          </cell>
          <cell r="O1360">
            <v>233</v>
          </cell>
          <cell r="P1360" t="str">
            <v>SEGUNDA A SABADO - 09:00 AS 17:20 / INTERVALO DE 01 HORA</v>
          </cell>
          <cell r="Q1360" t="str">
            <v>220 Horas</v>
          </cell>
          <cell r="R1360" t="str">
            <v>75.01.006</v>
          </cell>
          <cell r="S1360" t="str">
            <v>SCK - Varrição de Vias e Logradouros</v>
          </cell>
          <cell r="T1360">
            <v>2</v>
          </cell>
          <cell r="U1360" t="str">
            <v>SIEMACO SAO PAULO LIMP URBANA</v>
          </cell>
          <cell r="V1360" t="str">
            <v>Brasileira</v>
          </cell>
          <cell r="W1360" t="str">
            <v>Icatu</v>
          </cell>
          <cell r="X1360" t="str">
            <v>ENEDINA GERMANA DA SILVA</v>
          </cell>
          <cell r="Z1360" t="str">
            <v>Solteiro</v>
          </cell>
          <cell r="AA1360" t="str">
            <v>Ensino Médio Incompleto</v>
          </cell>
          <cell r="AB1360" t="str">
            <v>M</v>
          </cell>
          <cell r="AC1360" t="str">
            <v>Avenida</v>
          </cell>
          <cell r="AD1360" t="str">
            <v>DR SEBASTIAO MEDEIROS</v>
          </cell>
          <cell r="AE1360" t="str">
            <v>334</v>
          </cell>
          <cell r="AG1360" t="str">
            <v>04809-070</v>
          </cell>
          <cell r="AH1360" t="str">
            <v>TERCEIRA DIVISAO DE INTERLAGOS</v>
          </cell>
          <cell r="AI1360" t="str">
            <v>São Paulo</v>
          </cell>
          <cell r="AJ1360" t="str">
            <v>São Paulo</v>
          </cell>
          <cell r="AP1360">
            <v>6677</v>
          </cell>
          <cell r="AQ1360" t="str">
            <v>41652</v>
          </cell>
          <cell r="AR1360" t="str">
            <v>8</v>
          </cell>
          <cell r="AS1360" t="str">
            <v>371499161</v>
          </cell>
          <cell r="AT1360" t="str">
            <v>400568330116</v>
          </cell>
          <cell r="AU1360" t="str">
            <v>865</v>
          </cell>
          <cell r="AV1360" t="str">
            <v>280</v>
          </cell>
          <cell r="AW1360" t="str">
            <v>76533</v>
          </cell>
          <cell r="AX1360" t="str">
            <v>002</v>
          </cell>
          <cell r="AY1360">
            <v>4</v>
          </cell>
          <cell r="AZ1360">
            <v>3</v>
          </cell>
          <cell r="BA1360">
            <v>0</v>
          </cell>
        </row>
        <row r="1361">
          <cell r="A1361">
            <v>114712</v>
          </cell>
          <cell r="B1361" t="str">
            <v>JOSE REGINALDO DA SILVA</v>
          </cell>
          <cell r="C1361" t="str">
            <v>VARREDOR</v>
          </cell>
          <cell r="D1361" t="str">
            <v>ECOSAMPA Campo Limpo</v>
          </cell>
          <cell r="E1361">
            <v>43874</v>
          </cell>
          <cell r="F1361">
            <v>1603.99</v>
          </cell>
          <cell r="G1361" t="str">
            <v>Em Atividade Normal</v>
          </cell>
          <cell r="H1361">
            <v>45086</v>
          </cell>
          <cell r="I1361">
            <v>35515</v>
          </cell>
          <cell r="J1361" t="str">
            <v>134.233.484-10</v>
          </cell>
          <cell r="K1361" t="str">
            <v>162.60238.79.8</v>
          </cell>
          <cell r="L1361" t="str">
            <v>Salário Mensal</v>
          </cell>
          <cell r="M1361" t="str">
            <v>Empregado (CLT)</v>
          </cell>
          <cell r="N1361" t="str">
            <v>5142-15</v>
          </cell>
          <cell r="O1361">
            <v>71</v>
          </cell>
          <cell r="P1361" t="str">
            <v>SEGUNDA A SABADO - 07:00 AS 15:20 / INTERVALO DE 01 HORA</v>
          </cell>
          <cell r="Q1361" t="str">
            <v>220 Horas</v>
          </cell>
          <cell r="R1361" t="str">
            <v>75.01.006</v>
          </cell>
          <cell r="S1361" t="str">
            <v>SCK - Varrição de Vias e Logradouros</v>
          </cell>
          <cell r="T1361">
            <v>2</v>
          </cell>
          <cell r="U1361" t="str">
            <v>SIEMACO SAO PAULO LIMP URBANA</v>
          </cell>
          <cell r="V1361" t="str">
            <v>Brasileira</v>
          </cell>
          <cell r="W1361" t="str">
            <v>Piranhas</v>
          </cell>
          <cell r="X1361" t="str">
            <v>REJANE MARIA DA SILVA</v>
          </cell>
          <cell r="Y1361" t="str">
            <v>JOSE ERIVALDO DA SILVA</v>
          </cell>
          <cell r="Z1361" t="str">
            <v>Solteiro</v>
          </cell>
          <cell r="AA1361" t="str">
            <v>Ensino Fundamental Incompleto</v>
          </cell>
          <cell r="AB1361" t="str">
            <v>M</v>
          </cell>
          <cell r="AC1361" t="str">
            <v>Rua</v>
          </cell>
          <cell r="AD1361" t="str">
            <v>RUA CUNHA SEIXAS</v>
          </cell>
          <cell r="AE1361" t="str">
            <v>158</v>
          </cell>
          <cell r="AF1361" t="str">
            <v>CASA 2</v>
          </cell>
          <cell r="AG1361" t="str">
            <v>05880-310</v>
          </cell>
          <cell r="AH1361" t="str">
            <v>PARQUE INDEPENDENCIA</v>
          </cell>
          <cell r="AI1361" t="str">
            <v>São Paulo</v>
          </cell>
          <cell r="AJ1361" t="str">
            <v>São Paulo</v>
          </cell>
          <cell r="AK1361" t="str">
            <v>11</v>
          </cell>
          <cell r="AL1361" t="str">
            <v>93083.6368</v>
          </cell>
          <cell r="AM1361" t="str">
            <v>11</v>
          </cell>
          <cell r="AN1361" t="str">
            <v>93470.6629</v>
          </cell>
          <cell r="AP1361">
            <v>8493</v>
          </cell>
          <cell r="AQ1361" t="str">
            <v>45433</v>
          </cell>
          <cell r="AR1361" t="str">
            <v>7</v>
          </cell>
          <cell r="AS1361" t="str">
            <v>640895669</v>
          </cell>
          <cell r="AT1361" t="str">
            <v>041816831783</v>
          </cell>
          <cell r="AU1361" t="str">
            <v>0065</v>
          </cell>
          <cell r="AV1361" t="str">
            <v>051</v>
          </cell>
          <cell r="AW1361" t="str">
            <v>13423348</v>
          </cell>
          <cell r="AX1361" t="str">
            <v>410</v>
          </cell>
          <cell r="AY1361">
            <v>3</v>
          </cell>
          <cell r="AZ1361">
            <v>6</v>
          </cell>
          <cell r="BA1361">
            <v>18</v>
          </cell>
        </row>
        <row r="1362">
          <cell r="A1362">
            <v>114110</v>
          </cell>
          <cell r="B1362" t="str">
            <v>JOSE RIBEIRO DE MOURA</v>
          </cell>
          <cell r="C1362" t="str">
            <v>AJUDANTE EQ SERVICOS DIVERSOS</v>
          </cell>
          <cell r="D1362" t="str">
            <v>ECOSAMPA Capela do Socorro</v>
          </cell>
          <cell r="E1362">
            <v>43728</v>
          </cell>
          <cell r="F1362">
            <v>1603.99</v>
          </cell>
          <cell r="G1362" t="str">
            <v>Em Atividade Normal</v>
          </cell>
          <cell r="H1362">
            <v>45119</v>
          </cell>
          <cell r="I1362">
            <v>27425</v>
          </cell>
          <cell r="J1362" t="str">
            <v>652.227.095-15</v>
          </cell>
          <cell r="K1362" t="str">
            <v>127.50079.81.2</v>
          </cell>
          <cell r="L1362" t="str">
            <v>Salário Mensal</v>
          </cell>
          <cell r="M1362" t="str">
            <v>Empregado (CLT)</v>
          </cell>
          <cell r="N1362" t="str">
            <v>5142-25</v>
          </cell>
          <cell r="O1362">
            <v>167</v>
          </cell>
          <cell r="P1362" t="str">
            <v>SEGUNDA A SABADO - 13:40 AS 22:00 / INTERVALO DE 01 HORA</v>
          </cell>
          <cell r="Q1362" t="str">
            <v>220 Horas</v>
          </cell>
          <cell r="R1362" t="str">
            <v>75.01.013</v>
          </cell>
          <cell r="S1362" t="str">
            <v>SCK - Capinação e Roçada de Vias</v>
          </cell>
          <cell r="T1362">
            <v>2</v>
          </cell>
          <cell r="U1362" t="str">
            <v>SIEMACO SAO PAULO LIMP URBANA</v>
          </cell>
          <cell r="V1362" t="str">
            <v>Brasileira</v>
          </cell>
          <cell r="W1362" t="str">
            <v>Jequié</v>
          </cell>
          <cell r="X1362" t="str">
            <v>VITORINA RIBEIRO DE MOURA</v>
          </cell>
          <cell r="Z1362" t="str">
            <v>União Est/Marit</v>
          </cell>
          <cell r="AA1362" t="str">
            <v>Educação Básica Incompleta</v>
          </cell>
          <cell r="AB1362" t="str">
            <v>M</v>
          </cell>
          <cell r="AC1362" t="str">
            <v>Estrada</v>
          </cell>
          <cell r="AD1362" t="str">
            <v>ITAQUAQUECETUBA</v>
          </cell>
          <cell r="AE1362" t="str">
            <v>8842</v>
          </cell>
          <cell r="AG1362" t="str">
            <v>04872-060</v>
          </cell>
          <cell r="AH1362" t="str">
            <v>JARDIM SANTA TEREZA</v>
          </cell>
          <cell r="AI1362" t="str">
            <v>São Paulo</v>
          </cell>
          <cell r="AJ1362" t="str">
            <v>São Paulo</v>
          </cell>
          <cell r="AK1362" t="str">
            <v>11</v>
          </cell>
          <cell r="AL1362" t="str">
            <v>5974.2387</v>
          </cell>
          <cell r="AM1362" t="str">
            <v>11</v>
          </cell>
          <cell r="AN1362" t="str">
            <v>95245.6599</v>
          </cell>
          <cell r="AP1362">
            <v>9106</v>
          </cell>
          <cell r="AQ1362" t="str">
            <v>34383</v>
          </cell>
          <cell r="AR1362" t="str">
            <v>4</v>
          </cell>
          <cell r="AS1362" t="str">
            <v>529296184</v>
          </cell>
          <cell r="AT1362" t="str">
            <v>070664120590</v>
          </cell>
          <cell r="AU1362" t="str">
            <v>0556</v>
          </cell>
          <cell r="AV1362" t="str">
            <v>371</v>
          </cell>
          <cell r="AW1362" t="str">
            <v>72741</v>
          </cell>
          <cell r="AX1362" t="str">
            <v>00041</v>
          </cell>
          <cell r="AY1362">
            <v>3</v>
          </cell>
          <cell r="AZ1362">
            <v>11</v>
          </cell>
          <cell r="BA1362">
            <v>11</v>
          </cell>
        </row>
        <row r="1363">
          <cell r="A1363">
            <v>114111</v>
          </cell>
          <cell r="B1363" t="str">
            <v>JOSE RICARDO BATISTA SALGADO</v>
          </cell>
          <cell r="C1363" t="str">
            <v>AJUDANTE EQ SERVICOS DIVERSOS</v>
          </cell>
          <cell r="D1363" t="str">
            <v>ECOSAMPA M'Boi Mirim</v>
          </cell>
          <cell r="E1363">
            <v>43728</v>
          </cell>
          <cell r="F1363">
            <v>1603.99</v>
          </cell>
          <cell r="G1363" t="str">
            <v>Demitido em Meses Anteriores</v>
          </cell>
          <cell r="H1363">
            <v>45026</v>
          </cell>
          <cell r="I1363">
            <v>24749</v>
          </cell>
          <cell r="J1363" t="str">
            <v>065.692.648-18</v>
          </cell>
          <cell r="K1363" t="str">
            <v>121.60016.59.6</v>
          </cell>
          <cell r="L1363" t="str">
            <v>Salário Mensal</v>
          </cell>
          <cell r="M1363" t="str">
            <v>Empregado (CLT)</v>
          </cell>
          <cell r="N1363" t="str">
            <v>5142-25</v>
          </cell>
          <cell r="O1363">
            <v>167</v>
          </cell>
          <cell r="P1363" t="str">
            <v>SEGUNDA A SABADO - 13:40 AS 22:00 / INTERVALO DE 01 HORA</v>
          </cell>
          <cell r="Q1363" t="str">
            <v>220 Horas</v>
          </cell>
          <cell r="R1363" t="str">
            <v>75.01.013</v>
          </cell>
          <cell r="S1363" t="str">
            <v>SCK - Capinação e Roçada de Vias</v>
          </cell>
          <cell r="T1363">
            <v>2</v>
          </cell>
          <cell r="U1363" t="str">
            <v>SIEMACO SAO PAULO LIMP URBANA</v>
          </cell>
          <cell r="V1363" t="str">
            <v>Brasileira</v>
          </cell>
          <cell r="W1363" t="str">
            <v>CANDIDO SALES</v>
          </cell>
          <cell r="X1363" t="str">
            <v>TEREZA BATISTA SALGADO</v>
          </cell>
          <cell r="Y1363" t="str">
            <v>DONERIO FERREIRA SALGADO</v>
          </cell>
          <cell r="Z1363" t="str">
            <v>Casado</v>
          </cell>
          <cell r="AA1363" t="str">
            <v>Ensino Fundamental Completo</v>
          </cell>
          <cell r="AB1363" t="str">
            <v>M</v>
          </cell>
          <cell r="AC1363" t="str">
            <v>Rua</v>
          </cell>
          <cell r="AD1363" t="str">
            <v>RUA  PERTIGALETE</v>
          </cell>
          <cell r="AE1363" t="str">
            <v>5</v>
          </cell>
          <cell r="AF1363" t="str">
            <v>A</v>
          </cell>
          <cell r="AG1363" t="str">
            <v>04913-050</v>
          </cell>
          <cell r="AH1363" t="str">
            <v>Jardim Santa Edwiges (Capela do Socorro)</v>
          </cell>
          <cell r="AI1363" t="str">
            <v>São Paulo</v>
          </cell>
          <cell r="AJ1363" t="str">
            <v>São Paulo</v>
          </cell>
          <cell r="AP1363">
            <v>1667</v>
          </cell>
          <cell r="AQ1363" t="str">
            <v>71788</v>
          </cell>
          <cell r="AR1363" t="str">
            <v>6</v>
          </cell>
          <cell r="AS1363" t="str">
            <v>183565551</v>
          </cell>
          <cell r="AT1363" t="str">
            <v>114984150183</v>
          </cell>
          <cell r="AU1363" t="str">
            <v>0008</v>
          </cell>
          <cell r="AV1363" t="str">
            <v>372</v>
          </cell>
          <cell r="AW1363" t="str">
            <v>4692</v>
          </cell>
          <cell r="AX1363" t="str">
            <v>088</v>
          </cell>
          <cell r="AY1363">
            <v>3</v>
          </cell>
          <cell r="AZ1363">
            <v>6</v>
          </cell>
          <cell r="BA1363">
            <v>20</v>
          </cell>
        </row>
        <row r="1364">
          <cell r="A1364">
            <v>112188</v>
          </cell>
          <cell r="B1364" t="str">
            <v>JOSE RICARDO DA SILVA</v>
          </cell>
          <cell r="C1364" t="str">
            <v>BUEIRISTA</v>
          </cell>
          <cell r="D1364" t="str">
            <v>ECOSAMPA M'Boi Mirim</v>
          </cell>
          <cell r="E1364">
            <v>43617</v>
          </cell>
          <cell r="F1364">
            <v>1907.79</v>
          </cell>
          <cell r="G1364" t="str">
            <v>Em Atividade Normal</v>
          </cell>
          <cell r="H1364">
            <v>45149</v>
          </cell>
          <cell r="I1364">
            <v>32347</v>
          </cell>
          <cell r="J1364" t="str">
            <v>408.223.758-50</v>
          </cell>
          <cell r="K1364" t="str">
            <v>136.60711.77.1</v>
          </cell>
          <cell r="L1364" t="str">
            <v>Salário Mensal</v>
          </cell>
          <cell r="M1364" t="str">
            <v>Empregado (CLT)</v>
          </cell>
          <cell r="N1364" t="str">
            <v>9922-25</v>
          </cell>
          <cell r="O1364">
            <v>66</v>
          </cell>
          <cell r="P1364" t="str">
            <v>SEGUNDA A SABADO - 06:00 AS 14:20 / INTERVALO DE 01 HORA</v>
          </cell>
          <cell r="Q1364" t="str">
            <v>220 Horas</v>
          </cell>
          <cell r="R1364" t="str">
            <v>75.01.012</v>
          </cell>
          <cell r="S1364" t="str">
            <v>SCK - Limpeza de Bueiros</v>
          </cell>
          <cell r="T1364">
            <v>2</v>
          </cell>
          <cell r="U1364" t="str">
            <v>SIEMACO SAO PAULO LIMP URBANA</v>
          </cell>
          <cell r="V1364" t="str">
            <v>Brasileira</v>
          </cell>
          <cell r="W1364" t="str">
            <v>São Paulo</v>
          </cell>
          <cell r="X1364" t="str">
            <v>MARIA DE LOURDES SANTOS DA SILVA</v>
          </cell>
          <cell r="Y1364" t="str">
            <v>JOSE CANDIDO DA SILVA</v>
          </cell>
          <cell r="Z1364" t="str">
            <v>Solteiro</v>
          </cell>
          <cell r="AA1364" t="str">
            <v>Ensino Fundamental Incompleto</v>
          </cell>
          <cell r="AB1364" t="str">
            <v>M</v>
          </cell>
          <cell r="AC1364" t="str">
            <v>Rua</v>
          </cell>
          <cell r="AD1364" t="str">
            <v>WALDEMAR DE ORTEGA</v>
          </cell>
          <cell r="AE1364" t="str">
            <v>22</v>
          </cell>
          <cell r="AG1364" t="str">
            <v>05885-370</v>
          </cell>
          <cell r="AH1364" t="str">
            <v>JARDIM COMERCIAL</v>
          </cell>
          <cell r="AI1364" t="str">
            <v>São Paulo</v>
          </cell>
          <cell r="AJ1364" t="str">
            <v>São Paulo</v>
          </cell>
          <cell r="AK1364" t="str">
            <v>11</v>
          </cell>
          <cell r="AL1364" t="str">
            <v>95229.9220</v>
          </cell>
          <cell r="AM1364" t="str">
            <v>11</v>
          </cell>
          <cell r="AN1364" t="str">
            <v>96359.2125</v>
          </cell>
          <cell r="AP1364">
            <v>1003</v>
          </cell>
          <cell r="AQ1364" t="str">
            <v>87456</v>
          </cell>
          <cell r="AR1364" t="str">
            <v>5</v>
          </cell>
          <cell r="AS1364" t="str">
            <v>44.638.881-6</v>
          </cell>
          <cell r="AT1364" t="str">
            <v>370827840183</v>
          </cell>
          <cell r="AU1364" t="str">
            <v>534</v>
          </cell>
          <cell r="AV1364" t="str">
            <v>373</v>
          </cell>
          <cell r="AW1364" t="str">
            <v>037533</v>
          </cell>
          <cell r="AX1364" t="str">
            <v>377</v>
          </cell>
          <cell r="AY1364">
            <v>4</v>
          </cell>
          <cell r="AZ1364">
            <v>3</v>
          </cell>
          <cell r="BA1364">
            <v>0</v>
          </cell>
        </row>
        <row r="1365">
          <cell r="A1365">
            <v>112189</v>
          </cell>
          <cell r="B1365" t="str">
            <v>JOSE ROBERTO AVANZI</v>
          </cell>
          <cell r="C1365" t="str">
            <v>VARREDOR</v>
          </cell>
          <cell r="D1365" t="str">
            <v>ECOSAMPA Parelheiros</v>
          </cell>
          <cell r="E1365">
            <v>43617</v>
          </cell>
          <cell r="F1365">
            <v>1603.99</v>
          </cell>
          <cell r="G1365" t="str">
            <v>Em Atividade Normal</v>
          </cell>
          <cell r="H1365">
            <v>44776</v>
          </cell>
          <cell r="I1365">
            <v>26382</v>
          </cell>
          <cell r="J1365" t="str">
            <v>179.230.128-65</v>
          </cell>
          <cell r="K1365" t="str">
            <v>125.39300.52.0</v>
          </cell>
          <cell r="L1365" t="str">
            <v>Salário Mensal</v>
          </cell>
          <cell r="M1365" t="str">
            <v>Empregado (CLT)</v>
          </cell>
          <cell r="N1365" t="str">
            <v>5142-15</v>
          </cell>
          <cell r="O1365">
            <v>233</v>
          </cell>
          <cell r="P1365" t="str">
            <v>SEGUNDA A SABADO - 09:00 AS 17:20 / INTERVALO DE 01 HORA</v>
          </cell>
          <cell r="Q1365" t="str">
            <v>220 Horas</v>
          </cell>
          <cell r="R1365" t="str">
            <v>75.01.006</v>
          </cell>
          <cell r="S1365" t="str">
            <v>SCK - Varrição de Vias e Logradouros</v>
          </cell>
          <cell r="T1365">
            <v>2</v>
          </cell>
          <cell r="U1365" t="str">
            <v>SIEMACO SAO PAULO LIMP URBANA</v>
          </cell>
          <cell r="V1365" t="str">
            <v>Brasileira</v>
          </cell>
          <cell r="W1365" t="str">
            <v>São Paulo</v>
          </cell>
          <cell r="X1365" t="str">
            <v>ELENICE DA SILVA PEREIRA</v>
          </cell>
          <cell r="Y1365" t="str">
            <v>JOSE AVANZI</v>
          </cell>
          <cell r="Z1365" t="str">
            <v>Casado</v>
          </cell>
          <cell r="AA1365" t="str">
            <v>Ensino Médio Completo</v>
          </cell>
          <cell r="AB1365" t="str">
            <v>M</v>
          </cell>
          <cell r="AC1365" t="str">
            <v>Rua</v>
          </cell>
          <cell r="AD1365" t="str">
            <v>GABRIEL BARCO</v>
          </cell>
          <cell r="AE1365" t="str">
            <v>139</v>
          </cell>
          <cell r="AG1365" t="str">
            <v>04891-150</v>
          </cell>
          <cell r="AH1365" t="str">
            <v>VL ROSCHEL</v>
          </cell>
          <cell r="AI1365" t="str">
            <v>São Paulo</v>
          </cell>
          <cell r="AJ1365" t="str">
            <v>São Paulo</v>
          </cell>
          <cell r="AK1365" t="str">
            <v>11</v>
          </cell>
          <cell r="AL1365" t="str">
            <v>5921.3989</v>
          </cell>
          <cell r="AP1365">
            <v>9104</v>
          </cell>
          <cell r="AQ1365" t="str">
            <v>20269</v>
          </cell>
          <cell r="AR1365" t="str">
            <v>3</v>
          </cell>
          <cell r="AS1365" t="str">
            <v>27.634.917.9</v>
          </cell>
          <cell r="AT1365" t="str">
            <v>219697210132</v>
          </cell>
          <cell r="AU1365" t="str">
            <v>230</v>
          </cell>
          <cell r="AV1365" t="str">
            <v>371</v>
          </cell>
          <cell r="AW1365" t="str">
            <v>26132</v>
          </cell>
          <cell r="AX1365" t="str">
            <v>183</v>
          </cell>
          <cell r="AY1365">
            <v>4</v>
          </cell>
          <cell r="AZ1365">
            <v>3</v>
          </cell>
          <cell r="BA1365">
            <v>0</v>
          </cell>
        </row>
        <row r="1366">
          <cell r="A1366">
            <v>112190</v>
          </cell>
          <cell r="B1366" t="str">
            <v>JOSE ROBERTO BARBOSA SAMPAIO</v>
          </cell>
          <cell r="C1366" t="str">
            <v>AJUDANTE EQ SERVICOS DIVERSOS</v>
          </cell>
          <cell r="D1366" t="str">
            <v>ECOSAMPA Campo Limpo</v>
          </cell>
          <cell r="E1366">
            <v>43617</v>
          </cell>
          <cell r="F1366">
            <v>1281.23</v>
          </cell>
          <cell r="G1366" t="str">
            <v>Demitido em Meses Anteriores</v>
          </cell>
          <cell r="H1366">
            <v>43801</v>
          </cell>
          <cell r="I1366">
            <v>21146</v>
          </cell>
          <cell r="J1366" t="str">
            <v>007.478.008-55</v>
          </cell>
          <cell r="K1366" t="str">
            <v>108.10881.54.0</v>
          </cell>
          <cell r="L1366" t="str">
            <v>Salário Mensal</v>
          </cell>
          <cell r="M1366" t="str">
            <v>Empregado (CLT)</v>
          </cell>
          <cell r="N1366" t="str">
            <v>5142-25</v>
          </cell>
          <cell r="O1366">
            <v>66</v>
          </cell>
          <cell r="P1366" t="str">
            <v>SEGUNDA A SABADO - 06:00 AS 14:20 / INTERVALO DE 01 HORA</v>
          </cell>
          <cell r="Q1366" t="str">
            <v>220 Horas</v>
          </cell>
          <cell r="R1366" t="str">
            <v>75.01.013</v>
          </cell>
          <cell r="S1366" t="str">
            <v>SCK - Capinação e Roçada de Vias</v>
          </cell>
          <cell r="T1366">
            <v>2</v>
          </cell>
          <cell r="U1366" t="str">
            <v>SIEMACO SAO PAULO LIMP URBANA</v>
          </cell>
          <cell r="V1366" t="str">
            <v>Brasileira</v>
          </cell>
          <cell r="W1366" t="str">
            <v>São Paulo</v>
          </cell>
          <cell r="X1366" t="str">
            <v>MARINALVA MARIA DE JESUS</v>
          </cell>
          <cell r="Y1366" t="str">
            <v>TRAJANO DE OLIVEIRA SAMPAIO</v>
          </cell>
          <cell r="Z1366" t="str">
            <v>Casado</v>
          </cell>
          <cell r="AA1366" t="str">
            <v>Ensino Fundamental Incompleto</v>
          </cell>
          <cell r="AB1366" t="str">
            <v>M</v>
          </cell>
          <cell r="AC1366" t="str">
            <v>Travessa</v>
          </cell>
          <cell r="AD1366" t="str">
            <v>OFELIA MONTEIRO</v>
          </cell>
          <cell r="AE1366" t="str">
            <v>115</v>
          </cell>
          <cell r="AG1366" t="str">
            <v>05846-250</v>
          </cell>
          <cell r="AH1366" t="str">
            <v>JARDIM SAO LUIZ</v>
          </cell>
          <cell r="AI1366" t="str">
            <v>São Paulo</v>
          </cell>
          <cell r="AJ1366" t="str">
            <v>São Paulo</v>
          </cell>
          <cell r="AP1366">
            <v>390</v>
          </cell>
          <cell r="AQ1366" t="str">
            <v>10766</v>
          </cell>
          <cell r="AR1366" t="str">
            <v>2</v>
          </cell>
          <cell r="AS1366" t="str">
            <v>298962937</v>
          </cell>
          <cell r="AT1366" t="str">
            <v>114984200141</v>
          </cell>
          <cell r="AU1366" t="str">
            <v>308</v>
          </cell>
          <cell r="AV1366" t="str">
            <v>408</v>
          </cell>
          <cell r="AW1366" t="str">
            <v>16974</v>
          </cell>
          <cell r="AX1366" t="str">
            <v>551</v>
          </cell>
          <cell r="AY1366">
            <v>0</v>
          </cell>
          <cell r="AZ1366">
            <v>6</v>
          </cell>
          <cell r="BA1366">
            <v>1</v>
          </cell>
        </row>
        <row r="1367">
          <cell r="A1367">
            <v>112192</v>
          </cell>
          <cell r="B1367" t="str">
            <v>JOSE ROBERTO BATISTA</v>
          </cell>
          <cell r="C1367" t="str">
            <v>MOTORISTA CAMINHAO</v>
          </cell>
          <cell r="D1367" t="str">
            <v>ECOSAMPA Operação Geral</v>
          </cell>
          <cell r="E1367">
            <v>43617</v>
          </cell>
          <cell r="F1367">
            <v>2342.7399999999998</v>
          </cell>
          <cell r="G1367" t="str">
            <v>Demitido em Meses Anteriores</v>
          </cell>
          <cell r="H1367">
            <v>43703</v>
          </cell>
          <cell r="I1367">
            <v>27560</v>
          </cell>
          <cell r="J1367" t="str">
            <v>265.406.258-98</v>
          </cell>
          <cell r="K1367" t="str">
            <v>125.92960.77.7</v>
          </cell>
          <cell r="L1367" t="str">
            <v>Salário Mensal</v>
          </cell>
          <cell r="M1367" t="str">
            <v>Empregado (CLT)</v>
          </cell>
          <cell r="N1367" t="str">
            <v>7825-10</v>
          </cell>
          <cell r="O1367">
            <v>297</v>
          </cell>
          <cell r="P1367" t="str">
            <v>SEGUNDA A SABADO - 05:40 AS 14:00 / INTERVALO DE 01 HORA</v>
          </cell>
          <cell r="Q1367" t="str">
            <v>220 Horas</v>
          </cell>
          <cell r="R1367" t="str">
            <v>75.01.024</v>
          </cell>
          <cell r="S1367" t="str">
            <v>SCK - Coleta Manual Residuos - Compactador</v>
          </cell>
          <cell r="T1367">
            <v>2</v>
          </cell>
          <cell r="U1367" t="str">
            <v>SIND TRAB EMP DE ONIBUS RODOV INTEREST INTERM SET DIF SAO PAULO</v>
          </cell>
          <cell r="V1367" t="str">
            <v>Brasileira</v>
          </cell>
          <cell r="W1367" t="str">
            <v>Ecoporanga</v>
          </cell>
          <cell r="X1367" t="str">
            <v>EVA MARIA BATISTA</v>
          </cell>
          <cell r="Y1367" t="str">
            <v>JOSE BATISTA</v>
          </cell>
          <cell r="Z1367" t="str">
            <v>Casado</v>
          </cell>
          <cell r="AA1367" t="str">
            <v>Ensino Médio Completo</v>
          </cell>
          <cell r="AB1367" t="str">
            <v>M</v>
          </cell>
          <cell r="AC1367" t="str">
            <v>Avenida</v>
          </cell>
          <cell r="AD1367" t="str">
            <v>ANTONIO JOSE BENTES</v>
          </cell>
          <cell r="AE1367" t="str">
            <v>615</v>
          </cell>
          <cell r="AG1367" t="str">
            <v>05891-160</v>
          </cell>
          <cell r="AH1367" t="str">
            <v>JD IRAPIRANGA</v>
          </cell>
          <cell r="AI1367" t="str">
            <v>São Paulo</v>
          </cell>
          <cell r="AJ1367" t="str">
            <v>São Paulo</v>
          </cell>
          <cell r="AP1367">
            <v>7867</v>
          </cell>
          <cell r="AQ1367" t="str">
            <v>26044</v>
          </cell>
          <cell r="AR1367" t="str">
            <v>5</v>
          </cell>
          <cell r="AS1367" t="str">
            <v>28.923.291-0</v>
          </cell>
          <cell r="AT1367" t="str">
            <v>284814470141</v>
          </cell>
          <cell r="AU1367" t="str">
            <v>141</v>
          </cell>
          <cell r="AV1367" t="str">
            <v>373</v>
          </cell>
          <cell r="AW1367" t="str">
            <v>25948</v>
          </cell>
          <cell r="AX1367" t="str">
            <v>211</v>
          </cell>
          <cell r="AY1367">
            <v>0</v>
          </cell>
          <cell r="AZ1367">
            <v>2</v>
          </cell>
          <cell r="BA1367">
            <v>25</v>
          </cell>
          <cell r="BB1367" t="str">
            <v>03.659.260.355</v>
          </cell>
          <cell r="BC1367">
            <v>45243</v>
          </cell>
          <cell r="BE1367" t="str">
            <v>AD</v>
          </cell>
          <cell r="BG1367">
            <v>43700</v>
          </cell>
        </row>
        <row r="1368">
          <cell r="A1368">
            <v>121513</v>
          </cell>
          <cell r="B1368" t="str">
            <v>JOSE ROBERTO DE ALMEIDA CASSIMIRO</v>
          </cell>
          <cell r="C1368" t="str">
            <v>AJUDANTE EQ SERVICOS DIVERSOS</v>
          </cell>
          <cell r="D1368" t="str">
            <v>ECOSAMPA Operação Geral</v>
          </cell>
          <cell r="E1368">
            <v>44972</v>
          </cell>
          <cell r="F1368">
            <v>1603.99</v>
          </cell>
          <cell r="G1368" t="str">
            <v>Demitido em Meses Anteriores</v>
          </cell>
          <cell r="H1368">
            <v>44986</v>
          </cell>
          <cell r="I1368">
            <v>35266</v>
          </cell>
          <cell r="J1368" t="str">
            <v>493.416.728-56</v>
          </cell>
          <cell r="K1368" t="str">
            <v>209.79776.11.7</v>
          </cell>
          <cell r="L1368" t="str">
            <v>Salário Mensal</v>
          </cell>
          <cell r="M1368" t="str">
            <v>Empregado (CLT)</v>
          </cell>
          <cell r="N1368" t="str">
            <v>5142-25</v>
          </cell>
          <cell r="O1368">
            <v>339</v>
          </cell>
          <cell r="P1368" t="str">
            <v>SEGUNDA A SABADO - 13:20 AS 21:40 / INTERVALO DE 01 HORA</v>
          </cell>
          <cell r="Q1368" t="str">
            <v>220 Horas</v>
          </cell>
          <cell r="R1368" t="str">
            <v>75.01.011</v>
          </cell>
          <cell r="S1368" t="str">
            <v>SCK - Lavagem - Feiras, Vias e Logradouros</v>
          </cell>
          <cell r="T1368">
            <v>2</v>
          </cell>
          <cell r="U1368" t="str">
            <v>SIEMACO SAO PAULO LIMP URBANA</v>
          </cell>
          <cell r="V1368" t="str">
            <v>Brasileira</v>
          </cell>
          <cell r="W1368" t="str">
            <v>São Paulo</v>
          </cell>
          <cell r="X1368" t="str">
            <v>DALVANICE MARIA DE ALMEIDA</v>
          </cell>
          <cell r="Y1368" t="str">
            <v>JOSE ROBERTO CASSIMIRO</v>
          </cell>
          <cell r="Z1368" t="str">
            <v>Solteiro</v>
          </cell>
          <cell r="AA1368" t="str">
            <v>Ensino Médio Completo</v>
          </cell>
          <cell r="AB1368" t="str">
            <v>M</v>
          </cell>
          <cell r="AC1368" t="str">
            <v>Rua</v>
          </cell>
          <cell r="AD1368" t="str">
            <v>Virginia Modesto</v>
          </cell>
          <cell r="AE1368" t="str">
            <v>1951</v>
          </cell>
          <cell r="AG1368" t="str">
            <v>04880-035</v>
          </cell>
          <cell r="AH1368" t="str">
            <v>Recanto Campo Belo</v>
          </cell>
          <cell r="AI1368" t="str">
            <v>São Paulo</v>
          </cell>
          <cell r="AJ1368" t="str">
            <v>São Paulo</v>
          </cell>
          <cell r="AM1368" t="str">
            <v>11</v>
          </cell>
          <cell r="AN1368" t="str">
            <v>94300-5058</v>
          </cell>
          <cell r="AP1368">
            <v>9340</v>
          </cell>
          <cell r="AQ1368" t="str">
            <v>73242</v>
          </cell>
          <cell r="AR1368" t="str">
            <v>0</v>
          </cell>
          <cell r="AS1368" t="str">
            <v>525899571</v>
          </cell>
          <cell r="AT1368" t="str">
            <v>419345570141</v>
          </cell>
          <cell r="AU1368" t="str">
            <v>0540</v>
          </cell>
          <cell r="AV1368" t="str">
            <v>381</v>
          </cell>
          <cell r="AW1368" t="str">
            <v>49341672</v>
          </cell>
          <cell r="AX1368" t="str">
            <v>856</v>
          </cell>
          <cell r="AY1368">
            <v>0</v>
          </cell>
          <cell r="AZ1368">
            <v>0</v>
          </cell>
          <cell r="BA1368">
            <v>16</v>
          </cell>
        </row>
        <row r="1369">
          <cell r="A1369">
            <v>114131</v>
          </cell>
          <cell r="B1369" t="str">
            <v>JOSE ROBERTO DE ARAUJO</v>
          </cell>
          <cell r="C1369" t="str">
            <v>MOTORISTA CAMINHAO</v>
          </cell>
          <cell r="D1369" t="str">
            <v>ECOSAMPA Operação Geral</v>
          </cell>
          <cell r="E1369">
            <v>43739</v>
          </cell>
          <cell r="F1369">
            <v>2785.59</v>
          </cell>
          <cell r="G1369" t="str">
            <v>Demitido em Meses Anteriores</v>
          </cell>
          <cell r="H1369">
            <v>44631</v>
          </cell>
          <cell r="I1369">
            <v>26375</v>
          </cell>
          <cell r="J1369" t="str">
            <v>154.335.818-70</v>
          </cell>
          <cell r="K1369" t="str">
            <v>123.35767.10.2</v>
          </cell>
          <cell r="L1369" t="str">
            <v>Salário Mensal</v>
          </cell>
          <cell r="M1369" t="str">
            <v>Empregado (CLT)</v>
          </cell>
          <cell r="N1369" t="str">
            <v>7825-10</v>
          </cell>
          <cell r="O1369">
            <v>300</v>
          </cell>
          <cell r="P1369" t="str">
            <v>SEGUNDA A SABADO - 21:00 AS 04:33 / INTERVALO DE 01 HORA</v>
          </cell>
          <cell r="Q1369" t="str">
            <v>220 Horas</v>
          </cell>
          <cell r="R1369" t="str">
            <v>75.01.004</v>
          </cell>
          <cell r="S1369" t="str">
            <v>SCK - Papeleiras Higienização</v>
          </cell>
          <cell r="T1369">
            <v>2</v>
          </cell>
          <cell r="U1369" t="str">
            <v>SIND TRAB EMP DE ONIBUS RODOV INTEREST INTERM SET DIF SAO PAULO</v>
          </cell>
          <cell r="V1369" t="str">
            <v>Brasileira</v>
          </cell>
          <cell r="W1369" t="str">
            <v>Cansanção</v>
          </cell>
          <cell r="X1369" t="str">
            <v>VALDELICE ALVES DE ARAUJO</v>
          </cell>
          <cell r="Z1369" t="str">
            <v>União Est/Marit</v>
          </cell>
          <cell r="AA1369" t="str">
            <v>Ensino Médio Incompleto</v>
          </cell>
          <cell r="AB1369" t="str">
            <v>M</v>
          </cell>
          <cell r="AC1369" t="str">
            <v>Rua</v>
          </cell>
          <cell r="AD1369" t="str">
            <v>RUA DURVALINA FIRMINO ALVES</v>
          </cell>
          <cell r="AE1369" t="str">
            <v>19</v>
          </cell>
          <cell r="AF1369" t="str">
            <v>APARTAMENTO 32</v>
          </cell>
          <cell r="AG1369" t="str">
            <v>06766-400</v>
          </cell>
          <cell r="AH1369" t="str">
            <v>JARDIM IRAPUA</v>
          </cell>
          <cell r="AI1369" t="str">
            <v>Taboão da Serra</v>
          </cell>
          <cell r="AJ1369" t="str">
            <v>São Paulo</v>
          </cell>
          <cell r="AK1369" t="str">
            <v>11</v>
          </cell>
          <cell r="AL1369" t="str">
            <v>4137.4705</v>
          </cell>
          <cell r="AM1369" t="str">
            <v>11</v>
          </cell>
          <cell r="AN1369" t="str">
            <v>98657.1214</v>
          </cell>
          <cell r="AP1369">
            <v>6493</v>
          </cell>
          <cell r="AQ1369" t="str">
            <v>19717</v>
          </cell>
          <cell r="AR1369" t="str">
            <v>9</v>
          </cell>
          <cell r="AS1369" t="str">
            <v>20.482.313-4</v>
          </cell>
          <cell r="AT1369" t="str">
            <v>315179290159</v>
          </cell>
          <cell r="AU1369" t="str">
            <v>85</v>
          </cell>
          <cell r="AV1369" t="str">
            <v>324</v>
          </cell>
          <cell r="AW1369" t="str">
            <v>53264</v>
          </cell>
          <cell r="AX1369" t="str">
            <v>86</v>
          </cell>
          <cell r="AY1369">
            <v>2</v>
          </cell>
          <cell r="AZ1369">
            <v>5</v>
          </cell>
          <cell r="BA1369">
            <v>10</v>
          </cell>
          <cell r="BB1369" t="str">
            <v>02.741.183.403</v>
          </cell>
          <cell r="BC1369">
            <v>44600</v>
          </cell>
          <cell r="BD1369">
            <v>43204</v>
          </cell>
          <cell r="BE1369" t="str">
            <v>A</v>
          </cell>
          <cell r="BF1369" t="str">
            <v>D</v>
          </cell>
          <cell r="BG1369">
            <v>44628</v>
          </cell>
        </row>
        <row r="1370">
          <cell r="A1370">
            <v>116976</v>
          </cell>
          <cell r="B1370" t="str">
            <v>JOSE ROBERTO DE LIMA FERREIRA</v>
          </cell>
          <cell r="C1370" t="str">
            <v>AJUDANTE EQ SERVICOS DIVERSOS</v>
          </cell>
          <cell r="D1370" t="str">
            <v>ECOSAMPA Santo Amaro</v>
          </cell>
          <cell r="E1370">
            <v>44419</v>
          </cell>
          <cell r="F1370">
            <v>1603.99</v>
          </cell>
          <cell r="G1370" t="str">
            <v>Em Atividade Normal</v>
          </cell>
          <cell r="H1370">
            <v>45119</v>
          </cell>
          <cell r="I1370">
            <v>25987</v>
          </cell>
          <cell r="J1370" t="str">
            <v>134.675.518-31</v>
          </cell>
          <cell r="K1370" t="str">
            <v>126.74917.77.8</v>
          </cell>
          <cell r="L1370" t="str">
            <v>Salário Mensal</v>
          </cell>
          <cell r="M1370" t="str">
            <v>Empregado (CLT)</v>
          </cell>
          <cell r="N1370" t="str">
            <v>5142-25</v>
          </cell>
          <cell r="O1370">
            <v>167</v>
          </cell>
          <cell r="P1370" t="str">
            <v>SEGUNDA A SABADO - 13:40 AS 22:00 / INTERVALO DE 01 HORA</v>
          </cell>
          <cell r="Q1370" t="str">
            <v>220 Horas</v>
          </cell>
          <cell r="R1370" t="str">
            <v>75.01.013</v>
          </cell>
          <cell r="S1370" t="str">
            <v>SCK - Capinação e Roçada de Vias</v>
          </cell>
          <cell r="T1370">
            <v>2</v>
          </cell>
          <cell r="U1370" t="str">
            <v>SIEMACO SAO PAULO LIMP URBANA</v>
          </cell>
          <cell r="V1370" t="str">
            <v>Brasileira</v>
          </cell>
          <cell r="W1370" t="str">
            <v>Caruaru</v>
          </cell>
          <cell r="X1370" t="str">
            <v>MARIA JOSE DE LIMA FERREIRA</v>
          </cell>
          <cell r="Y1370" t="str">
            <v>JOSE FERREIRA FILHO</v>
          </cell>
          <cell r="Z1370" t="str">
            <v>Casado</v>
          </cell>
          <cell r="AA1370" t="str">
            <v>Ensino Fundamental Incompleto</v>
          </cell>
          <cell r="AB1370" t="str">
            <v>M</v>
          </cell>
          <cell r="AC1370" t="str">
            <v>Avenida</v>
          </cell>
          <cell r="AD1370" t="str">
            <v>AVENIDA JORNALISTA ROBERTO MARINHO</v>
          </cell>
          <cell r="AE1370" t="str">
            <v>269</v>
          </cell>
          <cell r="AF1370" t="str">
            <v>BECO DEZ DA ROBERTO MARINHO</v>
          </cell>
          <cell r="AG1370" t="str">
            <v>04576-010</v>
          </cell>
          <cell r="AH1370" t="str">
            <v>CIDADE MONCOES</v>
          </cell>
          <cell r="AI1370" t="str">
            <v>São Paulo</v>
          </cell>
          <cell r="AJ1370" t="str">
            <v>São Paulo</v>
          </cell>
          <cell r="AK1370" t="str">
            <v>11</v>
          </cell>
          <cell r="AL1370" t="str">
            <v>4257.0170</v>
          </cell>
          <cell r="AM1370" t="str">
            <v>11</v>
          </cell>
          <cell r="AN1370" t="str">
            <v>95432.6910</v>
          </cell>
          <cell r="AP1370">
            <v>7245</v>
          </cell>
          <cell r="AQ1370" t="str">
            <v>08454</v>
          </cell>
          <cell r="AR1370" t="str">
            <v>1</v>
          </cell>
          <cell r="AS1370" t="str">
            <v>213321580</v>
          </cell>
          <cell r="AT1370" t="str">
            <v>203332040116</v>
          </cell>
          <cell r="AU1370" t="str">
            <v>0389</v>
          </cell>
          <cell r="AV1370" t="str">
            <v>258</v>
          </cell>
          <cell r="AW1370" t="str">
            <v>13467551</v>
          </cell>
          <cell r="AX1370" t="str">
            <v>831</v>
          </cell>
          <cell r="AY1370">
            <v>2</v>
          </cell>
          <cell r="AZ1370">
            <v>0</v>
          </cell>
          <cell r="BA1370">
            <v>20</v>
          </cell>
        </row>
        <row r="1371">
          <cell r="A1371">
            <v>113921</v>
          </cell>
          <cell r="B1371" t="str">
            <v>JOSE ROBERTO MARQUES DE LIMA</v>
          </cell>
          <cell r="C1371" t="str">
            <v>FISCAL DE TURMA PLENO</v>
          </cell>
          <cell r="D1371" t="str">
            <v>ECOSAMPA Parelheiros</v>
          </cell>
          <cell r="E1371">
            <v>43682</v>
          </cell>
          <cell r="F1371">
            <v>3222.08</v>
          </cell>
          <cell r="G1371" t="str">
            <v>Gozando Férias</v>
          </cell>
          <cell r="H1371">
            <v>45180</v>
          </cell>
          <cell r="I1371">
            <v>26096</v>
          </cell>
          <cell r="J1371" t="str">
            <v>134.590.958-65</v>
          </cell>
          <cell r="K1371" t="str">
            <v>124.10352.33.4</v>
          </cell>
          <cell r="L1371" t="str">
            <v>Salário Mensal</v>
          </cell>
          <cell r="M1371" t="str">
            <v>Empregado (CLT)</v>
          </cell>
          <cell r="N1371" t="str">
            <v>9922-05</v>
          </cell>
          <cell r="O1371">
            <v>66</v>
          </cell>
          <cell r="P1371" t="str">
            <v>SEGUNDA A SABADO - 06:00 AS 14:20 / INTERVALO DE 01 HORA</v>
          </cell>
          <cell r="Q1371" t="str">
            <v>220 Horas</v>
          </cell>
          <cell r="R1371" t="str">
            <v>75.02.003</v>
          </cell>
          <cell r="S1371" t="str">
            <v>Apoio Op C.Direto</v>
          </cell>
          <cell r="T1371">
            <v>2</v>
          </cell>
          <cell r="U1371" t="str">
            <v>SIEMACO SAO PAULO LIMP URBANA</v>
          </cell>
          <cell r="V1371" t="str">
            <v>Brasileira</v>
          </cell>
          <cell r="W1371" t="str">
            <v>São Paulo</v>
          </cell>
          <cell r="X1371" t="str">
            <v>TEREZINHA MARQUES DE LIMA</v>
          </cell>
          <cell r="Y1371" t="str">
            <v>JOSE SOARES DE LIMA</v>
          </cell>
          <cell r="Z1371" t="str">
            <v>União Est/Marit</v>
          </cell>
          <cell r="AA1371" t="str">
            <v>Ensino Superior Completo</v>
          </cell>
          <cell r="AB1371" t="str">
            <v>M</v>
          </cell>
          <cell r="AC1371" t="str">
            <v>Rua</v>
          </cell>
          <cell r="AD1371" t="str">
            <v>BEIJA FLOR</v>
          </cell>
          <cell r="AE1371" t="str">
            <v>40 B</v>
          </cell>
          <cell r="AG1371" t="str">
            <v>04895-280</v>
          </cell>
          <cell r="AH1371" t="str">
            <v>COLONIA</v>
          </cell>
          <cell r="AI1371" t="str">
            <v>São Paulo</v>
          </cell>
          <cell r="AJ1371" t="str">
            <v>São Paulo</v>
          </cell>
          <cell r="AM1371" t="str">
            <v>11</v>
          </cell>
          <cell r="AN1371" t="str">
            <v>94469.7053</v>
          </cell>
          <cell r="AP1371">
            <v>6733</v>
          </cell>
          <cell r="AQ1371" t="str">
            <v>30658</v>
          </cell>
          <cell r="AR1371" t="str">
            <v>0</v>
          </cell>
          <cell r="AS1371" t="str">
            <v>231723180</v>
          </cell>
          <cell r="AT1371" t="str">
            <v>219701050191</v>
          </cell>
          <cell r="AU1371" t="str">
            <v>0231</v>
          </cell>
          <cell r="AV1371" t="str">
            <v>371</v>
          </cell>
          <cell r="AW1371" t="str">
            <v>086342</v>
          </cell>
          <cell r="AX1371" t="str">
            <v>00007</v>
          </cell>
          <cell r="AY1371">
            <v>4</v>
          </cell>
          <cell r="AZ1371">
            <v>0</v>
          </cell>
          <cell r="BA1371">
            <v>26</v>
          </cell>
          <cell r="BB1371" t="str">
            <v>02.037.856.625</v>
          </cell>
          <cell r="BC1371">
            <v>44300</v>
          </cell>
          <cell r="BD1371">
            <v>42475</v>
          </cell>
          <cell r="BE1371" t="str">
            <v>AB</v>
          </cell>
        </row>
        <row r="1372">
          <cell r="A1372">
            <v>112200</v>
          </cell>
          <cell r="B1372" t="str">
            <v>JOSE ROBERTO SALES</v>
          </cell>
          <cell r="C1372" t="str">
            <v>MOTORISTA CAMINHAO</v>
          </cell>
          <cell r="D1372" t="str">
            <v>ECOSAMPA Operação Geral</v>
          </cell>
          <cell r="E1372">
            <v>43617</v>
          </cell>
          <cell r="F1372">
            <v>2436.4499999999998</v>
          </cell>
          <cell r="G1372" t="str">
            <v>Demitido em Meses Anteriores</v>
          </cell>
          <cell r="H1372">
            <v>43867</v>
          </cell>
          <cell r="I1372">
            <v>25070</v>
          </cell>
          <cell r="J1372" t="str">
            <v>651.577.966-68</v>
          </cell>
          <cell r="K1372" t="str">
            <v>122.35044.53.2</v>
          </cell>
          <cell r="L1372" t="str">
            <v>Salário Mensal</v>
          </cell>
          <cell r="M1372" t="str">
            <v>Empregado (CLT)</v>
          </cell>
          <cell r="N1372" t="str">
            <v>7825-10</v>
          </cell>
          <cell r="O1372">
            <v>297</v>
          </cell>
          <cell r="P1372" t="str">
            <v>SEGUNDA A SABADO - 05:40 AS 14:00 / INTERVALO DE 01 HORA</v>
          </cell>
          <cell r="Q1372" t="str">
            <v>220 Horas</v>
          </cell>
          <cell r="R1372" t="str">
            <v>75.01.017</v>
          </cell>
          <cell r="S1372" t="str">
            <v>SCK - Coleta Manual - Entulho e Materiais Diversos</v>
          </cell>
          <cell r="T1372">
            <v>2</v>
          </cell>
          <cell r="U1372" t="str">
            <v>SIND TRAB EMP DE ONIBUS RODOV INTEREST INTERM SET DIF SAO PAULO</v>
          </cell>
          <cell r="V1372" t="str">
            <v>Brasileira</v>
          </cell>
          <cell r="W1372" t="str">
            <v>Barra Longa</v>
          </cell>
          <cell r="X1372" t="str">
            <v>VANDA DE SALES</v>
          </cell>
          <cell r="Z1372" t="str">
            <v>Solteiro</v>
          </cell>
          <cell r="AA1372" t="str">
            <v>Ensino Fundamental Completo</v>
          </cell>
          <cell r="AB1372" t="str">
            <v>M</v>
          </cell>
          <cell r="AC1372" t="str">
            <v>Rua</v>
          </cell>
          <cell r="AD1372" t="str">
            <v>BANANA NATAL</v>
          </cell>
          <cell r="AE1372" t="str">
            <v>132</v>
          </cell>
          <cell r="AG1372" t="str">
            <v>04863-200</v>
          </cell>
          <cell r="AH1372" t="str">
            <v>NATAL</v>
          </cell>
          <cell r="AI1372" t="str">
            <v>São Paulo</v>
          </cell>
          <cell r="AJ1372" t="str">
            <v>São Paulo</v>
          </cell>
          <cell r="AP1372">
            <v>390</v>
          </cell>
          <cell r="AQ1372" t="str">
            <v>10848</v>
          </cell>
          <cell r="AR1372" t="str">
            <v>8</v>
          </cell>
          <cell r="AS1372" t="str">
            <v>223963392</v>
          </cell>
          <cell r="AT1372" t="str">
            <v>167864950159</v>
          </cell>
          <cell r="AU1372" t="str">
            <v>359</v>
          </cell>
          <cell r="AV1372" t="str">
            <v>371</v>
          </cell>
          <cell r="AW1372" t="str">
            <v>06653</v>
          </cell>
          <cell r="AX1372" t="str">
            <v>034</v>
          </cell>
          <cell r="AY1372">
            <v>0</v>
          </cell>
          <cell r="AZ1372">
            <v>8</v>
          </cell>
          <cell r="BA1372">
            <v>5</v>
          </cell>
          <cell r="BB1372" t="str">
            <v>04.459.131.296</v>
          </cell>
          <cell r="BC1372">
            <v>45167</v>
          </cell>
          <cell r="BE1372" t="str">
            <v>E</v>
          </cell>
          <cell r="BG1372">
            <v>43839</v>
          </cell>
        </row>
        <row r="1373">
          <cell r="A1373">
            <v>112203</v>
          </cell>
          <cell r="B1373" t="str">
            <v>JOSE ROBERTO SILVA DE SOUSA</v>
          </cell>
          <cell r="C1373" t="str">
            <v>AJUDANTE EQ SERVICOS DIVERSOS</v>
          </cell>
          <cell r="D1373" t="str">
            <v>ECOSAMPA Parelheiros</v>
          </cell>
          <cell r="E1373">
            <v>43617</v>
          </cell>
          <cell r="F1373">
            <v>1231.95</v>
          </cell>
          <cell r="G1373" t="str">
            <v>Demitido em Meses Anteriores</v>
          </cell>
          <cell r="H1373">
            <v>43703</v>
          </cell>
          <cell r="I1373">
            <v>30784</v>
          </cell>
          <cell r="J1373" t="str">
            <v>308.184.378-20</v>
          </cell>
          <cell r="K1373" t="str">
            <v>131.81587.93.0</v>
          </cell>
          <cell r="L1373" t="str">
            <v>Salário Mensal</v>
          </cell>
          <cell r="M1373" t="str">
            <v>Empregado (CLT)</v>
          </cell>
          <cell r="N1373" t="str">
            <v>5142-25</v>
          </cell>
          <cell r="O1373">
            <v>66</v>
          </cell>
          <cell r="P1373" t="str">
            <v>SEGUNDA A SABADO - 06:00 AS 14:20 / INTERVALO DE 01 HORA</v>
          </cell>
          <cell r="Q1373" t="str">
            <v>220 Horas</v>
          </cell>
          <cell r="R1373" t="str">
            <v>75.01.011</v>
          </cell>
          <cell r="S1373" t="str">
            <v>SCK - Lavagem - Feiras, Vias e Logradouros</v>
          </cell>
          <cell r="T1373">
            <v>2</v>
          </cell>
          <cell r="U1373" t="str">
            <v>SIEMACO SAO PAULO LIMP URBANA</v>
          </cell>
          <cell r="V1373" t="str">
            <v>Brasileira</v>
          </cell>
          <cell r="W1373" t="str">
            <v>São Paulo</v>
          </cell>
          <cell r="X1373" t="str">
            <v>DELFINA CARVALHO DA SILVA</v>
          </cell>
          <cell r="Y1373" t="str">
            <v>JOSE FERNANDO DE SOUSA</v>
          </cell>
          <cell r="Z1373" t="str">
            <v>Casado</v>
          </cell>
          <cell r="AA1373" t="str">
            <v>Ensino Fundamental Completo</v>
          </cell>
          <cell r="AB1373" t="str">
            <v>M</v>
          </cell>
          <cell r="AC1373" t="str">
            <v>Viela</v>
          </cell>
          <cell r="AD1373" t="str">
            <v>C SAO OLIMPIO RODRIGUES DE ARAUJO</v>
          </cell>
          <cell r="AE1373" t="str">
            <v>16</v>
          </cell>
          <cell r="AG1373" t="str">
            <v>05894-390</v>
          </cell>
          <cell r="AH1373" t="str">
            <v>CAMPOS DOS FERREIROS</v>
          </cell>
          <cell r="AI1373" t="str">
            <v>São Paulo</v>
          </cell>
          <cell r="AJ1373" t="str">
            <v>São Paulo</v>
          </cell>
          <cell r="AP1373">
            <v>2921</v>
          </cell>
          <cell r="AQ1373" t="str">
            <v>52778</v>
          </cell>
          <cell r="AR1373" t="str">
            <v>0</v>
          </cell>
          <cell r="AS1373" t="str">
            <v>347084886</v>
          </cell>
          <cell r="AT1373" t="str">
            <v>297326900124</v>
          </cell>
          <cell r="AU1373" t="str">
            <v>608</v>
          </cell>
          <cell r="AV1373" t="str">
            <v>328</v>
          </cell>
          <cell r="AW1373" t="str">
            <v>83272</v>
          </cell>
          <cell r="AX1373" t="str">
            <v>265</v>
          </cell>
          <cell r="AY1373">
            <v>0</v>
          </cell>
          <cell r="AZ1373">
            <v>2</v>
          </cell>
          <cell r="BA1373">
            <v>25</v>
          </cell>
        </row>
        <row r="1374">
          <cell r="A1374">
            <v>112205</v>
          </cell>
          <cell r="B1374" t="str">
            <v>JOSE ROBERTO SOARES DA SILVA</v>
          </cell>
          <cell r="C1374" t="str">
            <v>VARREDOR</v>
          </cell>
          <cell r="D1374" t="str">
            <v>ECOSAMPA Santo Amaro</v>
          </cell>
          <cell r="E1374">
            <v>43617</v>
          </cell>
          <cell r="F1374">
            <v>1603.99</v>
          </cell>
          <cell r="G1374" t="str">
            <v>Em Atividade Normal</v>
          </cell>
          <cell r="H1374">
            <v>44776</v>
          </cell>
          <cell r="I1374">
            <v>26553</v>
          </cell>
          <cell r="J1374" t="str">
            <v>184.736.508-67</v>
          </cell>
          <cell r="K1374" t="str">
            <v>125.25686.96.0</v>
          </cell>
          <cell r="L1374" t="str">
            <v>Salário Mensal</v>
          </cell>
          <cell r="M1374" t="str">
            <v>Empregado (CLT)</v>
          </cell>
          <cell r="N1374" t="str">
            <v>5142-15</v>
          </cell>
          <cell r="O1374">
            <v>167</v>
          </cell>
          <cell r="P1374" t="str">
            <v>SEGUNDA A SABADO - 13:40 AS 22:00 / INTERVALO DE 01 HORA</v>
          </cell>
          <cell r="Q1374" t="str">
            <v>220 Horas</v>
          </cell>
          <cell r="R1374" t="str">
            <v>75.01.006</v>
          </cell>
          <cell r="S1374" t="str">
            <v>SCK - Varrição de Vias e Logradouros</v>
          </cell>
          <cell r="T1374">
            <v>2</v>
          </cell>
          <cell r="U1374" t="str">
            <v>SIEMACO SAO PAULO LIMP URBANA</v>
          </cell>
          <cell r="V1374" t="str">
            <v>Brasileira</v>
          </cell>
          <cell r="W1374" t="str">
            <v>São Paulo</v>
          </cell>
          <cell r="X1374" t="str">
            <v>JUDITE PAULO DE OLIVEIRA</v>
          </cell>
          <cell r="Y1374" t="str">
            <v>TEODOMIRO SOARES DA SILVA</v>
          </cell>
          <cell r="Z1374" t="str">
            <v>Solteiro</v>
          </cell>
          <cell r="AA1374" t="str">
            <v>Ensino Fundamental Incompleto</v>
          </cell>
          <cell r="AB1374" t="str">
            <v>M</v>
          </cell>
          <cell r="AC1374" t="str">
            <v>Rua</v>
          </cell>
          <cell r="AD1374" t="str">
            <v>FERRADOR</v>
          </cell>
          <cell r="AE1374" t="str">
            <v>354</v>
          </cell>
          <cell r="AG1374" t="str">
            <v>04950-040</v>
          </cell>
          <cell r="AH1374" t="str">
            <v>CIDADE IPAVA</v>
          </cell>
          <cell r="AI1374" t="str">
            <v>São Paulo</v>
          </cell>
          <cell r="AJ1374" t="str">
            <v>São Paulo</v>
          </cell>
          <cell r="AP1374">
            <v>9104</v>
          </cell>
          <cell r="AQ1374" t="str">
            <v>19891</v>
          </cell>
          <cell r="AR1374" t="str">
            <v>7</v>
          </cell>
          <cell r="AS1374" t="str">
            <v>26310056X</v>
          </cell>
          <cell r="AT1374" t="str">
            <v>214991290167</v>
          </cell>
          <cell r="AU1374" t="str">
            <v>634</v>
          </cell>
          <cell r="AV1374" t="str">
            <v>280</v>
          </cell>
          <cell r="AW1374" t="str">
            <v>18159</v>
          </cell>
          <cell r="AX1374" t="str">
            <v>180</v>
          </cell>
          <cell r="AY1374">
            <v>4</v>
          </cell>
          <cell r="AZ1374">
            <v>3</v>
          </cell>
          <cell r="BA1374">
            <v>0</v>
          </cell>
        </row>
        <row r="1375">
          <cell r="A1375">
            <v>112209</v>
          </cell>
          <cell r="B1375" t="str">
            <v>JOSE ROBERTO SOARES DE ANDRADE</v>
          </cell>
          <cell r="C1375" t="str">
            <v>VARREDOR</v>
          </cell>
          <cell r="D1375" t="str">
            <v>ECOSAMPA Capela do Socorro</v>
          </cell>
          <cell r="E1375">
            <v>43617</v>
          </cell>
          <cell r="F1375">
            <v>1603.99</v>
          </cell>
          <cell r="G1375" t="str">
            <v>Em Atividade Normal</v>
          </cell>
          <cell r="H1375">
            <v>44776</v>
          </cell>
          <cell r="I1375">
            <v>29400</v>
          </cell>
          <cell r="J1375" t="str">
            <v>313.038.998-92</v>
          </cell>
          <cell r="K1375" t="str">
            <v>128.02402.77.5</v>
          </cell>
          <cell r="L1375" t="str">
            <v>Salário Mensal</v>
          </cell>
          <cell r="M1375" t="str">
            <v>Empregado (CLT)</v>
          </cell>
          <cell r="N1375" t="str">
            <v>5142-15</v>
          </cell>
          <cell r="O1375">
            <v>233</v>
          </cell>
          <cell r="P1375" t="str">
            <v>SEGUNDA A SABADO - 09:00 AS 17:20 / INTERVALO DE 01 HORA</v>
          </cell>
          <cell r="Q1375" t="str">
            <v>220 Horas</v>
          </cell>
          <cell r="R1375" t="str">
            <v>75.01.006</v>
          </cell>
          <cell r="S1375" t="str">
            <v>SCK - Varrição de Vias e Logradouros</v>
          </cell>
          <cell r="T1375">
            <v>2</v>
          </cell>
          <cell r="U1375" t="str">
            <v>SIEMACO SAO PAULO LIMP URBANA</v>
          </cell>
          <cell r="V1375" t="str">
            <v>Brasileira</v>
          </cell>
          <cell r="W1375" t="str">
            <v>São Paulo</v>
          </cell>
          <cell r="X1375" t="str">
            <v>SEVERINA DA SILVA ANDRADE</v>
          </cell>
          <cell r="Y1375" t="str">
            <v>JOSE SOARES DE ANDRADE</v>
          </cell>
          <cell r="Z1375" t="str">
            <v>Solteiro</v>
          </cell>
          <cell r="AA1375" t="str">
            <v>Ensino Fundamental Completo</v>
          </cell>
          <cell r="AB1375" t="str">
            <v>M</v>
          </cell>
          <cell r="AC1375" t="str">
            <v>Rua</v>
          </cell>
          <cell r="AD1375" t="str">
            <v>CEL JOAO CABANAS</v>
          </cell>
          <cell r="AE1375" t="str">
            <v>359</v>
          </cell>
          <cell r="AG1375" t="str">
            <v>04855-100</v>
          </cell>
          <cell r="AH1375" t="str">
            <v>JD BELCITO</v>
          </cell>
          <cell r="AI1375" t="str">
            <v>São Paulo</v>
          </cell>
          <cell r="AJ1375" t="str">
            <v>São Paulo</v>
          </cell>
          <cell r="AP1375">
            <v>6677</v>
          </cell>
          <cell r="AQ1375" t="str">
            <v>41663</v>
          </cell>
          <cell r="AR1375" t="str">
            <v>5</v>
          </cell>
          <cell r="AS1375" t="str">
            <v>34932118-8</v>
          </cell>
          <cell r="AT1375" t="str">
            <v>259454880159</v>
          </cell>
          <cell r="AU1375" t="str">
            <v>822</v>
          </cell>
          <cell r="AV1375" t="str">
            <v>280</v>
          </cell>
          <cell r="AW1375" t="str">
            <v>02105</v>
          </cell>
          <cell r="AX1375" t="str">
            <v>262</v>
          </cell>
          <cell r="AY1375">
            <v>4</v>
          </cell>
          <cell r="AZ1375">
            <v>3</v>
          </cell>
          <cell r="BA1375">
            <v>0</v>
          </cell>
        </row>
        <row r="1376">
          <cell r="A1376">
            <v>116004</v>
          </cell>
          <cell r="B1376" t="str">
            <v>JOSE ROBSON DA SILVA</v>
          </cell>
          <cell r="C1376" t="str">
            <v>AJUDANTE EQ SERVICOS DIVERSOS</v>
          </cell>
          <cell r="D1376" t="str">
            <v>ECOSAMPA Santo Amaro</v>
          </cell>
          <cell r="E1376">
            <v>44207</v>
          </cell>
          <cell r="F1376">
            <v>1603.99</v>
          </cell>
          <cell r="G1376" t="str">
            <v>Em Atividade Normal</v>
          </cell>
          <cell r="H1376">
            <v>45086</v>
          </cell>
          <cell r="I1376">
            <v>32396</v>
          </cell>
          <cell r="J1376" t="str">
            <v>088.098.774-03</v>
          </cell>
          <cell r="K1376" t="str">
            <v>132.74980.16.0</v>
          </cell>
          <cell r="L1376" t="str">
            <v>Salário Mensal</v>
          </cell>
          <cell r="M1376" t="str">
            <v>Empregado (CLT)</v>
          </cell>
          <cell r="N1376" t="str">
            <v>5142-25</v>
          </cell>
          <cell r="O1376">
            <v>167</v>
          </cell>
          <cell r="P1376" t="str">
            <v>SEGUNDA A SABADO - 13:40 AS 22:00 / INTERVALO DE 01 HORA</v>
          </cell>
          <cell r="Q1376" t="str">
            <v>220 Horas</v>
          </cell>
          <cell r="R1376" t="str">
            <v>75.01.013</v>
          </cell>
          <cell r="S1376" t="str">
            <v>SCK - Capinação e Roçada de Vias</v>
          </cell>
          <cell r="T1376">
            <v>2</v>
          </cell>
          <cell r="U1376" t="str">
            <v>SIEMACO SAO PAULO LIMP URBANA</v>
          </cell>
          <cell r="V1376" t="str">
            <v>Brasileira</v>
          </cell>
          <cell r="W1376" t="str">
            <v>Bezerros</v>
          </cell>
          <cell r="X1376" t="str">
            <v>MARIA ANUNCIADA CABRAL</v>
          </cell>
          <cell r="Y1376" t="str">
            <v>JOSE OLEGARIO DA SILVA</v>
          </cell>
          <cell r="Z1376" t="str">
            <v>Casado</v>
          </cell>
          <cell r="AA1376" t="str">
            <v>Ensino Fundamental Incompleto</v>
          </cell>
          <cell r="AB1376" t="str">
            <v>M</v>
          </cell>
          <cell r="AC1376" t="str">
            <v>Rua</v>
          </cell>
          <cell r="AD1376" t="str">
            <v>GUNTUR</v>
          </cell>
          <cell r="AE1376" t="str">
            <v>09</v>
          </cell>
          <cell r="AG1376" t="str">
            <v>05796-060</v>
          </cell>
          <cell r="AH1376" t="str">
            <v>JARDIM VALE DAS VIRTUDES</v>
          </cell>
          <cell r="AI1376" t="str">
            <v>São Paulo</v>
          </cell>
          <cell r="AJ1376" t="str">
            <v>São Paulo</v>
          </cell>
          <cell r="AM1376" t="str">
            <v>11</v>
          </cell>
          <cell r="AN1376" t="str">
            <v>98518.2596</v>
          </cell>
          <cell r="AP1376">
            <v>6493</v>
          </cell>
          <cell r="AQ1376" t="str">
            <v>17830</v>
          </cell>
          <cell r="AR1376" t="str">
            <v>2</v>
          </cell>
          <cell r="AS1376" t="str">
            <v>8269620</v>
          </cell>
          <cell r="AT1376" t="str">
            <v>074954220892</v>
          </cell>
          <cell r="AU1376" t="str">
            <v>0193</v>
          </cell>
          <cell r="AV1376" t="str">
            <v>035</v>
          </cell>
          <cell r="AW1376" t="str">
            <v>08809877</v>
          </cell>
          <cell r="AX1376" t="str">
            <v>403</v>
          </cell>
          <cell r="AY1376">
            <v>2</v>
          </cell>
          <cell r="AZ1376">
            <v>7</v>
          </cell>
          <cell r="BA1376">
            <v>20</v>
          </cell>
        </row>
        <row r="1377">
          <cell r="A1377">
            <v>112213</v>
          </cell>
          <cell r="B1377" t="str">
            <v>JOSE ROMILDO ARAUJO DOS SANTOS</v>
          </cell>
          <cell r="C1377" t="str">
            <v>VARREDOR</v>
          </cell>
          <cell r="D1377" t="str">
            <v>ECOSAMPA M'Boi Mirim</v>
          </cell>
          <cell r="E1377">
            <v>43617</v>
          </cell>
          <cell r="F1377">
            <v>1603.99</v>
          </cell>
          <cell r="G1377" t="str">
            <v>Em Atividade Normal</v>
          </cell>
          <cell r="H1377">
            <v>44993</v>
          </cell>
          <cell r="I1377">
            <v>31357</v>
          </cell>
          <cell r="J1377" t="str">
            <v>357.387.868-74</v>
          </cell>
          <cell r="K1377" t="str">
            <v>135.69620.81.5</v>
          </cell>
          <cell r="L1377" t="str">
            <v>Salário Mensal</v>
          </cell>
          <cell r="M1377" t="str">
            <v>Empregado (CLT)</v>
          </cell>
          <cell r="N1377" t="str">
            <v>5142-15</v>
          </cell>
          <cell r="O1377">
            <v>71</v>
          </cell>
          <cell r="P1377" t="str">
            <v>SEGUNDA A SABADO - 07:00 AS 15:20 / INTERVALO DE 01 HORA</v>
          </cell>
          <cell r="Q1377" t="str">
            <v>220 Horas</v>
          </cell>
          <cell r="R1377" t="str">
            <v>75.01.010</v>
          </cell>
          <cell r="S1377" t="str">
            <v>SCK - Varrição de Feiras Livres</v>
          </cell>
          <cell r="T1377">
            <v>2</v>
          </cell>
          <cell r="U1377" t="str">
            <v>SIEMACO SAO PAULO LIMP URBANA</v>
          </cell>
          <cell r="V1377" t="str">
            <v>Brasileira</v>
          </cell>
          <cell r="W1377" t="str">
            <v>Itajuípe</v>
          </cell>
          <cell r="X1377" t="str">
            <v>ILDETE MARIA ARAUJO</v>
          </cell>
          <cell r="Y1377" t="str">
            <v>JOSE AUGUSTO DOS SANTOS</v>
          </cell>
          <cell r="Z1377" t="str">
            <v>Solteiro</v>
          </cell>
          <cell r="AA1377" t="str">
            <v>Ensino Fundamental Completo</v>
          </cell>
          <cell r="AB1377" t="str">
            <v>M</v>
          </cell>
          <cell r="AC1377" t="str">
            <v>Rua</v>
          </cell>
          <cell r="AD1377" t="str">
            <v>JOSE DIAS DA COSTA</v>
          </cell>
          <cell r="AE1377" t="str">
            <v>136</v>
          </cell>
          <cell r="AG1377" t="str">
            <v>05661-060</v>
          </cell>
          <cell r="AH1377" t="str">
            <v>PARAISOPOLIS</v>
          </cell>
          <cell r="AI1377" t="str">
            <v>São Paulo</v>
          </cell>
          <cell r="AJ1377" t="str">
            <v>São Paulo</v>
          </cell>
          <cell r="AP1377">
            <v>9106</v>
          </cell>
          <cell r="AQ1377" t="str">
            <v>33463</v>
          </cell>
          <cell r="AR1377" t="str">
            <v>5</v>
          </cell>
          <cell r="AS1377" t="str">
            <v>473112784</v>
          </cell>
          <cell r="AT1377" t="str">
            <v>335212660124</v>
          </cell>
          <cell r="AU1377" t="str">
            <v>521</v>
          </cell>
          <cell r="AV1377" t="str">
            <v>346</v>
          </cell>
          <cell r="AW1377" t="str">
            <v>01410</v>
          </cell>
          <cell r="AX1377" t="str">
            <v>0308</v>
          </cell>
          <cell r="AY1377">
            <v>4</v>
          </cell>
          <cell r="AZ1377">
            <v>3</v>
          </cell>
          <cell r="BA1377">
            <v>0</v>
          </cell>
        </row>
        <row r="1378">
          <cell r="A1378">
            <v>112219</v>
          </cell>
          <cell r="B1378" t="str">
            <v>JOSE ROMILTO DE OLIVEIRA</v>
          </cell>
          <cell r="C1378" t="str">
            <v>MOTORISTA CAMINHAO</v>
          </cell>
          <cell r="D1378" t="str">
            <v>ECOSAMPA Operação Geral</v>
          </cell>
          <cell r="E1378">
            <v>43617</v>
          </cell>
          <cell r="F1378">
            <v>2436.4499999999998</v>
          </cell>
          <cell r="G1378" t="str">
            <v>Demitido em Meses Anteriores</v>
          </cell>
          <cell r="H1378">
            <v>43895</v>
          </cell>
          <cell r="I1378">
            <v>25934</v>
          </cell>
          <cell r="J1378" t="str">
            <v>776.461.854-34</v>
          </cell>
          <cell r="K1378" t="str">
            <v>124.12716.13.9</v>
          </cell>
          <cell r="L1378" t="str">
            <v>Salário Mensal</v>
          </cell>
          <cell r="M1378" t="str">
            <v>Empregado (CLT)</v>
          </cell>
          <cell r="N1378" t="str">
            <v>7825-10</v>
          </cell>
          <cell r="O1378">
            <v>167</v>
          </cell>
          <cell r="P1378" t="str">
            <v>SEGUNDA A SABADO - 13:40 AS 22:00 / INTERVALO DE 01 HORA</v>
          </cell>
          <cell r="Q1378" t="str">
            <v>220 Horas</v>
          </cell>
          <cell r="R1378" t="str">
            <v>75.01.023</v>
          </cell>
          <cell r="S1378" t="str">
            <v>SCK - Coleta Manual Residuos - Orgânicos Feira Livre</v>
          </cell>
          <cell r="T1378">
            <v>2</v>
          </cell>
          <cell r="U1378" t="str">
            <v>SIND TRAB EMP DE ONIBUS RODOV INTEREST INTERM SET DIF SAO PAULO</v>
          </cell>
          <cell r="V1378" t="str">
            <v>Brasileira</v>
          </cell>
          <cell r="W1378" t="str">
            <v>Penedo</v>
          </cell>
          <cell r="X1378" t="str">
            <v>MARIA JOSE DOS SANTOS</v>
          </cell>
          <cell r="Z1378" t="str">
            <v>Solteiro</v>
          </cell>
          <cell r="AA1378" t="str">
            <v>Ensino Fundamental Completo</v>
          </cell>
          <cell r="AB1378" t="str">
            <v>M</v>
          </cell>
          <cell r="AC1378" t="str">
            <v>Travessa</v>
          </cell>
          <cell r="AD1378" t="str">
            <v>MARIA GOMES DA SILVA</v>
          </cell>
          <cell r="AE1378" t="str">
            <v>47</v>
          </cell>
          <cell r="AG1378" t="str">
            <v>05857-225</v>
          </cell>
          <cell r="AH1378" t="str">
            <v>JARDIM VALQUIRIA</v>
          </cell>
          <cell r="AI1378" t="str">
            <v>São Paulo</v>
          </cell>
          <cell r="AJ1378" t="str">
            <v>São Paulo</v>
          </cell>
          <cell r="AP1378">
            <v>8485</v>
          </cell>
          <cell r="AQ1378" t="str">
            <v>20424</v>
          </cell>
          <cell r="AR1378" t="str">
            <v>5</v>
          </cell>
          <cell r="AS1378" t="str">
            <v>361816698</v>
          </cell>
          <cell r="AT1378" t="str">
            <v>019691001791</v>
          </cell>
          <cell r="AU1378" t="str">
            <v>302</v>
          </cell>
          <cell r="AV1378" t="str">
            <v>373</v>
          </cell>
          <cell r="AW1378" t="str">
            <v>38893</v>
          </cell>
          <cell r="AX1378" t="str">
            <v>0010</v>
          </cell>
          <cell r="AY1378">
            <v>0</v>
          </cell>
          <cell r="AZ1378">
            <v>9</v>
          </cell>
          <cell r="BA1378">
            <v>4</v>
          </cell>
          <cell r="BB1378" t="str">
            <v>01.063.386.303</v>
          </cell>
          <cell r="BC1378">
            <v>44517</v>
          </cell>
          <cell r="BE1378" t="str">
            <v>A</v>
          </cell>
          <cell r="BF1378" t="str">
            <v>D</v>
          </cell>
          <cell r="BG1378">
            <v>43871</v>
          </cell>
        </row>
        <row r="1379">
          <cell r="A1379">
            <v>116084</v>
          </cell>
          <cell r="B1379" t="str">
            <v>JOSE ROMILTO DE OLIVEIRA</v>
          </cell>
          <cell r="C1379" t="str">
            <v>MOTORISTA CAMINHAO</v>
          </cell>
          <cell r="D1379" t="str">
            <v>ECOSAMPA Operação Geral</v>
          </cell>
          <cell r="E1379">
            <v>44235</v>
          </cell>
          <cell r="F1379">
            <v>2785.59</v>
          </cell>
          <cell r="G1379" t="str">
            <v>Demitido em Meses Anteriores</v>
          </cell>
          <cell r="H1379">
            <v>44727</v>
          </cell>
          <cell r="I1379">
            <v>25934</v>
          </cell>
          <cell r="J1379" t="str">
            <v>776.461.854-34</v>
          </cell>
          <cell r="K1379" t="str">
            <v>124.12716.13.9</v>
          </cell>
          <cell r="L1379" t="str">
            <v>Salário Mensal</v>
          </cell>
          <cell r="M1379" t="str">
            <v>Empregado (CLT)</v>
          </cell>
          <cell r="N1379" t="str">
            <v>7825-10</v>
          </cell>
          <cell r="O1379">
            <v>339</v>
          </cell>
          <cell r="P1379" t="str">
            <v>SEGUNDA A SABADO - 13:20 AS 21:40 / INTERVALO DE 01 HORA</v>
          </cell>
          <cell r="Q1379" t="str">
            <v>220 Horas</v>
          </cell>
          <cell r="R1379" t="str">
            <v>75.01.017</v>
          </cell>
          <cell r="S1379" t="str">
            <v>SCK - Coleta Manual - Entulho e Materiais Diversos</v>
          </cell>
          <cell r="T1379">
            <v>2</v>
          </cell>
          <cell r="U1379" t="str">
            <v>SIND TRAB EMP DE ONIBUS RODOV INTEREST INTERM SET DIF SAO PAULO</v>
          </cell>
          <cell r="V1379" t="str">
            <v>Brasileira</v>
          </cell>
          <cell r="W1379" t="str">
            <v>São Paulo</v>
          </cell>
          <cell r="X1379" t="str">
            <v>MARIA JOSE DOS SANTOS</v>
          </cell>
          <cell r="Y1379" t="str">
            <v>NAO DECLARADO</v>
          </cell>
          <cell r="Z1379" t="str">
            <v>Solteiro</v>
          </cell>
          <cell r="AA1379" t="str">
            <v>Ensino Médio Incompleto</v>
          </cell>
          <cell r="AB1379" t="str">
            <v>M</v>
          </cell>
          <cell r="AC1379" t="str">
            <v>Rua</v>
          </cell>
          <cell r="AD1379" t="str">
            <v>RUA MARIA GOMES DA SILVA</v>
          </cell>
          <cell r="AE1379" t="str">
            <v>47</v>
          </cell>
          <cell r="AF1379" t="str">
            <v>TRAVESSA JOSE MESSIAS CS B</v>
          </cell>
          <cell r="AG1379" t="str">
            <v>05857-225</v>
          </cell>
          <cell r="AH1379" t="str">
            <v>JARSIM AURELIO</v>
          </cell>
          <cell r="AI1379" t="str">
            <v>São Paulo</v>
          </cell>
          <cell r="AJ1379" t="str">
            <v>São Paulo</v>
          </cell>
          <cell r="AK1379" t="str">
            <v>11</v>
          </cell>
          <cell r="AL1379" t="str">
            <v>97022.1482</v>
          </cell>
          <cell r="AP1379">
            <v>8485</v>
          </cell>
          <cell r="AQ1379" t="str">
            <v>20424</v>
          </cell>
          <cell r="AR1379" t="str">
            <v>5</v>
          </cell>
          <cell r="AS1379" t="str">
            <v>361816698</v>
          </cell>
          <cell r="AT1379" t="str">
            <v>019691001791</v>
          </cell>
          <cell r="AU1379" t="str">
            <v>302</v>
          </cell>
          <cell r="AV1379" t="str">
            <v>373</v>
          </cell>
          <cell r="AW1379" t="str">
            <v>77646185</v>
          </cell>
          <cell r="AX1379" t="str">
            <v>434</v>
          </cell>
          <cell r="AY1379">
            <v>1</v>
          </cell>
          <cell r="AZ1379">
            <v>4</v>
          </cell>
          <cell r="BA1379">
            <v>7</v>
          </cell>
          <cell r="BB1379" t="str">
            <v>01.063.386.303</v>
          </cell>
          <cell r="BC1379">
            <v>44517</v>
          </cell>
          <cell r="BD1379">
            <v>42695</v>
          </cell>
          <cell r="BE1379" t="str">
            <v>A</v>
          </cell>
          <cell r="BF1379" t="str">
            <v>D</v>
          </cell>
          <cell r="BG1379">
            <v>44717</v>
          </cell>
        </row>
        <row r="1380">
          <cell r="A1380">
            <v>112222</v>
          </cell>
          <cell r="B1380" t="str">
            <v>JOSE ROMIRAN DA SILVA</v>
          </cell>
          <cell r="C1380" t="str">
            <v>VARREDOR</v>
          </cell>
          <cell r="D1380" t="str">
            <v>ECOSAMPA Capela do Socorro</v>
          </cell>
          <cell r="E1380">
            <v>43617</v>
          </cell>
          <cell r="F1380">
            <v>1603.99</v>
          </cell>
          <cell r="G1380" t="str">
            <v>Em Atividade Normal</v>
          </cell>
          <cell r="H1380">
            <v>44776</v>
          </cell>
          <cell r="I1380">
            <v>29509</v>
          </cell>
          <cell r="J1380" t="str">
            <v>316.014.948-07</v>
          </cell>
          <cell r="K1380" t="str">
            <v>203.63938.63.4</v>
          </cell>
          <cell r="L1380" t="str">
            <v>Salário Mensal</v>
          </cell>
          <cell r="M1380" t="str">
            <v>Empregado (CLT)</v>
          </cell>
          <cell r="N1380" t="str">
            <v>5142-15</v>
          </cell>
          <cell r="O1380">
            <v>233</v>
          </cell>
          <cell r="P1380" t="str">
            <v>SEGUNDA A SABADO - 09:00 AS 17:20 / INTERVALO DE 01 HORA</v>
          </cell>
          <cell r="Q1380" t="str">
            <v>220 Horas</v>
          </cell>
          <cell r="R1380" t="str">
            <v>75.01.006</v>
          </cell>
          <cell r="S1380" t="str">
            <v>SCK - Varrição de Vias e Logradouros</v>
          </cell>
          <cell r="T1380">
            <v>2</v>
          </cell>
          <cell r="U1380" t="str">
            <v>SIEMACO SAO PAULO LIMP URBANA</v>
          </cell>
          <cell r="V1380" t="str">
            <v>Brasileira</v>
          </cell>
          <cell r="W1380" t="str">
            <v>Salvador</v>
          </cell>
          <cell r="X1380" t="str">
            <v>OSVALDINA MARIA DA SILVA</v>
          </cell>
          <cell r="Y1380" t="str">
            <v>JOAO JOSE DA SILVA</v>
          </cell>
          <cell r="Z1380" t="str">
            <v>Solteiro</v>
          </cell>
          <cell r="AA1380" t="str">
            <v>Ensino Fundamental Completo</v>
          </cell>
          <cell r="AB1380" t="str">
            <v>M</v>
          </cell>
          <cell r="AC1380" t="str">
            <v>Rua</v>
          </cell>
          <cell r="AD1380" t="str">
            <v>MANUEL HOMEM DE ANDRADE</v>
          </cell>
          <cell r="AE1380" t="str">
            <v>57</v>
          </cell>
          <cell r="AF1380" t="str">
            <v>CASA 02</v>
          </cell>
          <cell r="AG1380" t="str">
            <v>05723-400</v>
          </cell>
          <cell r="AH1380" t="str">
            <v>PQ SANTO ANTONIO</v>
          </cell>
          <cell r="AI1380" t="str">
            <v>São Paulo</v>
          </cell>
          <cell r="AJ1380" t="str">
            <v>São Paulo</v>
          </cell>
          <cell r="AK1380" t="str">
            <v>11</v>
          </cell>
          <cell r="AL1380" t="str">
            <v>2856.0771</v>
          </cell>
          <cell r="AM1380" t="str">
            <v>11</v>
          </cell>
          <cell r="AN1380" t="str">
            <v>96226.9563</v>
          </cell>
          <cell r="AP1380">
            <v>390</v>
          </cell>
          <cell r="AQ1380" t="str">
            <v>11537</v>
          </cell>
          <cell r="AR1380" t="str">
            <v>6</v>
          </cell>
          <cell r="AS1380" t="str">
            <v>53.759.539-9</v>
          </cell>
          <cell r="AT1380" t="str">
            <v>3112736330175</v>
          </cell>
          <cell r="AU1380" t="str">
            <v>182</v>
          </cell>
          <cell r="AV1380" t="str">
            <v>408</v>
          </cell>
          <cell r="AW1380" t="str">
            <v>63063</v>
          </cell>
          <cell r="AX1380" t="str">
            <v>0357</v>
          </cell>
          <cell r="AY1380">
            <v>4</v>
          </cell>
          <cell r="AZ1380">
            <v>3</v>
          </cell>
          <cell r="BA1380">
            <v>0</v>
          </cell>
        </row>
        <row r="1381">
          <cell r="A1381">
            <v>112227</v>
          </cell>
          <cell r="B1381" t="str">
            <v>JOSE RONILTON DOS SANTOS</v>
          </cell>
          <cell r="C1381" t="str">
            <v>AJUDANTE EQ SERVICOS DIVERSOS</v>
          </cell>
          <cell r="D1381" t="str">
            <v>ECOSAMPA Santo Amaro</v>
          </cell>
          <cell r="E1381">
            <v>43617</v>
          </cell>
          <cell r="F1381">
            <v>1603.99</v>
          </cell>
          <cell r="G1381" t="str">
            <v>Em Atividade Normal</v>
          </cell>
          <cell r="H1381">
            <v>44930</v>
          </cell>
          <cell r="I1381">
            <v>22380</v>
          </cell>
          <cell r="J1381" t="str">
            <v>025.394.298-58</v>
          </cell>
          <cell r="K1381" t="str">
            <v>107.79289.16.9</v>
          </cell>
          <cell r="L1381" t="str">
            <v>Salário Mensal</v>
          </cell>
          <cell r="M1381" t="str">
            <v>Empregado (CLT)</v>
          </cell>
          <cell r="N1381" t="str">
            <v>5142-25</v>
          </cell>
          <cell r="O1381">
            <v>66</v>
          </cell>
          <cell r="P1381" t="str">
            <v>SEGUNDA A SABADO - 06:00 AS 14:20 / INTERVALO DE 01 HORA</v>
          </cell>
          <cell r="Q1381" t="str">
            <v>220 Horas</v>
          </cell>
          <cell r="R1381" t="str">
            <v>75.01.013</v>
          </cell>
          <cell r="S1381" t="str">
            <v>SCK - Capinação e Roçada de Vias</v>
          </cell>
          <cell r="T1381">
            <v>2</v>
          </cell>
          <cell r="U1381" t="str">
            <v>SIEMACO SAO PAULO LIMP URBANA</v>
          </cell>
          <cell r="V1381" t="str">
            <v>Brasileira</v>
          </cell>
          <cell r="W1381" t="str">
            <v>São Paulo</v>
          </cell>
          <cell r="X1381" t="str">
            <v>MARIA JULIA DOS SANTOS</v>
          </cell>
          <cell r="Z1381" t="str">
            <v>Solteiro</v>
          </cell>
          <cell r="AA1381" t="str">
            <v>Ensino Fundamental Incompleto</v>
          </cell>
          <cell r="AB1381" t="str">
            <v>M</v>
          </cell>
          <cell r="AC1381" t="str">
            <v>Rua</v>
          </cell>
          <cell r="AD1381" t="str">
            <v>OZIERI</v>
          </cell>
          <cell r="AE1381" t="str">
            <v>325</v>
          </cell>
          <cell r="AG1381" t="str">
            <v>05796-180</v>
          </cell>
          <cell r="AH1381" t="str">
            <v>JARDIM VALE DAS VIRTUDES</v>
          </cell>
          <cell r="AI1381" t="str">
            <v>São Paulo</v>
          </cell>
          <cell r="AJ1381" t="str">
            <v>São Paulo</v>
          </cell>
          <cell r="AP1381">
            <v>9104</v>
          </cell>
          <cell r="AQ1381" t="str">
            <v>20353</v>
          </cell>
          <cell r="AR1381" t="str">
            <v>5</v>
          </cell>
          <cell r="AS1381" t="str">
            <v>141298194</v>
          </cell>
          <cell r="AT1381" t="str">
            <v>140412670116</v>
          </cell>
          <cell r="AU1381" t="str">
            <v>199</v>
          </cell>
          <cell r="AV1381" t="str">
            <v>328</v>
          </cell>
          <cell r="AW1381" t="str">
            <v>04751</v>
          </cell>
          <cell r="AX1381" t="str">
            <v>167</v>
          </cell>
          <cell r="AY1381">
            <v>4</v>
          </cell>
          <cell r="AZ1381">
            <v>3</v>
          </cell>
          <cell r="BA1381">
            <v>0</v>
          </cell>
        </row>
        <row r="1382">
          <cell r="A1382">
            <v>114953</v>
          </cell>
          <cell r="B1382" t="str">
            <v>JOSE ROSA DE LIMA</v>
          </cell>
          <cell r="C1382" t="str">
            <v>MOTORISTA CAMINHAO</v>
          </cell>
          <cell r="D1382" t="str">
            <v>ECOSAMPA Operação Geral</v>
          </cell>
          <cell r="E1382">
            <v>43916</v>
          </cell>
          <cell r="F1382">
            <v>3050.22</v>
          </cell>
          <cell r="G1382" t="str">
            <v>Em Atividade Normal</v>
          </cell>
          <cell r="H1382">
            <v>45086</v>
          </cell>
          <cell r="I1382">
            <v>26010</v>
          </cell>
          <cell r="J1382" t="str">
            <v>607.686.305-68</v>
          </cell>
          <cell r="K1382" t="str">
            <v>128.34616.77.0</v>
          </cell>
          <cell r="L1382" t="str">
            <v>Salário Mensal</v>
          </cell>
          <cell r="M1382" t="str">
            <v>Empregado (CLT)</v>
          </cell>
          <cell r="N1382" t="str">
            <v>7825-10</v>
          </cell>
          <cell r="O1382">
            <v>339</v>
          </cell>
          <cell r="P1382" t="str">
            <v>SEGUNDA A SABADO - 13:20 AS 21:40 / INTERVALO DE 01 HORA</v>
          </cell>
          <cell r="Q1382" t="str">
            <v>220 Horas</v>
          </cell>
          <cell r="R1382" t="str">
            <v>75.01.024</v>
          </cell>
          <cell r="S1382" t="str">
            <v>SCK - Coleta Manual Residuos - Compactador</v>
          </cell>
          <cell r="T1382">
            <v>2</v>
          </cell>
          <cell r="U1382" t="str">
            <v>SIND TRAB EMP DE ONIBUS RODOV INTEREST INTERM SET DIF SAO PAULO</v>
          </cell>
          <cell r="V1382" t="str">
            <v>Brasileira</v>
          </cell>
          <cell r="W1382" t="str">
            <v>Coração de Maria</v>
          </cell>
          <cell r="X1382" t="str">
            <v>JUVENTINA CERQUEIRA COSTA</v>
          </cell>
          <cell r="Y1382" t="str">
            <v>JOAO ROSA DE LIMA</v>
          </cell>
          <cell r="Z1382" t="str">
            <v>Solteiro</v>
          </cell>
          <cell r="AA1382" t="str">
            <v>Ensino Médio Incompleto</v>
          </cell>
          <cell r="AB1382" t="str">
            <v>M</v>
          </cell>
          <cell r="AC1382" t="str">
            <v>Estrada</v>
          </cell>
          <cell r="AD1382" t="str">
            <v>SANTO ANTONIO</v>
          </cell>
          <cell r="AE1382" t="str">
            <v>274</v>
          </cell>
          <cell r="AG1382" t="str">
            <v>06814-005</v>
          </cell>
          <cell r="AH1382" t="str">
            <v>JARDIM SAO MARCOS</v>
          </cell>
          <cell r="AI1382" t="str">
            <v>EMBU DAS ARTES</v>
          </cell>
          <cell r="AJ1382" t="str">
            <v>São Paulo</v>
          </cell>
          <cell r="AK1382" t="str">
            <v>11</v>
          </cell>
          <cell r="AL1382" t="str">
            <v>98344.7667</v>
          </cell>
          <cell r="AM1382" t="str">
            <v>11</v>
          </cell>
          <cell r="AN1382" t="str">
            <v>99153.4237</v>
          </cell>
          <cell r="AP1382">
            <v>9335</v>
          </cell>
          <cell r="AQ1382" t="str">
            <v>04847</v>
          </cell>
          <cell r="AR1382" t="str">
            <v>7</v>
          </cell>
          <cell r="AS1382" t="str">
            <v>264983944</v>
          </cell>
          <cell r="AT1382" t="str">
            <v>060500130515</v>
          </cell>
          <cell r="AU1382" t="str">
            <v>189</v>
          </cell>
          <cell r="AV1382" t="str">
            <v>391</v>
          </cell>
          <cell r="AW1382" t="str">
            <v>60768630</v>
          </cell>
          <cell r="AX1382" t="str">
            <v>568</v>
          </cell>
          <cell r="AY1382">
            <v>3</v>
          </cell>
          <cell r="AZ1382">
            <v>5</v>
          </cell>
          <cell r="BA1382">
            <v>5</v>
          </cell>
          <cell r="BB1382" t="str">
            <v>01.790.513.198</v>
          </cell>
          <cell r="BC1382">
            <v>46085</v>
          </cell>
          <cell r="BD1382">
            <v>42558</v>
          </cell>
          <cell r="BE1382" t="str">
            <v>A</v>
          </cell>
          <cell r="BF1382" t="str">
            <v>D</v>
          </cell>
          <cell r="BG1382">
            <v>43973</v>
          </cell>
        </row>
        <row r="1383">
          <cell r="A1383">
            <v>112234</v>
          </cell>
          <cell r="B1383" t="str">
            <v>JOSE ROSEVALDO DE ARAUJO SILVA</v>
          </cell>
          <cell r="C1383" t="str">
            <v>AJUDANTE EQ SERVICOS DIVERSOS</v>
          </cell>
          <cell r="D1383" t="str">
            <v>ECOSAMPA Santo Amaro</v>
          </cell>
          <cell r="E1383">
            <v>43617</v>
          </cell>
          <cell r="F1383">
            <v>1281.23</v>
          </cell>
          <cell r="G1383" t="str">
            <v>Demitido em Meses Anteriores</v>
          </cell>
          <cell r="H1383">
            <v>43770</v>
          </cell>
          <cell r="I1383">
            <v>33708</v>
          </cell>
          <cell r="J1383" t="str">
            <v>106.815.914-63</v>
          </cell>
          <cell r="K1383" t="str">
            <v>162.11560.36.3</v>
          </cell>
          <cell r="L1383" t="str">
            <v>Salário Mensal</v>
          </cell>
          <cell r="M1383" t="str">
            <v>Empregado (CLT)</v>
          </cell>
          <cell r="N1383" t="str">
            <v>5142-25</v>
          </cell>
          <cell r="O1383">
            <v>66</v>
          </cell>
          <cell r="P1383" t="str">
            <v>SEGUNDA A SABADO - 06:00 AS 14:20 / INTERVALO DE 01 HORA</v>
          </cell>
          <cell r="Q1383" t="str">
            <v>220 Horas</v>
          </cell>
          <cell r="R1383" t="str">
            <v>75.01.013</v>
          </cell>
          <cell r="S1383" t="str">
            <v>SCK - Capinação e Roçada de Vias</v>
          </cell>
          <cell r="T1383">
            <v>2</v>
          </cell>
          <cell r="U1383" t="str">
            <v>SIEMACO SAO PAULO LIMP URBANA</v>
          </cell>
          <cell r="V1383" t="str">
            <v>Brasileira</v>
          </cell>
          <cell r="W1383" t="str">
            <v>Penedo</v>
          </cell>
          <cell r="X1383" t="str">
            <v>LEONOR MARINHA DA SILVA</v>
          </cell>
          <cell r="Y1383" t="str">
            <v>JOSE MANOEL DE ARAUJO FILHO</v>
          </cell>
          <cell r="Z1383" t="str">
            <v>Solteiro</v>
          </cell>
          <cell r="AA1383" t="str">
            <v>Ensino Fundamental Completo</v>
          </cell>
          <cell r="AB1383" t="str">
            <v>M</v>
          </cell>
          <cell r="AC1383" t="str">
            <v>Rua</v>
          </cell>
          <cell r="AD1383" t="str">
            <v>ALEXANDRE ARCHIPENKO</v>
          </cell>
          <cell r="AE1383" t="str">
            <v>330</v>
          </cell>
          <cell r="AG1383" t="str">
            <v>05729-080</v>
          </cell>
          <cell r="AH1383" t="str">
            <v>VILA ANDRADE</v>
          </cell>
          <cell r="AI1383" t="str">
            <v>São Paulo</v>
          </cell>
          <cell r="AJ1383" t="str">
            <v>São Paulo</v>
          </cell>
          <cell r="AP1383">
            <v>9335</v>
          </cell>
          <cell r="AQ1383" t="str">
            <v>23610</v>
          </cell>
          <cell r="AR1383" t="str">
            <v>6</v>
          </cell>
          <cell r="AS1383" t="str">
            <v>632251980</v>
          </cell>
          <cell r="AT1383" t="str">
            <v>038657741708</v>
          </cell>
          <cell r="AU1383" t="str">
            <v>39</v>
          </cell>
          <cell r="AV1383" t="str">
            <v>49</v>
          </cell>
          <cell r="AW1383" t="str">
            <v>4900634</v>
          </cell>
          <cell r="AX1383" t="str">
            <v>030</v>
          </cell>
          <cell r="AY1383">
            <v>0</v>
          </cell>
          <cell r="AZ1383">
            <v>5</v>
          </cell>
          <cell r="BA1383">
            <v>0</v>
          </cell>
        </row>
        <row r="1384">
          <cell r="A1384">
            <v>112239</v>
          </cell>
          <cell r="B1384" t="str">
            <v>JOSE SATURNINO DE OLIVEIRA</v>
          </cell>
          <cell r="C1384" t="str">
            <v>VARREDOR</v>
          </cell>
          <cell r="D1384" t="str">
            <v>ECOSAMPA Campo Limpo</v>
          </cell>
          <cell r="E1384">
            <v>43617</v>
          </cell>
          <cell r="F1384">
            <v>1603.99</v>
          </cell>
          <cell r="G1384" t="str">
            <v>Em Atividade Normal</v>
          </cell>
          <cell r="H1384">
            <v>44867</v>
          </cell>
          <cell r="I1384">
            <v>22703</v>
          </cell>
          <cell r="J1384" t="str">
            <v>077.626.008-17</v>
          </cell>
          <cell r="K1384" t="str">
            <v>121.24263.57.0</v>
          </cell>
          <cell r="L1384" t="str">
            <v>Salário Mensal</v>
          </cell>
          <cell r="M1384" t="str">
            <v>Empregado (CLT)</v>
          </cell>
          <cell r="N1384" t="str">
            <v>5142-15</v>
          </cell>
          <cell r="O1384">
            <v>71</v>
          </cell>
          <cell r="P1384" t="str">
            <v>SEGUNDA A SABADO - 07:00 AS 15:20 / INTERVALO DE 01 HORA</v>
          </cell>
          <cell r="Q1384" t="str">
            <v>220 Horas</v>
          </cell>
          <cell r="R1384" t="str">
            <v>75.01.010</v>
          </cell>
          <cell r="S1384" t="str">
            <v>SCK - Varrição de Feiras Livres</v>
          </cell>
          <cell r="T1384">
            <v>2</v>
          </cell>
          <cell r="U1384" t="str">
            <v>SIEMACO SAO PAULO LIMP URBANA</v>
          </cell>
          <cell r="V1384" t="str">
            <v>Brasileira</v>
          </cell>
          <cell r="W1384" t="str">
            <v>São Paulo</v>
          </cell>
          <cell r="X1384" t="str">
            <v>TERESA INACIO DA SILVA</v>
          </cell>
          <cell r="Y1384" t="str">
            <v>FRANCISCO SATURNINO DE OLIVEIRA</v>
          </cell>
          <cell r="Z1384" t="str">
            <v>Casado</v>
          </cell>
          <cell r="AA1384" t="str">
            <v>Ensino Fundamental Incompleto</v>
          </cell>
          <cell r="AB1384" t="str">
            <v>M</v>
          </cell>
          <cell r="AC1384" t="str">
            <v>Rua</v>
          </cell>
          <cell r="AD1384" t="str">
            <v>VALDEMAR ORTEGA</v>
          </cell>
          <cell r="AE1384" t="str">
            <v>64</v>
          </cell>
          <cell r="AG1384" t="str">
            <v>05885-370</v>
          </cell>
          <cell r="AH1384" t="str">
            <v>JARDIM COMERCIAL</v>
          </cell>
          <cell r="AI1384" t="str">
            <v>São Paulo</v>
          </cell>
          <cell r="AJ1384" t="str">
            <v>São Paulo</v>
          </cell>
          <cell r="AK1384" t="str">
            <v>11</v>
          </cell>
          <cell r="AL1384" t="str">
            <v>5824.7146</v>
          </cell>
          <cell r="AM1384" t="str">
            <v>11</v>
          </cell>
          <cell r="AN1384" t="str">
            <v>98179.1163</v>
          </cell>
          <cell r="AP1384">
            <v>390</v>
          </cell>
          <cell r="AQ1384" t="str">
            <v>11586</v>
          </cell>
          <cell r="AR1384" t="str">
            <v>3</v>
          </cell>
          <cell r="AS1384" t="str">
            <v>227403976</v>
          </cell>
          <cell r="AT1384" t="str">
            <v>284798330116</v>
          </cell>
          <cell r="AU1384" t="str">
            <v>251</v>
          </cell>
          <cell r="AV1384" t="str">
            <v>20</v>
          </cell>
          <cell r="AW1384" t="str">
            <v>11291</v>
          </cell>
          <cell r="AX1384" t="str">
            <v>201</v>
          </cell>
          <cell r="AY1384">
            <v>4</v>
          </cell>
          <cell r="AZ1384">
            <v>3</v>
          </cell>
          <cell r="BA1384">
            <v>0</v>
          </cell>
        </row>
        <row r="1385">
          <cell r="A1385">
            <v>112253</v>
          </cell>
          <cell r="B1385" t="str">
            <v>JOSE SERGIO OLIVEIRA DA SILVA</v>
          </cell>
          <cell r="C1385" t="str">
            <v>MOTORISTA CAMINHAO</v>
          </cell>
          <cell r="D1385" t="str">
            <v>ECOSAMPA Operação Geral</v>
          </cell>
          <cell r="E1385">
            <v>43617</v>
          </cell>
          <cell r="F1385">
            <v>3050.22</v>
          </cell>
          <cell r="G1385" t="str">
            <v>Em Atividade Normal</v>
          </cell>
          <cell r="H1385">
            <v>44960</v>
          </cell>
          <cell r="I1385">
            <v>29730</v>
          </cell>
          <cell r="J1385" t="str">
            <v>281.431.228-67</v>
          </cell>
          <cell r="K1385" t="str">
            <v>127.82028.77.6</v>
          </cell>
          <cell r="L1385" t="str">
            <v>Salário Mensal</v>
          </cell>
          <cell r="M1385" t="str">
            <v>Empregado (CLT)</v>
          </cell>
          <cell r="N1385" t="str">
            <v>7825-10</v>
          </cell>
          <cell r="O1385">
            <v>297</v>
          </cell>
          <cell r="P1385" t="str">
            <v>SEGUNDA A SABADO - 05:40 AS 14:00 / INTERVALO DE 01 HORA</v>
          </cell>
          <cell r="Q1385" t="str">
            <v>220 Horas</v>
          </cell>
          <cell r="R1385" t="str">
            <v>75.01.017</v>
          </cell>
          <cell r="S1385" t="str">
            <v>SCK - Coleta Manual - Entulho e Materiais Diversos</v>
          </cell>
          <cell r="T1385">
            <v>2</v>
          </cell>
          <cell r="U1385" t="str">
            <v>SIND TRAB EMP DE ONIBUS RODOV INTEREST INTERM SET DIF SAO PAULO</v>
          </cell>
          <cell r="V1385" t="str">
            <v>Brasileira</v>
          </cell>
          <cell r="W1385" t="str">
            <v>São Paulo</v>
          </cell>
          <cell r="X1385" t="str">
            <v>MARIA MANUEL DA SILVA OLIVEIRA</v>
          </cell>
          <cell r="Y1385" t="str">
            <v>JOSE MANUEL DA SILVA</v>
          </cell>
          <cell r="Z1385" t="str">
            <v>Casado</v>
          </cell>
          <cell r="AA1385" t="str">
            <v>Ensino Fundamental Completo</v>
          </cell>
          <cell r="AB1385" t="str">
            <v>M</v>
          </cell>
          <cell r="AC1385" t="str">
            <v>Rua</v>
          </cell>
          <cell r="AD1385" t="str">
            <v>IGUAPE</v>
          </cell>
          <cell r="AE1385" t="str">
            <v>329</v>
          </cell>
          <cell r="AG1385" t="str">
            <v>06824-060</v>
          </cell>
          <cell r="AH1385" t="str">
            <v>ANGELA</v>
          </cell>
          <cell r="AI1385" t="str">
            <v>Embu</v>
          </cell>
          <cell r="AJ1385" t="str">
            <v>São Paulo</v>
          </cell>
          <cell r="AP1385">
            <v>390</v>
          </cell>
          <cell r="AQ1385" t="str">
            <v>11474</v>
          </cell>
          <cell r="AR1385" t="str">
            <v>2</v>
          </cell>
          <cell r="AS1385" t="str">
            <v>423654408</v>
          </cell>
          <cell r="AT1385" t="str">
            <v>288298080108</v>
          </cell>
          <cell r="AU1385" t="str">
            <v>71</v>
          </cell>
          <cell r="AV1385" t="str">
            <v>391</v>
          </cell>
          <cell r="AW1385" t="str">
            <v>14547</v>
          </cell>
          <cell r="AX1385" t="str">
            <v>234</v>
          </cell>
          <cell r="AY1385">
            <v>4</v>
          </cell>
          <cell r="AZ1385">
            <v>3</v>
          </cell>
          <cell r="BA1385">
            <v>0</v>
          </cell>
          <cell r="BB1385" t="str">
            <v>05.344.168.110</v>
          </cell>
          <cell r="BC1385">
            <v>45986</v>
          </cell>
          <cell r="BE1385" t="str">
            <v>A</v>
          </cell>
          <cell r="BF1385" t="str">
            <v>E</v>
          </cell>
          <cell r="BG1385">
            <v>43608</v>
          </cell>
        </row>
        <row r="1386">
          <cell r="A1386">
            <v>114753</v>
          </cell>
          <cell r="B1386" t="str">
            <v>JOSE SEVERINO ALVES DE SANTANA</v>
          </cell>
          <cell r="C1386" t="str">
            <v>MOTORISTA CAMINHAO</v>
          </cell>
          <cell r="D1386" t="str">
            <v>ECOSAMPA Operação Geral</v>
          </cell>
          <cell r="E1386">
            <v>43874</v>
          </cell>
          <cell r="F1386">
            <v>2436.4499999999998</v>
          </cell>
          <cell r="G1386" t="str">
            <v>Demitido em Meses Anteriores</v>
          </cell>
          <cell r="H1386">
            <v>44015</v>
          </cell>
          <cell r="I1386">
            <v>26698</v>
          </cell>
          <cell r="J1386" t="str">
            <v>820.782.624-04</v>
          </cell>
          <cell r="K1386" t="str">
            <v>124.98891.58.9</v>
          </cell>
          <cell r="L1386" t="str">
            <v>Salário Mensal</v>
          </cell>
          <cell r="M1386" t="str">
            <v>Empregado (CLT)</v>
          </cell>
          <cell r="N1386" t="str">
            <v>7825-10</v>
          </cell>
          <cell r="O1386">
            <v>167</v>
          </cell>
          <cell r="P1386" t="str">
            <v>SEGUNDA A SABADO - 13:40 AS 22:00 / INTERVALO DE 01 HORA</v>
          </cell>
          <cell r="Q1386" t="str">
            <v>220 Horas</v>
          </cell>
          <cell r="R1386" t="str">
            <v>75.01.024</v>
          </cell>
          <cell r="S1386" t="str">
            <v>SCK - Coleta Manual Residuos - Compactador</v>
          </cell>
          <cell r="T1386">
            <v>2</v>
          </cell>
          <cell r="U1386" t="str">
            <v>SIND TRAB EMP DE ONIBUS RODOV INTEREST INTERM SET DIF SAO PAULO</v>
          </cell>
          <cell r="V1386" t="str">
            <v>Brasileira</v>
          </cell>
          <cell r="W1386" t="str">
            <v>São Paulo</v>
          </cell>
          <cell r="X1386" t="str">
            <v>SEVERINA ALVES DE SANTANA</v>
          </cell>
          <cell r="Y1386" t="str">
            <v>SEVERINO ALVES DE SANTANA</v>
          </cell>
          <cell r="Z1386" t="str">
            <v>Casado</v>
          </cell>
          <cell r="AA1386" t="str">
            <v>Ensino Fundamental Incompleto</v>
          </cell>
          <cell r="AB1386" t="str">
            <v>M</v>
          </cell>
          <cell r="AC1386" t="str">
            <v>Rua</v>
          </cell>
          <cell r="AD1386" t="str">
            <v>RUA SAO JOAO</v>
          </cell>
          <cell r="AE1386" t="str">
            <v>41</v>
          </cell>
          <cell r="AG1386" t="str">
            <v>04849-319</v>
          </cell>
          <cell r="AH1386" t="str">
            <v>CHACARA GAIVOTAS</v>
          </cell>
          <cell r="AI1386" t="str">
            <v>São Paulo</v>
          </cell>
          <cell r="AJ1386" t="str">
            <v>São Paulo</v>
          </cell>
          <cell r="AM1386" t="str">
            <v>11</v>
          </cell>
          <cell r="AN1386" t="str">
            <v>99788.3762</v>
          </cell>
          <cell r="AP1386">
            <v>7245</v>
          </cell>
          <cell r="AQ1386" t="str">
            <v>04018</v>
          </cell>
          <cell r="AR1386" t="str">
            <v>8</v>
          </cell>
          <cell r="AS1386" t="str">
            <v>30.823.394-3</v>
          </cell>
          <cell r="AT1386" t="str">
            <v>039505360876</v>
          </cell>
          <cell r="AU1386" t="str">
            <v>352</v>
          </cell>
          <cell r="AV1386" t="str">
            <v>374</v>
          </cell>
          <cell r="AW1386" t="str">
            <v>82078262</v>
          </cell>
          <cell r="AX1386" t="str">
            <v>404</v>
          </cell>
          <cell r="AY1386">
            <v>0</v>
          </cell>
          <cell r="AZ1386">
            <v>4</v>
          </cell>
          <cell r="BA1386">
            <v>20</v>
          </cell>
          <cell r="BB1386" t="str">
            <v>03.209.758.217</v>
          </cell>
          <cell r="BC1386">
            <v>44211</v>
          </cell>
          <cell r="BD1386">
            <v>42384</v>
          </cell>
          <cell r="BE1386" t="str">
            <v>D</v>
          </cell>
          <cell r="BG1386">
            <v>44015</v>
          </cell>
        </row>
        <row r="1387">
          <cell r="A1387">
            <v>114940</v>
          </cell>
          <cell r="B1387" t="str">
            <v>JOSE SILVA DE CARVALHO</v>
          </cell>
          <cell r="C1387" t="str">
            <v>AJUDANTE EQ SERVICOS DIVERSOS</v>
          </cell>
          <cell r="D1387" t="str">
            <v>ECOSAMPA Operação Geral</v>
          </cell>
          <cell r="E1387">
            <v>43916</v>
          </cell>
          <cell r="F1387">
            <v>1603.99</v>
          </cell>
          <cell r="G1387" t="str">
            <v>Em Atividade Normal</v>
          </cell>
          <cell r="H1387">
            <v>45119</v>
          </cell>
          <cell r="I1387">
            <v>27229</v>
          </cell>
          <cell r="J1387" t="str">
            <v>271.582.238-33</v>
          </cell>
          <cell r="K1387" t="str">
            <v>124.89412.22.3</v>
          </cell>
          <cell r="L1387" t="str">
            <v>Salário Mensal</v>
          </cell>
          <cell r="M1387" t="str">
            <v>Empregado (CLT)</v>
          </cell>
          <cell r="N1387" t="str">
            <v>5142-25</v>
          </cell>
          <cell r="O1387">
            <v>339</v>
          </cell>
          <cell r="P1387" t="str">
            <v>SEGUNDA A SABADO - 13:20 AS 21:40 / INTERVALO DE 01 HORA</v>
          </cell>
          <cell r="Q1387" t="str">
            <v>220 Horas</v>
          </cell>
          <cell r="R1387" t="str">
            <v>75.01.013</v>
          </cell>
          <cell r="S1387" t="str">
            <v>SCK - Capinação e Roçada de Vias</v>
          </cell>
          <cell r="T1387">
            <v>2</v>
          </cell>
          <cell r="U1387" t="str">
            <v>SIEMACO SAO PAULO LIMP URBANA</v>
          </cell>
          <cell r="V1387" t="str">
            <v>Brasileira</v>
          </cell>
          <cell r="W1387" t="str">
            <v>Itapetinga</v>
          </cell>
          <cell r="X1387" t="str">
            <v>ORMINDA MARIA DA SILVA</v>
          </cell>
          <cell r="Y1387" t="str">
            <v>JURANDIR NOGUEIRA DE CARVALHO</v>
          </cell>
          <cell r="Z1387" t="str">
            <v>Solteiro</v>
          </cell>
          <cell r="AA1387" t="str">
            <v>Ensino Médio Completo</v>
          </cell>
          <cell r="AB1387" t="str">
            <v>M</v>
          </cell>
          <cell r="AC1387" t="str">
            <v>Rua</v>
          </cell>
          <cell r="AD1387" t="str">
            <v>CON JOSE PASCHOAL CRISTOFARO</v>
          </cell>
          <cell r="AE1387" t="str">
            <v>156</v>
          </cell>
          <cell r="AG1387" t="str">
            <v>04476-270</v>
          </cell>
          <cell r="AH1387" t="str">
            <v>SETE PRAIAS</v>
          </cell>
          <cell r="AI1387" t="str">
            <v>São Paulo</v>
          </cell>
          <cell r="AJ1387" t="str">
            <v>São Paulo</v>
          </cell>
          <cell r="AK1387" t="str">
            <v>11</v>
          </cell>
          <cell r="AL1387" t="str">
            <v>93020.5520</v>
          </cell>
          <cell r="AM1387" t="str">
            <v>11</v>
          </cell>
          <cell r="AN1387" t="str">
            <v>96843.7742</v>
          </cell>
          <cell r="AP1387">
            <v>7245</v>
          </cell>
          <cell r="AQ1387" t="str">
            <v>03736</v>
          </cell>
          <cell r="AR1387" t="str">
            <v>6</v>
          </cell>
          <cell r="AS1387" t="str">
            <v>551951023</v>
          </cell>
          <cell r="AT1387" t="str">
            <v>067356090558</v>
          </cell>
          <cell r="AU1387" t="str">
            <v>0132</v>
          </cell>
          <cell r="AV1387" t="str">
            <v>140</v>
          </cell>
          <cell r="AW1387" t="str">
            <v>27158223</v>
          </cell>
          <cell r="AX1387" t="str">
            <v>833</v>
          </cell>
          <cell r="AY1387">
            <v>3</v>
          </cell>
          <cell r="AZ1387">
            <v>5</v>
          </cell>
          <cell r="BA1387">
            <v>5</v>
          </cell>
        </row>
        <row r="1388">
          <cell r="A1388">
            <v>112256</v>
          </cell>
          <cell r="B1388" t="str">
            <v>JOSE SOARES</v>
          </cell>
          <cell r="C1388" t="str">
            <v>AJUDANTE EQ SERVICOS DIVERSOS</v>
          </cell>
          <cell r="D1388" t="str">
            <v>ECOSAMPA Operação Geral</v>
          </cell>
          <cell r="E1388">
            <v>43617</v>
          </cell>
          <cell r="F1388">
            <v>1603.99</v>
          </cell>
          <cell r="G1388" t="str">
            <v>Em Atividade Normal</v>
          </cell>
          <cell r="H1388">
            <v>45177</v>
          </cell>
          <cell r="I1388">
            <v>26898</v>
          </cell>
          <cell r="J1388" t="str">
            <v>146.864.528-56</v>
          </cell>
          <cell r="K1388" t="str">
            <v>124.68232.77.3</v>
          </cell>
          <cell r="L1388" t="str">
            <v>Salário Mensal</v>
          </cell>
          <cell r="M1388" t="str">
            <v>Empregado (CLT)</v>
          </cell>
          <cell r="N1388" t="str">
            <v>5142-25</v>
          </cell>
          <cell r="O1388">
            <v>339</v>
          </cell>
          <cell r="P1388" t="str">
            <v>SEGUNDA A SABADO - 13:20 AS 21:40 / INTERVALO DE 01 HORA</v>
          </cell>
          <cell r="Q1388" t="str">
            <v>220 Horas</v>
          </cell>
          <cell r="R1388" t="str">
            <v>75.01.011</v>
          </cell>
          <cell r="S1388" t="str">
            <v>SCK - Lavagem - Feiras, Vias e Logradouros</v>
          </cell>
          <cell r="T1388">
            <v>2</v>
          </cell>
          <cell r="U1388" t="str">
            <v>SIEMACO SAO PAULO LIMP URBANA</v>
          </cell>
          <cell r="V1388" t="str">
            <v>Brasileira</v>
          </cell>
          <cell r="W1388" t="str">
            <v>Caratinga</v>
          </cell>
          <cell r="X1388" t="str">
            <v>ODETE MARIA DE JESUS</v>
          </cell>
          <cell r="Z1388" t="str">
            <v>Casado</v>
          </cell>
          <cell r="AA1388" t="str">
            <v>Ensino Fundamental Completo</v>
          </cell>
          <cell r="AB1388" t="str">
            <v>M</v>
          </cell>
          <cell r="AC1388" t="str">
            <v>Rua</v>
          </cell>
          <cell r="AD1388" t="str">
            <v>DIAMANTE VERDE</v>
          </cell>
          <cell r="AE1388" t="str">
            <v>334</v>
          </cell>
          <cell r="AG1388" t="str">
            <v>05880-280</v>
          </cell>
          <cell r="AH1388" t="str">
            <v>PARQUE DA INDEPENDENCIA</v>
          </cell>
          <cell r="AI1388" t="str">
            <v>São Paulo</v>
          </cell>
          <cell r="AJ1388" t="str">
            <v>São Paulo</v>
          </cell>
          <cell r="AP1388">
            <v>9106</v>
          </cell>
          <cell r="AQ1388" t="str">
            <v>34143</v>
          </cell>
          <cell r="AR1388" t="str">
            <v>2</v>
          </cell>
          <cell r="AS1388" t="str">
            <v>23.817.080-9</v>
          </cell>
          <cell r="AT1388" t="str">
            <v>217086090183</v>
          </cell>
          <cell r="AU1388" t="str">
            <v>145</v>
          </cell>
          <cell r="AV1388" t="str">
            <v>20</v>
          </cell>
          <cell r="AW1388" t="str">
            <v>14288</v>
          </cell>
          <cell r="AX1388" t="str">
            <v>108</v>
          </cell>
          <cell r="AY1388">
            <v>4</v>
          </cell>
          <cell r="AZ1388">
            <v>3</v>
          </cell>
          <cell r="BA1388">
            <v>0</v>
          </cell>
        </row>
        <row r="1389">
          <cell r="A1389">
            <v>112260</v>
          </cell>
          <cell r="B1389" t="str">
            <v>JOSE SOUSA DE ALMEIDA</v>
          </cell>
          <cell r="C1389" t="str">
            <v>VARREDOR</v>
          </cell>
          <cell r="D1389" t="str">
            <v>ECOSAMPA Campo Limpo</v>
          </cell>
          <cell r="E1389">
            <v>43617</v>
          </cell>
          <cell r="F1389">
            <v>1319.67</v>
          </cell>
          <cell r="G1389" t="str">
            <v>Demitido em Meses Anteriores</v>
          </cell>
          <cell r="H1389">
            <v>44348</v>
          </cell>
          <cell r="I1389">
            <v>20587</v>
          </cell>
          <cell r="J1389" t="str">
            <v>573.318.395-00</v>
          </cell>
          <cell r="K1389" t="str">
            <v>108.01425.38.4</v>
          </cell>
          <cell r="L1389" t="str">
            <v>Salário Mensal</v>
          </cell>
          <cell r="M1389" t="str">
            <v>Empregado (CLT)</v>
          </cell>
          <cell r="N1389" t="str">
            <v>5142-15</v>
          </cell>
          <cell r="O1389">
            <v>242</v>
          </cell>
          <cell r="P1389" t="str">
            <v>SEGUNDA A SABADO - 13:00 AS 21:20 / INTERVALO DE 01 HORA</v>
          </cell>
          <cell r="Q1389" t="str">
            <v>220 Horas</v>
          </cell>
          <cell r="R1389" t="str">
            <v>75.01.010</v>
          </cell>
          <cell r="S1389" t="str">
            <v>SCK - Varrição de Feiras Livres</v>
          </cell>
          <cell r="T1389">
            <v>2</v>
          </cell>
          <cell r="U1389" t="str">
            <v>SIEMACO SAO PAULO LIMP URBANA</v>
          </cell>
          <cell r="V1389" t="str">
            <v>Brasileira</v>
          </cell>
          <cell r="W1389" t="str">
            <v>Encruzilhada</v>
          </cell>
          <cell r="X1389" t="str">
            <v>PETRONILIA PEREIRA DE SOUSA</v>
          </cell>
          <cell r="Y1389" t="str">
            <v>ABILIO JOSE DE ALMEIDA</v>
          </cell>
          <cell r="Z1389" t="str">
            <v>Casado</v>
          </cell>
          <cell r="AA1389" t="str">
            <v>Ensino Fundamental Incompleto</v>
          </cell>
          <cell r="AB1389" t="str">
            <v>M</v>
          </cell>
          <cell r="AC1389" t="str">
            <v>Rua</v>
          </cell>
          <cell r="AD1389" t="str">
            <v>JOSE DIAS DA COSTA</v>
          </cell>
          <cell r="AE1389" t="str">
            <v>29</v>
          </cell>
          <cell r="AG1389" t="str">
            <v>05661-060</v>
          </cell>
          <cell r="AH1389" t="str">
            <v>PARAISOPOLIS</v>
          </cell>
          <cell r="AI1389" t="str">
            <v>São Paulo</v>
          </cell>
          <cell r="AJ1389" t="str">
            <v>São Paulo</v>
          </cell>
          <cell r="AP1389">
            <v>8576</v>
          </cell>
          <cell r="AQ1389" t="str">
            <v>30160</v>
          </cell>
          <cell r="AR1389" t="str">
            <v>3</v>
          </cell>
          <cell r="AS1389" t="str">
            <v>560847105</v>
          </cell>
          <cell r="AT1389" t="str">
            <v>372705670175</v>
          </cell>
          <cell r="AU1389" t="str">
            <v>632</v>
          </cell>
          <cell r="AV1389" t="str">
            <v>346</v>
          </cell>
          <cell r="AW1389" t="str">
            <v>10095</v>
          </cell>
          <cell r="AX1389" t="str">
            <v>044</v>
          </cell>
          <cell r="AY1389">
            <v>2</v>
          </cell>
          <cell r="AZ1389">
            <v>0</v>
          </cell>
          <cell r="BA1389">
            <v>0</v>
          </cell>
        </row>
        <row r="1390">
          <cell r="A1390">
            <v>112266</v>
          </cell>
          <cell r="B1390" t="str">
            <v>JOSE TEOFILO PERNAMBUCO</v>
          </cell>
          <cell r="C1390" t="str">
            <v>MOTORISTA CAMINHAO</v>
          </cell>
          <cell r="D1390" t="str">
            <v>ECOSAMPA Operação Geral</v>
          </cell>
          <cell r="E1390">
            <v>43617</v>
          </cell>
          <cell r="F1390">
            <v>2509.54</v>
          </cell>
          <cell r="G1390" t="str">
            <v>Demitido em Meses Anteriores</v>
          </cell>
          <cell r="H1390">
            <v>44336</v>
          </cell>
          <cell r="I1390">
            <v>26132</v>
          </cell>
          <cell r="J1390" t="str">
            <v>279.426.848-14</v>
          </cell>
          <cell r="K1390" t="str">
            <v>124.26339.72.3</v>
          </cell>
          <cell r="L1390" t="str">
            <v>Salário Mensal</v>
          </cell>
          <cell r="M1390" t="str">
            <v>Empregado (CLT)</v>
          </cell>
          <cell r="N1390" t="str">
            <v>7825-10</v>
          </cell>
          <cell r="O1390">
            <v>297</v>
          </cell>
          <cell r="P1390" t="str">
            <v>SEGUNDA A SABADO - 05:40 AS 14:00 / INTERVALO DE 01 HORA</v>
          </cell>
          <cell r="Q1390" t="str">
            <v>220 Horas</v>
          </cell>
          <cell r="R1390" t="str">
            <v>75.01.018</v>
          </cell>
          <cell r="S1390" t="str">
            <v>SCK - Coleta Mecânica de Entulho</v>
          </cell>
          <cell r="T1390">
            <v>2</v>
          </cell>
          <cell r="U1390" t="str">
            <v>SIND TRAB EMP DE ONIBUS RODOV INTEREST INTERM SET DIF SAO PAULO</v>
          </cell>
          <cell r="V1390" t="str">
            <v>Brasileira</v>
          </cell>
          <cell r="W1390" t="str">
            <v>São Paulo</v>
          </cell>
          <cell r="X1390" t="str">
            <v>ERNESTINA CANDIDA PERNAMBUCO</v>
          </cell>
          <cell r="Y1390" t="str">
            <v>JOSE VITAL PERNAMBUCO</v>
          </cell>
          <cell r="Z1390" t="str">
            <v>Solteiro</v>
          </cell>
          <cell r="AA1390" t="str">
            <v>Ensino Fundamental Completo</v>
          </cell>
          <cell r="AB1390" t="str">
            <v>M</v>
          </cell>
          <cell r="AC1390" t="str">
            <v>Rua</v>
          </cell>
          <cell r="AD1390" t="str">
            <v>DOUTOR CARLOS INFANI MARQUES</v>
          </cell>
          <cell r="AE1390" t="str">
            <v>27</v>
          </cell>
          <cell r="AG1390" t="str">
            <v>04844-500</v>
          </cell>
          <cell r="AH1390" t="str">
            <v>SAO BERNARDO</v>
          </cell>
          <cell r="AI1390" t="str">
            <v>São Paulo</v>
          </cell>
          <cell r="AJ1390" t="str">
            <v>São Paulo</v>
          </cell>
          <cell r="AP1390">
            <v>390</v>
          </cell>
          <cell r="AQ1390" t="str">
            <v>11048</v>
          </cell>
          <cell r="AR1390" t="str">
            <v>4</v>
          </cell>
          <cell r="AS1390" t="str">
            <v>263701414</v>
          </cell>
          <cell r="AT1390" t="str">
            <v>214971410141</v>
          </cell>
          <cell r="AU1390" t="str">
            <v>224</v>
          </cell>
          <cell r="AV1390" t="str">
            <v>371</v>
          </cell>
          <cell r="AW1390" t="str">
            <v>79357</v>
          </cell>
          <cell r="AX1390" t="str">
            <v>106</v>
          </cell>
          <cell r="AY1390">
            <v>1</v>
          </cell>
          <cell r="AZ1390">
            <v>11</v>
          </cell>
          <cell r="BA1390">
            <v>19</v>
          </cell>
          <cell r="BB1390" t="str">
            <v>02.923.211.427</v>
          </cell>
          <cell r="BC1390">
            <v>45061</v>
          </cell>
          <cell r="BE1390" t="str">
            <v>D</v>
          </cell>
          <cell r="BG1390">
            <v>44348</v>
          </cell>
        </row>
        <row r="1391">
          <cell r="A1391">
            <v>112268</v>
          </cell>
          <cell r="B1391" t="str">
            <v>JOSE VANDERLEI MARTINS</v>
          </cell>
          <cell r="C1391" t="str">
            <v>VARREDOR</v>
          </cell>
          <cell r="D1391" t="str">
            <v>ECOSAMPA Campo Limpo</v>
          </cell>
          <cell r="E1391">
            <v>43617</v>
          </cell>
          <cell r="F1391">
            <v>1603.99</v>
          </cell>
          <cell r="G1391" t="str">
            <v>Em Atividade Normal</v>
          </cell>
          <cell r="H1391">
            <v>44776</v>
          </cell>
          <cell r="I1391">
            <v>24715</v>
          </cell>
          <cell r="J1391" t="str">
            <v>304.020.758-03</v>
          </cell>
          <cell r="K1391" t="str">
            <v>126.96344.22.3</v>
          </cell>
          <cell r="L1391" t="str">
            <v>Salário Mensal</v>
          </cell>
          <cell r="M1391" t="str">
            <v>Empregado (CLT)</v>
          </cell>
          <cell r="N1391" t="str">
            <v>5142-15</v>
          </cell>
          <cell r="O1391">
            <v>71</v>
          </cell>
          <cell r="P1391" t="str">
            <v>SEGUNDA A SABADO - 07:00 AS 15:20 / INTERVALO DE 01 HORA</v>
          </cell>
          <cell r="Q1391" t="str">
            <v>220 Horas</v>
          </cell>
          <cell r="R1391" t="str">
            <v>75.01.006</v>
          </cell>
          <cell r="S1391" t="str">
            <v>SCK - Varrição de Vias e Logradouros</v>
          </cell>
          <cell r="T1391">
            <v>2</v>
          </cell>
          <cell r="U1391" t="str">
            <v>SIEMACO SAO PAULO LIMP URBANA</v>
          </cell>
          <cell r="V1391" t="str">
            <v>Brasileira</v>
          </cell>
          <cell r="W1391" t="str">
            <v>Registro</v>
          </cell>
          <cell r="X1391" t="str">
            <v>PEDRINA COELHO</v>
          </cell>
          <cell r="Y1391" t="str">
            <v>AMARO MARTINS</v>
          </cell>
          <cell r="Z1391" t="str">
            <v>Solteiro</v>
          </cell>
          <cell r="AA1391" t="str">
            <v>Ensino Fundamental Incompleto</v>
          </cell>
          <cell r="AB1391" t="str">
            <v>M</v>
          </cell>
          <cell r="AC1391" t="str">
            <v>Rua</v>
          </cell>
          <cell r="AD1391" t="str">
            <v>JOSE DIAS DA COSTA</v>
          </cell>
          <cell r="AE1391" t="str">
            <v>32</v>
          </cell>
          <cell r="AG1391" t="str">
            <v>05661-060</v>
          </cell>
          <cell r="AH1391" t="str">
            <v>PARAISOPOLIS</v>
          </cell>
          <cell r="AI1391" t="str">
            <v>São Paulo</v>
          </cell>
          <cell r="AJ1391" t="str">
            <v>São Paulo</v>
          </cell>
          <cell r="AP1391">
            <v>390</v>
          </cell>
          <cell r="AQ1391" t="str">
            <v>12502</v>
          </cell>
          <cell r="AR1391" t="str">
            <v>9</v>
          </cell>
          <cell r="AS1391" t="str">
            <v>364290894</v>
          </cell>
          <cell r="AT1391" t="str">
            <v>57625610116</v>
          </cell>
          <cell r="AU1391" t="str">
            <v>77</v>
          </cell>
          <cell r="AV1391" t="str">
            <v>172</v>
          </cell>
          <cell r="AW1391" t="str">
            <v>18921</v>
          </cell>
          <cell r="AX1391" t="str">
            <v>390</v>
          </cell>
          <cell r="AY1391">
            <v>4</v>
          </cell>
          <cell r="AZ1391">
            <v>3</v>
          </cell>
          <cell r="BA1391">
            <v>0</v>
          </cell>
        </row>
        <row r="1392">
          <cell r="A1392">
            <v>112273</v>
          </cell>
          <cell r="B1392" t="str">
            <v>JOSE VANDICO ARAUJO DOS SANTOS</v>
          </cell>
          <cell r="C1392" t="str">
            <v>AJUDANTE EQ SERVICOS DIVERSOS</v>
          </cell>
          <cell r="D1392" t="str">
            <v>ECOSAMPA Parelheiros</v>
          </cell>
          <cell r="E1392">
            <v>43617</v>
          </cell>
          <cell r="F1392">
            <v>1603.99</v>
          </cell>
          <cell r="G1392" t="str">
            <v>Em Atividade Normal</v>
          </cell>
          <cell r="H1392">
            <v>45177</v>
          </cell>
          <cell r="I1392">
            <v>25487</v>
          </cell>
          <cell r="J1392" t="str">
            <v>426.025.643-20</v>
          </cell>
          <cell r="K1392" t="str">
            <v>124.23059.48.7</v>
          </cell>
          <cell r="L1392" t="str">
            <v>Salário Mensal</v>
          </cell>
          <cell r="M1392" t="str">
            <v>Empregado (CLT)</v>
          </cell>
          <cell r="N1392" t="str">
            <v>5142-25</v>
          </cell>
          <cell r="O1392">
            <v>66</v>
          </cell>
          <cell r="P1392" t="str">
            <v>SEGUNDA A SABADO - 06:00 AS 14:20 / INTERVALO DE 01 HORA</v>
          </cell>
          <cell r="Q1392" t="str">
            <v>220 Horas</v>
          </cell>
          <cell r="R1392" t="str">
            <v>75.01.011</v>
          </cell>
          <cell r="S1392" t="str">
            <v>SCK - Lavagem - Feiras, Vias e Logradouros</v>
          </cell>
          <cell r="T1392">
            <v>2</v>
          </cell>
          <cell r="U1392" t="str">
            <v>SIEMACO SAO PAULO LIMP URBANA</v>
          </cell>
          <cell r="V1392" t="str">
            <v>Brasileira</v>
          </cell>
          <cell r="W1392" t="str">
            <v>Apuiarés</v>
          </cell>
          <cell r="X1392" t="str">
            <v>TEREZA ARAUJO DOS SANTOS</v>
          </cell>
          <cell r="Y1392" t="str">
            <v>MANOEL MESSIAS DOS SANTOS</v>
          </cell>
          <cell r="Z1392" t="str">
            <v>Casado</v>
          </cell>
          <cell r="AA1392" t="str">
            <v>Ensino Fundamental Incompleto</v>
          </cell>
          <cell r="AB1392" t="str">
            <v>M</v>
          </cell>
          <cell r="AC1392" t="str">
            <v>Travessa</v>
          </cell>
          <cell r="AD1392" t="str">
            <v>JAIME EUSTAQUIO PACHECO</v>
          </cell>
          <cell r="AE1392" t="str">
            <v>32</v>
          </cell>
          <cell r="AG1392" t="str">
            <v>04880-055</v>
          </cell>
          <cell r="AH1392" t="str">
            <v>RECANTO CAMPO BELO</v>
          </cell>
          <cell r="AI1392" t="str">
            <v>São Paulo</v>
          </cell>
          <cell r="AJ1392" t="str">
            <v>São Paulo</v>
          </cell>
          <cell r="AK1392" t="str">
            <v>11</v>
          </cell>
          <cell r="AL1392" t="str">
            <v>98276.1924</v>
          </cell>
          <cell r="AM1392" t="str">
            <v>11</v>
          </cell>
          <cell r="AN1392" t="str">
            <v>97788.7636</v>
          </cell>
          <cell r="AP1392">
            <v>6753</v>
          </cell>
          <cell r="AQ1392" t="str">
            <v>23877</v>
          </cell>
          <cell r="AR1392" t="str">
            <v>0</v>
          </cell>
          <cell r="AS1392" t="str">
            <v>351113927</v>
          </cell>
          <cell r="AT1392" t="str">
            <v>197703260175</v>
          </cell>
          <cell r="AU1392" t="str">
            <v>597</v>
          </cell>
          <cell r="AV1392" t="str">
            <v>381</v>
          </cell>
          <cell r="AW1392" t="str">
            <v>27053</v>
          </cell>
          <cell r="AX1392" t="str">
            <v>020</v>
          </cell>
          <cell r="AY1392">
            <v>4</v>
          </cell>
          <cell r="AZ1392">
            <v>3</v>
          </cell>
          <cell r="BA1392">
            <v>0</v>
          </cell>
        </row>
        <row r="1393">
          <cell r="A1393">
            <v>112276</v>
          </cell>
          <cell r="B1393" t="str">
            <v>JOSE VENILSON DE PAULA</v>
          </cell>
          <cell r="C1393" t="str">
            <v>AJUDANTE EQ SERVICOS DIVERSOS</v>
          </cell>
          <cell r="D1393" t="str">
            <v>ECOSAMPA Santo Amaro</v>
          </cell>
          <cell r="E1393">
            <v>43617</v>
          </cell>
          <cell r="F1393">
            <v>1603.99</v>
          </cell>
          <cell r="G1393" t="str">
            <v>Demitido em Meses Anteriores</v>
          </cell>
          <cell r="H1393">
            <v>45091</v>
          </cell>
          <cell r="I1393">
            <v>27932</v>
          </cell>
          <cell r="J1393" t="str">
            <v>268.877.138-88</v>
          </cell>
          <cell r="K1393" t="str">
            <v>126.10540.89.4</v>
          </cell>
          <cell r="L1393" t="str">
            <v>Salário Mensal</v>
          </cell>
          <cell r="M1393" t="str">
            <v>Empregado (CLT)</v>
          </cell>
          <cell r="N1393" t="str">
            <v>5142-25</v>
          </cell>
          <cell r="O1393">
            <v>167</v>
          </cell>
          <cell r="P1393" t="str">
            <v>SEGUNDA A SABADO - 13:40 AS 22:00 / INTERVALO DE 01 HORA</v>
          </cell>
          <cell r="Q1393" t="str">
            <v>220 Horas</v>
          </cell>
          <cell r="R1393" t="str">
            <v>75.01.013</v>
          </cell>
          <cell r="S1393" t="str">
            <v>SCK - Capinação e Roçada de Vias</v>
          </cell>
          <cell r="T1393">
            <v>2</v>
          </cell>
          <cell r="U1393" t="str">
            <v>SIEMACO SAO PAULO LIMP URBANA</v>
          </cell>
          <cell r="V1393" t="str">
            <v>Brasileira</v>
          </cell>
          <cell r="W1393" t="str">
            <v>São João do Ivaí</v>
          </cell>
          <cell r="X1393" t="str">
            <v>HELENITA MARIA DE PAULA</v>
          </cell>
          <cell r="Y1393" t="str">
            <v>VICENTE NASCIMENTO DE PAULA</v>
          </cell>
          <cell r="Z1393" t="str">
            <v>Solteiro</v>
          </cell>
          <cell r="AA1393" t="str">
            <v>Ensino Fundamental Incompleto</v>
          </cell>
          <cell r="AB1393" t="str">
            <v>M</v>
          </cell>
          <cell r="AC1393" t="str">
            <v>Rua</v>
          </cell>
          <cell r="AD1393" t="str">
            <v>ANGELINA MARIA DA DORES</v>
          </cell>
          <cell r="AE1393" t="str">
            <v>21</v>
          </cell>
          <cell r="AG1393" t="str">
            <v>04880-043</v>
          </cell>
          <cell r="AH1393" t="str">
            <v>RECANTO CAMPO BELO</v>
          </cell>
          <cell r="AI1393" t="str">
            <v>São Paulo</v>
          </cell>
          <cell r="AJ1393" t="str">
            <v>São Paulo</v>
          </cell>
          <cell r="AK1393" t="str">
            <v>11</v>
          </cell>
          <cell r="AL1393" t="str">
            <v>5979.2607</v>
          </cell>
          <cell r="AM1393" t="str">
            <v>11</v>
          </cell>
          <cell r="AN1393" t="str">
            <v>95030.9716</v>
          </cell>
          <cell r="AP1393">
            <v>9106</v>
          </cell>
          <cell r="AQ1393" t="str">
            <v>33989</v>
          </cell>
          <cell r="AR1393" t="str">
            <v>9</v>
          </cell>
          <cell r="AS1393" t="str">
            <v>262210940</v>
          </cell>
          <cell r="AT1393" t="str">
            <v>259474200175</v>
          </cell>
          <cell r="AU1393" t="str">
            <v>387</v>
          </cell>
          <cell r="AV1393" t="str">
            <v>381</v>
          </cell>
          <cell r="AW1393" t="str">
            <v>65695</v>
          </cell>
          <cell r="AX1393" t="str">
            <v>188</v>
          </cell>
          <cell r="AY1393">
            <v>4</v>
          </cell>
          <cell r="AZ1393">
            <v>0</v>
          </cell>
          <cell r="BA1393">
            <v>13</v>
          </cell>
        </row>
        <row r="1394">
          <cell r="A1394">
            <v>114758</v>
          </cell>
          <cell r="B1394" t="str">
            <v>JOSE VIEIRA DOS SANTOS</v>
          </cell>
          <cell r="C1394" t="str">
            <v>MOTORISTA CAMINHAO</v>
          </cell>
          <cell r="D1394" t="str">
            <v>ECOSAMPA Operação Geral</v>
          </cell>
          <cell r="E1394">
            <v>43874</v>
          </cell>
          <cell r="F1394">
            <v>2436.4499999999998</v>
          </cell>
          <cell r="G1394" t="str">
            <v>Demitido em Meses Anteriores</v>
          </cell>
          <cell r="H1394">
            <v>43888</v>
          </cell>
          <cell r="I1394">
            <v>24427</v>
          </cell>
          <cell r="J1394" t="str">
            <v>094.572.058-04</v>
          </cell>
          <cell r="K1394" t="str">
            <v>121.90902.29.2</v>
          </cell>
          <cell r="L1394" t="str">
            <v>Salário Mensal</v>
          </cell>
          <cell r="M1394" t="str">
            <v>Empregado (CLT)</v>
          </cell>
          <cell r="N1394" t="str">
            <v>7825-10</v>
          </cell>
          <cell r="O1394">
            <v>15</v>
          </cell>
          <cell r="P1394" t="str">
            <v>SEGUNDA A SABADO - 14:00 AS 21:40 / INTERVALO DE 01 HORA</v>
          </cell>
          <cell r="Q1394" t="str">
            <v>220 Horas</v>
          </cell>
          <cell r="R1394" t="str">
            <v>75.01.024</v>
          </cell>
          <cell r="S1394" t="str">
            <v>SCK - Coleta Manual Residuos - Compactador</v>
          </cell>
          <cell r="T1394">
            <v>2</v>
          </cell>
          <cell r="U1394" t="str">
            <v>SIND TRAB EMP DE ONIBUS RODOV INTEREST INTERM SET DIF SAO PAULO</v>
          </cell>
          <cell r="V1394" t="str">
            <v>Brasileira</v>
          </cell>
          <cell r="W1394" t="str">
            <v>Vitória da Conquista</v>
          </cell>
          <cell r="X1394" t="str">
            <v>MARIA VIEIRA NUNES DOS SANTOS</v>
          </cell>
          <cell r="Y1394" t="str">
            <v>JOSE DOS SANTOS</v>
          </cell>
          <cell r="Z1394" t="str">
            <v>Solteiro</v>
          </cell>
          <cell r="AA1394" t="str">
            <v>Ensino Fundamental Incompleto</v>
          </cell>
          <cell r="AB1394" t="str">
            <v>M</v>
          </cell>
          <cell r="AC1394" t="str">
            <v>Rua</v>
          </cell>
          <cell r="AD1394" t="str">
            <v xml:space="preserve">RUA MANOEL DA CONCEICAO </v>
          </cell>
          <cell r="AE1394" t="str">
            <v>182</v>
          </cell>
          <cell r="AG1394" t="str">
            <v>05894-370</v>
          </cell>
          <cell r="AH1394" t="str">
            <v>JARDIM MACEDONIA</v>
          </cell>
          <cell r="AI1394" t="str">
            <v>São Paulo</v>
          </cell>
          <cell r="AJ1394" t="str">
            <v>São Paulo</v>
          </cell>
          <cell r="AK1394" t="str">
            <v>11</v>
          </cell>
          <cell r="AL1394" t="str">
            <v>5825.4449</v>
          </cell>
          <cell r="AM1394" t="str">
            <v>11</v>
          </cell>
          <cell r="AN1394" t="str">
            <v>98574.7147</v>
          </cell>
          <cell r="AP1394">
            <v>8793</v>
          </cell>
          <cell r="AQ1394" t="str">
            <v>24229</v>
          </cell>
          <cell r="AR1394" t="str">
            <v>1</v>
          </cell>
          <cell r="AS1394" t="str">
            <v>20.040.412-X</v>
          </cell>
          <cell r="AT1394" t="str">
            <v>146260120116</v>
          </cell>
          <cell r="AU1394" t="str">
            <v>006</v>
          </cell>
          <cell r="AV1394" t="str">
            <v>391</v>
          </cell>
          <cell r="AW1394" t="str">
            <v>09457205</v>
          </cell>
          <cell r="AX1394" t="str">
            <v>804</v>
          </cell>
          <cell r="AY1394">
            <v>0</v>
          </cell>
          <cell r="AZ1394">
            <v>0</v>
          </cell>
          <cell r="BA1394">
            <v>14</v>
          </cell>
          <cell r="BB1394" t="str">
            <v>03.990.343.508</v>
          </cell>
          <cell r="BC1394">
            <v>44600</v>
          </cell>
          <cell r="BD1394">
            <v>42775</v>
          </cell>
          <cell r="BE1394" t="str">
            <v>D</v>
          </cell>
          <cell r="BG1394">
            <v>43858</v>
          </cell>
        </row>
        <row r="1395">
          <cell r="A1395">
            <v>114950</v>
          </cell>
          <cell r="B1395" t="str">
            <v>JOSE VIEIRA DOS SANTOS</v>
          </cell>
          <cell r="C1395" t="str">
            <v>MOTORISTA CAMINHAO</v>
          </cell>
          <cell r="D1395" t="str">
            <v>ECOSAMPA Operação Geral</v>
          </cell>
          <cell r="E1395">
            <v>43916</v>
          </cell>
          <cell r="F1395">
            <v>2436.4499999999998</v>
          </cell>
          <cell r="G1395" t="str">
            <v>Demitido em Meses Anteriores</v>
          </cell>
          <cell r="H1395">
            <v>43977</v>
          </cell>
          <cell r="I1395">
            <v>24427</v>
          </cell>
          <cell r="J1395" t="str">
            <v>094.572.058-04</v>
          </cell>
          <cell r="K1395" t="str">
            <v>121.90902.29.2</v>
          </cell>
          <cell r="L1395" t="str">
            <v>Salário Mensal</v>
          </cell>
          <cell r="M1395" t="str">
            <v>Empregado (CLT)</v>
          </cell>
          <cell r="N1395" t="str">
            <v>7825-10</v>
          </cell>
          <cell r="O1395">
            <v>167</v>
          </cell>
          <cell r="P1395" t="str">
            <v>SEGUNDA A SABADO - 13:40 AS 22:00 / INTERVALO DE 01 HORA</v>
          </cell>
          <cell r="Q1395" t="str">
            <v>220 Horas</v>
          </cell>
          <cell r="R1395" t="str">
            <v>75.01.023</v>
          </cell>
          <cell r="S1395" t="str">
            <v>SCK - Coleta Manual Residuos - Orgânicos Feira Livre</v>
          </cell>
          <cell r="T1395">
            <v>2</v>
          </cell>
          <cell r="U1395" t="str">
            <v>SIND TRAB EMP DE ONIBUS RODOV INTEREST INTERM SET DIF SAO PAULO</v>
          </cell>
          <cell r="V1395" t="str">
            <v>Brasileira</v>
          </cell>
          <cell r="W1395" t="str">
            <v>Vitória da Conquista</v>
          </cell>
          <cell r="X1395" t="str">
            <v>MARIA VIEIRA MNUNES DOS SANTOS</v>
          </cell>
          <cell r="Y1395" t="str">
            <v>JOSE DOS SANTOS</v>
          </cell>
          <cell r="Z1395" t="str">
            <v>Casado</v>
          </cell>
          <cell r="AA1395" t="str">
            <v>Ensino Médio Incompleto</v>
          </cell>
          <cell r="AB1395" t="str">
            <v>M</v>
          </cell>
          <cell r="AC1395" t="str">
            <v>Rua</v>
          </cell>
          <cell r="AD1395" t="str">
            <v>RUA MANOEL DA CONCEICAO</v>
          </cell>
          <cell r="AE1395" t="str">
            <v>182</v>
          </cell>
          <cell r="AG1395" t="str">
            <v>05894-370</v>
          </cell>
          <cell r="AH1395" t="str">
            <v>JARDIM MACEDONIA</v>
          </cell>
          <cell r="AI1395" t="str">
            <v>São Paulo</v>
          </cell>
          <cell r="AJ1395" t="str">
            <v>São Paulo</v>
          </cell>
          <cell r="AK1395" t="str">
            <v>11</v>
          </cell>
          <cell r="AL1395" t="str">
            <v>5825.4449</v>
          </cell>
          <cell r="AM1395" t="str">
            <v>11</v>
          </cell>
          <cell r="AN1395" t="str">
            <v>98574.7147</v>
          </cell>
          <cell r="AP1395">
            <v>8793</v>
          </cell>
          <cell r="AQ1395" t="str">
            <v>24229</v>
          </cell>
          <cell r="AR1395" t="str">
            <v>1</v>
          </cell>
          <cell r="AS1395" t="str">
            <v>20040412X</v>
          </cell>
          <cell r="AT1395" t="str">
            <v>146260120116</v>
          </cell>
          <cell r="AU1395" t="str">
            <v>5</v>
          </cell>
          <cell r="AV1395" t="str">
            <v>391</v>
          </cell>
          <cell r="AW1395" t="str">
            <v>09457205</v>
          </cell>
          <cell r="AX1395" t="str">
            <v>804</v>
          </cell>
          <cell r="AY1395">
            <v>0</v>
          </cell>
          <cell r="AZ1395">
            <v>2</v>
          </cell>
          <cell r="BA1395">
            <v>0</v>
          </cell>
          <cell r="BB1395" t="str">
            <v>03.990.343.508</v>
          </cell>
          <cell r="BC1395">
            <v>44600</v>
          </cell>
          <cell r="BD1395">
            <v>42775</v>
          </cell>
          <cell r="BE1395" t="str">
            <v>D</v>
          </cell>
          <cell r="BG1395">
            <v>43983</v>
          </cell>
        </row>
        <row r="1396">
          <cell r="A1396">
            <v>112281</v>
          </cell>
          <cell r="B1396" t="str">
            <v>JOSE WELLITON MATEUS GOMES</v>
          </cell>
          <cell r="C1396" t="str">
            <v>COLETOR</v>
          </cell>
          <cell r="D1396" t="str">
            <v>ECOSAMPA Operação Geral</v>
          </cell>
          <cell r="E1396">
            <v>43617</v>
          </cell>
          <cell r="F1396">
            <v>1907.79</v>
          </cell>
          <cell r="G1396" t="str">
            <v>Em Atividade Normal</v>
          </cell>
          <cell r="H1396">
            <v>45023</v>
          </cell>
          <cell r="I1396">
            <v>29253</v>
          </cell>
          <cell r="J1396" t="str">
            <v>286.528.038-11</v>
          </cell>
          <cell r="K1396" t="str">
            <v>128.77090.89.4</v>
          </cell>
          <cell r="L1396" t="str">
            <v>Salário Mensal</v>
          </cell>
          <cell r="M1396" t="str">
            <v>Empregado (CLT)</v>
          </cell>
          <cell r="N1396" t="str">
            <v>5142-05</v>
          </cell>
          <cell r="O1396">
            <v>297</v>
          </cell>
          <cell r="P1396" t="str">
            <v>SEGUNDA A SABADO - 05:40 AS 14:00 / INTERVALO DE 01 HORA</v>
          </cell>
          <cell r="Q1396" t="str">
            <v>220 Horas</v>
          </cell>
          <cell r="R1396" t="str">
            <v>75.01.017</v>
          </cell>
          <cell r="S1396" t="str">
            <v>SCK - Coleta Manual - Entulho e Materiais Diversos</v>
          </cell>
          <cell r="T1396">
            <v>2</v>
          </cell>
          <cell r="U1396" t="str">
            <v>SIEMACO SAO PAULO LIMP URBANA</v>
          </cell>
          <cell r="V1396" t="str">
            <v>Brasileira</v>
          </cell>
          <cell r="W1396" t="str">
            <v>Surubim</v>
          </cell>
          <cell r="X1396" t="str">
            <v>MARIA DE FATIMA MATEUS GOMES</v>
          </cell>
          <cell r="Y1396" t="str">
            <v>JOSE MATEUS GOMES</v>
          </cell>
          <cell r="Z1396" t="str">
            <v>Outros</v>
          </cell>
          <cell r="AA1396" t="str">
            <v>Ensino Médio Completo</v>
          </cell>
          <cell r="AB1396" t="str">
            <v>M</v>
          </cell>
          <cell r="AC1396" t="str">
            <v>Rua</v>
          </cell>
          <cell r="AD1396" t="str">
            <v>ARUEIRA</v>
          </cell>
          <cell r="AE1396" t="str">
            <v>42</v>
          </cell>
          <cell r="AF1396" t="str">
            <v>CASA 02</v>
          </cell>
          <cell r="AG1396" t="str">
            <v>04895-290</v>
          </cell>
          <cell r="AH1396" t="str">
            <v>COND H VARGEM GRANDE</v>
          </cell>
          <cell r="AI1396" t="str">
            <v>São Paulo</v>
          </cell>
          <cell r="AJ1396" t="str">
            <v>São Paulo</v>
          </cell>
          <cell r="AP1396">
            <v>2921</v>
          </cell>
          <cell r="AQ1396" t="str">
            <v>52725</v>
          </cell>
          <cell r="AR1396" t="str">
            <v>1</v>
          </cell>
          <cell r="AS1396" t="str">
            <v>325314974</v>
          </cell>
          <cell r="AT1396" t="str">
            <v>223062310167</v>
          </cell>
          <cell r="AU1396" t="str">
            <v>110</v>
          </cell>
          <cell r="AV1396" t="str">
            <v>381</v>
          </cell>
          <cell r="AW1396" t="str">
            <v>93972</v>
          </cell>
          <cell r="AX1396" t="str">
            <v>191</v>
          </cell>
          <cell r="AY1396">
            <v>4</v>
          </cell>
          <cell r="AZ1396">
            <v>3</v>
          </cell>
          <cell r="BA1396">
            <v>0</v>
          </cell>
        </row>
        <row r="1397">
          <cell r="A1397">
            <v>119921</v>
          </cell>
          <cell r="B1397" t="str">
            <v>JOSELINE ALVES DOS SANTOS</v>
          </cell>
          <cell r="C1397" t="str">
            <v>AJUDANTE EQ SERVICOS DIVERSOS</v>
          </cell>
          <cell r="D1397" t="str">
            <v>ECOSAMPA Santo Amaro</v>
          </cell>
          <cell r="E1397">
            <v>44760</v>
          </cell>
          <cell r="F1397">
            <v>1603.99</v>
          </cell>
          <cell r="G1397" t="str">
            <v>Em Atividade Normal</v>
          </cell>
          <cell r="H1397">
            <v>45157</v>
          </cell>
          <cell r="I1397">
            <v>31901</v>
          </cell>
          <cell r="J1397" t="str">
            <v>370.140.448-85</v>
          </cell>
          <cell r="K1397" t="str">
            <v>203.91308.71.2</v>
          </cell>
          <cell r="L1397" t="str">
            <v>Salário Mensal</v>
          </cell>
          <cell r="M1397" t="str">
            <v>Empregado (CLT)</v>
          </cell>
          <cell r="N1397" t="str">
            <v>5142-25</v>
          </cell>
          <cell r="O1397">
            <v>66</v>
          </cell>
          <cell r="P1397" t="str">
            <v>SEGUNDA A SABADO - 06:00 AS 14:20 / INTERVALO DE 01 HORA</v>
          </cell>
          <cell r="Q1397" t="str">
            <v>220 Horas</v>
          </cell>
          <cell r="R1397" t="str">
            <v>75.01.013</v>
          </cell>
          <cell r="S1397" t="str">
            <v>SCK - Capinação e Roçada de Vias</v>
          </cell>
          <cell r="T1397">
            <v>2</v>
          </cell>
          <cell r="U1397" t="str">
            <v>SIEMACO SAO PAULO LIMP URBANA</v>
          </cell>
          <cell r="V1397" t="str">
            <v>Brasileira</v>
          </cell>
          <cell r="W1397" t="str">
            <v>São Paulo</v>
          </cell>
          <cell r="X1397" t="str">
            <v>ELIEUSA SANTOS OLIVEIRA</v>
          </cell>
          <cell r="Y1397" t="str">
            <v>NARCI ALVES DOS SANTOS</v>
          </cell>
          <cell r="Z1397" t="str">
            <v>Casado</v>
          </cell>
          <cell r="AA1397" t="str">
            <v>Ensino Médio Completo</v>
          </cell>
          <cell r="AB1397" t="str">
            <v>F</v>
          </cell>
          <cell r="AC1397" t="str">
            <v>Rua</v>
          </cell>
          <cell r="AD1397" t="str">
            <v>ANECY ROCHA</v>
          </cell>
          <cell r="AE1397" t="str">
            <v>469</v>
          </cell>
          <cell r="AG1397" t="str">
            <v>08372-209</v>
          </cell>
          <cell r="AH1397" t="str">
            <v>JARDIM DAS ROSAS</v>
          </cell>
          <cell r="AI1397" t="str">
            <v>São Paulo</v>
          </cell>
          <cell r="AJ1397" t="str">
            <v>São Paulo</v>
          </cell>
          <cell r="AP1397">
            <v>6748</v>
          </cell>
          <cell r="AQ1397" t="str">
            <v>41723</v>
          </cell>
          <cell r="AR1397" t="str">
            <v>2</v>
          </cell>
          <cell r="AS1397" t="str">
            <v>435924825</v>
          </cell>
          <cell r="AT1397" t="str">
            <v>339027630116</v>
          </cell>
          <cell r="AU1397" t="str">
            <v>0420</v>
          </cell>
          <cell r="AV1397" t="str">
            <v>375</v>
          </cell>
          <cell r="AW1397" t="str">
            <v>37014044</v>
          </cell>
          <cell r="AX1397" t="str">
            <v>885</v>
          </cell>
          <cell r="AY1397">
            <v>1</v>
          </cell>
          <cell r="AZ1397">
            <v>1</v>
          </cell>
          <cell r="BA1397">
            <v>13</v>
          </cell>
        </row>
        <row r="1398">
          <cell r="A1398">
            <v>112292</v>
          </cell>
          <cell r="B1398" t="str">
            <v>JOSEMAR CELESTINO DOS SANTOS</v>
          </cell>
          <cell r="C1398" t="str">
            <v>MOTORISTA CAMINHAO</v>
          </cell>
          <cell r="D1398" t="str">
            <v>ECOSAMPA Operação Geral</v>
          </cell>
          <cell r="E1398">
            <v>43617</v>
          </cell>
          <cell r="F1398">
            <v>3050.22</v>
          </cell>
          <cell r="G1398" t="str">
            <v>Em Atividade Normal</v>
          </cell>
          <cell r="H1398">
            <v>45149</v>
          </cell>
          <cell r="I1398">
            <v>25754</v>
          </cell>
          <cell r="J1398" t="str">
            <v>147.964.268-17</v>
          </cell>
          <cell r="K1398" t="str">
            <v>124.84973.52.9</v>
          </cell>
          <cell r="L1398" t="str">
            <v>Salário Mensal</v>
          </cell>
          <cell r="M1398" t="str">
            <v>Empregado (CLT)</v>
          </cell>
          <cell r="N1398" t="str">
            <v>7825-10</v>
          </cell>
          <cell r="O1398">
            <v>339</v>
          </cell>
          <cell r="P1398" t="str">
            <v>SEGUNDA A SABADO - 13:20 AS 21:40 / INTERVALO DE 01 HORA</v>
          </cell>
          <cell r="Q1398" t="str">
            <v>220 Horas</v>
          </cell>
          <cell r="R1398" t="str">
            <v>75.01.023</v>
          </cell>
          <cell r="S1398" t="str">
            <v>SCK - Coleta Manual Residuos - Orgânicos Feira Livre</v>
          </cell>
          <cell r="T1398">
            <v>2</v>
          </cell>
          <cell r="U1398" t="str">
            <v>SIND TRAB EMP DE ONIBUS RODOV INTEREST INTERM SET DIF SAO PAULO</v>
          </cell>
          <cell r="V1398" t="str">
            <v>Brasileira</v>
          </cell>
          <cell r="W1398" t="str">
            <v>Boninal</v>
          </cell>
          <cell r="X1398" t="str">
            <v>MARIA LOURDES DOS SANTOS</v>
          </cell>
          <cell r="Y1398" t="str">
            <v>JOSE CELESTINO DOS SANTOS</v>
          </cell>
          <cell r="Z1398" t="str">
            <v>Casado</v>
          </cell>
          <cell r="AA1398" t="str">
            <v>Ensino Médio Incompleto</v>
          </cell>
          <cell r="AB1398" t="str">
            <v>M</v>
          </cell>
          <cell r="AC1398" t="str">
            <v>Rua</v>
          </cell>
          <cell r="AD1398" t="str">
            <v>AMICIS BRANDI BERTOLOTTI</v>
          </cell>
          <cell r="AE1398" t="str">
            <v>2458</v>
          </cell>
          <cell r="AG1398" t="str">
            <v>04953-070</v>
          </cell>
          <cell r="AH1398" t="str">
            <v>VILA GILDA</v>
          </cell>
          <cell r="AI1398" t="str">
            <v>São Paulo</v>
          </cell>
          <cell r="AJ1398" t="str">
            <v>São Paulo</v>
          </cell>
          <cell r="AP1398">
            <v>7245</v>
          </cell>
          <cell r="AQ1398" t="str">
            <v>01719</v>
          </cell>
          <cell r="AR1398" t="str">
            <v>4</v>
          </cell>
          <cell r="AS1398" t="str">
            <v>332807629</v>
          </cell>
          <cell r="AT1398" t="str">
            <v>059479020574</v>
          </cell>
          <cell r="AU1398" t="str">
            <v>378</v>
          </cell>
          <cell r="AV1398" t="str">
            <v>372</v>
          </cell>
          <cell r="AW1398" t="str">
            <v>31407</v>
          </cell>
          <cell r="AX1398" t="str">
            <v>230</v>
          </cell>
          <cell r="AY1398">
            <v>4</v>
          </cell>
          <cell r="AZ1398">
            <v>3</v>
          </cell>
          <cell r="BA1398">
            <v>0</v>
          </cell>
          <cell r="BB1398" t="str">
            <v>01.451.676.293</v>
          </cell>
          <cell r="BC1398">
            <v>44427</v>
          </cell>
          <cell r="BE1398" t="str">
            <v>D</v>
          </cell>
          <cell r="BG1398">
            <v>43609</v>
          </cell>
        </row>
        <row r="1399">
          <cell r="A1399">
            <v>121957</v>
          </cell>
          <cell r="B1399" t="str">
            <v>JOSEMAR DE PAULA MACEDO</v>
          </cell>
          <cell r="C1399" t="str">
            <v>AJUDANTE EQ SERVICOS DIVERSOS</v>
          </cell>
          <cell r="D1399" t="str">
            <v>ECOSAMPA Santo Amaro</v>
          </cell>
          <cell r="E1399">
            <v>45040</v>
          </cell>
          <cell r="F1399">
            <v>1603.99</v>
          </cell>
          <cell r="G1399" t="str">
            <v>Em Atividade Normal</v>
          </cell>
          <cell r="H1399">
            <v>45040</v>
          </cell>
          <cell r="I1399">
            <v>33261</v>
          </cell>
          <cell r="J1399" t="str">
            <v>384.225.868-27</v>
          </cell>
          <cell r="K1399" t="str">
            <v>162.99471.83.3</v>
          </cell>
          <cell r="L1399" t="str">
            <v>Salário Mensal</v>
          </cell>
          <cell r="M1399" t="str">
            <v>Empregado (CLT)</v>
          </cell>
          <cell r="N1399" t="str">
            <v>5142-25</v>
          </cell>
          <cell r="O1399">
            <v>300</v>
          </cell>
          <cell r="P1399" t="str">
            <v>SEGUNDA A SABADO - 21:00 AS 04:33 / INTERVALO DE 01 HORA</v>
          </cell>
          <cell r="Q1399" t="str">
            <v>220 Horas</v>
          </cell>
          <cell r="R1399" t="str">
            <v>75.01.014</v>
          </cell>
          <cell r="S1399" t="str">
            <v>SCK - Pintura de Meio-Fio e Remoção Faixas e Propagandas</v>
          </cell>
          <cell r="T1399">
            <v>2</v>
          </cell>
          <cell r="U1399" t="str">
            <v>SIEMACO SAO PAULO LIMP URBANA</v>
          </cell>
          <cell r="V1399" t="str">
            <v>Brasileira</v>
          </cell>
          <cell r="W1399" t="str">
            <v>São Paulo</v>
          </cell>
          <cell r="X1399" t="str">
            <v>LUCIA HELENA BATISTA DE PAULA</v>
          </cell>
          <cell r="Y1399" t="str">
            <v>OSMAR DIAS DE MACEDO</v>
          </cell>
          <cell r="Z1399" t="str">
            <v>Solteiro</v>
          </cell>
          <cell r="AA1399" t="str">
            <v>Ensino Fundamental Incompleto</v>
          </cell>
          <cell r="AB1399" t="str">
            <v>M</v>
          </cell>
          <cell r="AC1399" t="str">
            <v>Rua</v>
          </cell>
          <cell r="AD1399" t="str">
            <v>DR PAULO DE BARROS WHITAKER</v>
          </cell>
          <cell r="AE1399" t="str">
            <v>19</v>
          </cell>
          <cell r="AF1399" t="str">
            <v>CASA C</v>
          </cell>
          <cell r="AG1399" t="str">
            <v>04807-000</v>
          </cell>
          <cell r="AH1399" t="str">
            <v>CIDADE DUTRA</v>
          </cell>
          <cell r="AI1399" t="str">
            <v>São Paulo</v>
          </cell>
          <cell r="AJ1399" t="str">
            <v>São Paulo</v>
          </cell>
          <cell r="AM1399" t="str">
            <v>11</v>
          </cell>
          <cell r="AN1399" t="str">
            <v>98743-3261</v>
          </cell>
          <cell r="AP1399">
            <v>6753</v>
          </cell>
          <cell r="AQ1399" t="str">
            <v>50707</v>
          </cell>
          <cell r="AR1399" t="str">
            <v>5</v>
          </cell>
          <cell r="AS1399" t="str">
            <v>494739009</v>
          </cell>
          <cell r="AT1399" t="str">
            <v>400565200108</v>
          </cell>
          <cell r="AU1399" t="str">
            <v>0347</v>
          </cell>
          <cell r="AV1399" t="str">
            <v>280</v>
          </cell>
          <cell r="AW1399" t="str">
            <v>384225868</v>
          </cell>
          <cell r="AX1399" t="str">
            <v>27</v>
          </cell>
          <cell r="AY1399">
            <v>0</v>
          </cell>
          <cell r="AZ1399">
            <v>4</v>
          </cell>
          <cell r="BA1399">
            <v>7</v>
          </cell>
        </row>
        <row r="1400">
          <cell r="A1400">
            <v>119116</v>
          </cell>
          <cell r="B1400" t="str">
            <v>JOSEMAR SEBASTIAO DA SILVA</v>
          </cell>
          <cell r="C1400" t="str">
            <v>AJUDANTE EQ SERVICOS DIVERSOS</v>
          </cell>
          <cell r="D1400" t="str">
            <v>ECOSAMPA Operação Geral</v>
          </cell>
          <cell r="E1400">
            <v>44630</v>
          </cell>
          <cell r="F1400">
            <v>1603.99</v>
          </cell>
          <cell r="G1400" t="str">
            <v>Demitido em Meses Anteriores</v>
          </cell>
          <cell r="H1400">
            <v>44999</v>
          </cell>
          <cell r="I1400">
            <v>31932</v>
          </cell>
          <cell r="J1400" t="str">
            <v>366.944.298-78</v>
          </cell>
          <cell r="K1400" t="str">
            <v>207.11869.21.3</v>
          </cell>
          <cell r="L1400" t="str">
            <v>Salário Mensal</v>
          </cell>
          <cell r="M1400" t="str">
            <v>Empregado (CLT)</v>
          </cell>
          <cell r="N1400" t="str">
            <v>5142-25</v>
          </cell>
          <cell r="O1400">
            <v>339</v>
          </cell>
          <cell r="P1400" t="str">
            <v>SEGUNDA A SABADO - 13:20 AS 21:40 / INTERVALO DE 01 HORA</v>
          </cell>
          <cell r="Q1400" t="str">
            <v>220 Horas</v>
          </cell>
          <cell r="R1400" t="str">
            <v>75.01.013</v>
          </cell>
          <cell r="S1400" t="str">
            <v>SCK - Capinação e Roçada de Vias</v>
          </cell>
          <cell r="T1400">
            <v>2</v>
          </cell>
          <cell r="U1400" t="str">
            <v>SIEMACO SAO PAULO LIMP URBANA</v>
          </cell>
          <cell r="V1400" t="str">
            <v>Brasileira</v>
          </cell>
          <cell r="W1400" t="str">
            <v>São Paulo</v>
          </cell>
          <cell r="X1400" t="str">
            <v>SEBASTIANA MARIA ISIDRO DA SILVA</v>
          </cell>
          <cell r="Y1400" t="str">
            <v>SEBASTIAO ISIDRO DA SILVA</v>
          </cell>
          <cell r="Z1400" t="str">
            <v>Solteiro</v>
          </cell>
          <cell r="AA1400" t="str">
            <v>Ensino Médio Completo</v>
          </cell>
          <cell r="AB1400" t="str">
            <v>M</v>
          </cell>
          <cell r="AC1400" t="str">
            <v>Avenida</v>
          </cell>
          <cell r="AD1400" t="str">
            <v>MARIA LUIZA AMERICANO</v>
          </cell>
          <cell r="AE1400" t="str">
            <v>2394</v>
          </cell>
          <cell r="AG1400" t="str">
            <v>08280-190</v>
          </cell>
          <cell r="AH1400" t="str">
            <v>CIDADE LIDER</v>
          </cell>
          <cell r="AI1400" t="str">
            <v>São Paulo</v>
          </cell>
          <cell r="AJ1400" t="str">
            <v>São Paulo</v>
          </cell>
          <cell r="AK1400" t="str">
            <v>11</v>
          </cell>
          <cell r="AL1400" t="str">
            <v>2742.9436</v>
          </cell>
          <cell r="AM1400" t="str">
            <v>11</v>
          </cell>
          <cell r="AN1400" t="str">
            <v>97970.4572</v>
          </cell>
          <cell r="AP1400">
            <v>7908</v>
          </cell>
          <cell r="AQ1400" t="str">
            <v>11284</v>
          </cell>
          <cell r="AR1400" t="str">
            <v>5</v>
          </cell>
          <cell r="AS1400" t="str">
            <v>443135551</v>
          </cell>
          <cell r="AT1400" t="str">
            <v>327996420141</v>
          </cell>
          <cell r="AU1400" t="str">
            <v>0152</v>
          </cell>
          <cell r="AV1400" t="str">
            <v>417</v>
          </cell>
          <cell r="AW1400" t="str">
            <v>36694429</v>
          </cell>
          <cell r="AX1400" t="str">
            <v>878</v>
          </cell>
          <cell r="AY1400">
            <v>1</v>
          </cell>
          <cell r="AZ1400">
            <v>0</v>
          </cell>
          <cell r="BA1400">
            <v>4</v>
          </cell>
        </row>
        <row r="1401">
          <cell r="A1401">
            <v>112296</v>
          </cell>
          <cell r="B1401" t="str">
            <v>JOSENILSON FELICIO DOS SANTOS</v>
          </cell>
          <cell r="C1401" t="str">
            <v>AJUDANTE EQ SERVICOS DIVERSOS</v>
          </cell>
          <cell r="D1401" t="str">
            <v>ECOSAMPA Santo Amaro</v>
          </cell>
          <cell r="E1401">
            <v>43617</v>
          </cell>
          <cell r="F1401">
            <v>1603.99</v>
          </cell>
          <cell r="G1401" t="str">
            <v>Em Atividade Normal</v>
          </cell>
          <cell r="H1401">
            <v>44867</v>
          </cell>
          <cell r="I1401">
            <v>34694</v>
          </cell>
          <cell r="J1401" t="str">
            <v>455.571.488-17</v>
          </cell>
          <cell r="K1401" t="str">
            <v>204.28922.72.9</v>
          </cell>
          <cell r="L1401" t="str">
            <v>Salário Mensal</v>
          </cell>
          <cell r="M1401" t="str">
            <v>Empregado (CLT)</v>
          </cell>
          <cell r="N1401" t="str">
            <v>5142-25</v>
          </cell>
          <cell r="O1401">
            <v>66</v>
          </cell>
          <cell r="P1401" t="str">
            <v>SEGUNDA A SABADO - 06:00 AS 14:20 / INTERVALO DE 01 HORA</v>
          </cell>
          <cell r="Q1401" t="str">
            <v>220 Horas</v>
          </cell>
          <cell r="R1401" t="str">
            <v>75.01.001</v>
          </cell>
          <cell r="S1401" t="str">
            <v>SCK - Lavagem Especial Equip.</v>
          </cell>
          <cell r="T1401">
            <v>2</v>
          </cell>
          <cell r="U1401" t="str">
            <v>SIEMACO SAO PAULO LIMP URBANA</v>
          </cell>
          <cell r="V1401" t="str">
            <v>Brasileira</v>
          </cell>
          <cell r="W1401" t="str">
            <v>Itajuípe</v>
          </cell>
          <cell r="X1401" t="str">
            <v>ROSA NEIDA FELICIO SANTOS</v>
          </cell>
          <cell r="Y1401" t="str">
            <v>JOSE DE SOUZA DOS SANTOS</v>
          </cell>
          <cell r="Z1401" t="str">
            <v>Solteiro</v>
          </cell>
          <cell r="AA1401" t="str">
            <v>Ensino Fundamental Incompleto</v>
          </cell>
          <cell r="AB1401" t="str">
            <v>M</v>
          </cell>
          <cell r="AC1401" t="str">
            <v>Rua</v>
          </cell>
          <cell r="AD1401" t="str">
            <v>DA INDEPENDENCIA</v>
          </cell>
          <cell r="AE1401" t="str">
            <v>41</v>
          </cell>
          <cell r="AF1401" t="str">
            <v>APTO 41</v>
          </cell>
          <cell r="AG1401" t="str">
            <v>05664-015</v>
          </cell>
          <cell r="AH1401" t="str">
            <v>PARAISOPOLIS</v>
          </cell>
          <cell r="AI1401" t="str">
            <v>São Paulo</v>
          </cell>
          <cell r="AJ1401" t="str">
            <v>São Paulo</v>
          </cell>
          <cell r="AP1401">
            <v>390</v>
          </cell>
          <cell r="AQ1401" t="str">
            <v>10861</v>
          </cell>
          <cell r="AR1401" t="str">
            <v>1</v>
          </cell>
          <cell r="AS1401" t="str">
            <v>42593679X</v>
          </cell>
          <cell r="AT1401" t="str">
            <v>407441370191</v>
          </cell>
          <cell r="AU1401" t="str">
            <v>48</v>
          </cell>
          <cell r="AV1401" t="str">
            <v>346</v>
          </cell>
          <cell r="AW1401" t="str">
            <v>33028</v>
          </cell>
          <cell r="AX1401" t="str">
            <v>368</v>
          </cell>
          <cell r="AY1401">
            <v>4</v>
          </cell>
          <cell r="AZ1401">
            <v>3</v>
          </cell>
          <cell r="BA1401">
            <v>0</v>
          </cell>
        </row>
        <row r="1402">
          <cell r="A1402">
            <v>112309</v>
          </cell>
          <cell r="B1402" t="str">
            <v>JOSEVAL FERREIRA MIRANDA</v>
          </cell>
          <cell r="C1402" t="str">
            <v>AJUDANTE EQ SERVICOS DIVERSOS</v>
          </cell>
          <cell r="D1402" t="str">
            <v>ECOSAMPA M'Boi Mirim</v>
          </cell>
          <cell r="E1402">
            <v>43617</v>
          </cell>
          <cell r="F1402">
            <v>1603.99</v>
          </cell>
          <cell r="G1402" t="str">
            <v>Em Atividade Normal</v>
          </cell>
          <cell r="H1402">
            <v>44898</v>
          </cell>
          <cell r="I1402">
            <v>28678</v>
          </cell>
          <cell r="J1402" t="str">
            <v>282.525.578-56</v>
          </cell>
          <cell r="K1402" t="str">
            <v>206.88025.96.4</v>
          </cell>
          <cell r="L1402" t="str">
            <v>Salário Mensal</v>
          </cell>
          <cell r="M1402" t="str">
            <v>Empregado (CLT)</v>
          </cell>
          <cell r="N1402" t="str">
            <v>5142-25</v>
          </cell>
          <cell r="O1402">
            <v>66</v>
          </cell>
          <cell r="P1402" t="str">
            <v>SEGUNDA A SABADO - 06:00 AS 14:20 / INTERVALO DE 01 HORA</v>
          </cell>
          <cell r="Q1402" t="str">
            <v>220 Horas</v>
          </cell>
          <cell r="R1402" t="str">
            <v>75.01.014</v>
          </cell>
          <cell r="S1402" t="str">
            <v>SCK - Pintura de Meio-Fio e Remoção Faixas e Propagandas</v>
          </cell>
          <cell r="T1402">
            <v>2</v>
          </cell>
          <cell r="U1402" t="str">
            <v>SIEMACO SAO PAULO LIMP URBANA</v>
          </cell>
          <cell r="V1402" t="str">
            <v>Brasileira</v>
          </cell>
          <cell r="W1402" t="str">
            <v>São Paulo</v>
          </cell>
          <cell r="X1402" t="str">
            <v>ALZIRA DOS SANTOS FERREIRA</v>
          </cell>
          <cell r="Y1402" t="str">
            <v>JOSE BARBOSA MIRANDA FILHO</v>
          </cell>
          <cell r="Z1402" t="str">
            <v>Casado</v>
          </cell>
          <cell r="AA1402" t="str">
            <v>Ensino Fundamental Completo</v>
          </cell>
          <cell r="AB1402" t="str">
            <v>M</v>
          </cell>
          <cell r="AC1402" t="str">
            <v>Rua</v>
          </cell>
          <cell r="AD1402" t="str">
            <v>MANOEL PORTO</v>
          </cell>
          <cell r="AE1402" t="str">
            <v>51</v>
          </cell>
          <cell r="AG1402" t="str">
            <v>05893-150</v>
          </cell>
          <cell r="AH1402" t="str">
            <v>JARDIM DAS ROSAS</v>
          </cell>
          <cell r="AI1402" t="str">
            <v>São Paulo</v>
          </cell>
          <cell r="AJ1402" t="str">
            <v>São Paulo</v>
          </cell>
          <cell r="AP1402">
            <v>9106</v>
          </cell>
          <cell r="AQ1402" t="str">
            <v>33416</v>
          </cell>
          <cell r="AR1402" t="str">
            <v>3</v>
          </cell>
          <cell r="AS1402" t="str">
            <v>345709068</v>
          </cell>
          <cell r="AT1402" t="str">
            <v>196413730175</v>
          </cell>
          <cell r="AU1402" t="str">
            <v>269</v>
          </cell>
          <cell r="AV1402" t="str">
            <v>373</v>
          </cell>
          <cell r="AW1402" t="str">
            <v>051293</v>
          </cell>
          <cell r="AX1402" t="str">
            <v>225</v>
          </cell>
          <cell r="AY1402">
            <v>4</v>
          </cell>
          <cell r="AZ1402">
            <v>3</v>
          </cell>
          <cell r="BA1402">
            <v>0</v>
          </cell>
        </row>
        <row r="1403">
          <cell r="A1403">
            <v>112317</v>
          </cell>
          <cell r="B1403" t="str">
            <v>JOSIAS DA SILVA</v>
          </cell>
          <cell r="C1403" t="str">
            <v>AJUDANTE EQ SERVICOS DIVERSOS</v>
          </cell>
          <cell r="D1403" t="str">
            <v>ECOSAMPA M'Boi Mirim</v>
          </cell>
          <cell r="E1403">
            <v>43617</v>
          </cell>
          <cell r="F1403">
            <v>1231.95</v>
          </cell>
          <cell r="G1403" t="str">
            <v>Demitido em Meses Anteriores</v>
          </cell>
          <cell r="H1403">
            <v>43703</v>
          </cell>
          <cell r="I1403">
            <v>27490</v>
          </cell>
          <cell r="J1403" t="str">
            <v>255.132.678-88</v>
          </cell>
          <cell r="K1403" t="str">
            <v>125.20055.15.6</v>
          </cell>
          <cell r="L1403" t="str">
            <v>Salário Mensal</v>
          </cell>
          <cell r="M1403" t="str">
            <v>Empregado (CLT)</v>
          </cell>
          <cell r="N1403" t="str">
            <v>5142-25</v>
          </cell>
          <cell r="O1403">
            <v>167</v>
          </cell>
          <cell r="P1403" t="str">
            <v>SEGUNDA A SABADO - 13:40 AS 22:00 / INTERVALO DE 01 HORA</v>
          </cell>
          <cell r="Q1403" t="str">
            <v>220 Horas</v>
          </cell>
          <cell r="R1403" t="str">
            <v>75.01.022</v>
          </cell>
          <cell r="S1403" t="str">
            <v>SCK - Limpeza Habitacional - Dificil Acesso</v>
          </cell>
          <cell r="T1403">
            <v>2</v>
          </cell>
          <cell r="U1403" t="str">
            <v>SIEMACO SAO PAULO LIMP URBANA</v>
          </cell>
          <cell r="V1403" t="str">
            <v>Brasileira</v>
          </cell>
          <cell r="W1403" t="str">
            <v>Itaberaba</v>
          </cell>
          <cell r="X1403" t="str">
            <v>CLEUSA PEREIRA DA SILVA</v>
          </cell>
          <cell r="Y1403" t="str">
            <v>JOAO PEREIRA DA SILVA</v>
          </cell>
          <cell r="Z1403" t="str">
            <v>Solteiro</v>
          </cell>
          <cell r="AA1403" t="str">
            <v>Ensino Fundamental Incompleto</v>
          </cell>
          <cell r="AB1403" t="str">
            <v>M</v>
          </cell>
          <cell r="AC1403" t="str">
            <v>Rua</v>
          </cell>
          <cell r="AD1403" t="str">
            <v xml:space="preserve">JAGUARIBE SAI DAS GOIABEIRAS </v>
          </cell>
          <cell r="AE1403" t="str">
            <v>9</v>
          </cell>
          <cell r="AG1403" t="str">
            <v>05661-040</v>
          </cell>
          <cell r="AH1403" t="str">
            <v>PARAISOPOLIS</v>
          </cell>
          <cell r="AI1403" t="str">
            <v>São Paulo</v>
          </cell>
          <cell r="AJ1403" t="str">
            <v>São Paulo</v>
          </cell>
          <cell r="AP1403">
            <v>390</v>
          </cell>
          <cell r="AQ1403" t="str">
            <v>32747</v>
          </cell>
          <cell r="AR1403" t="str">
            <v>6</v>
          </cell>
          <cell r="AS1403" t="str">
            <v>375268303</v>
          </cell>
          <cell r="AT1403" t="str">
            <v>67056430515</v>
          </cell>
          <cell r="AU1403" t="str">
            <v>549</v>
          </cell>
          <cell r="AV1403" t="str">
            <v>346</v>
          </cell>
          <cell r="AW1403" t="str">
            <v>85352</v>
          </cell>
          <cell r="AX1403" t="str">
            <v>190</v>
          </cell>
          <cell r="AY1403">
            <v>0</v>
          </cell>
          <cell r="AZ1403">
            <v>2</v>
          </cell>
          <cell r="BA1403">
            <v>25</v>
          </cell>
        </row>
        <row r="1404">
          <cell r="A1404">
            <v>112321</v>
          </cell>
          <cell r="B1404" t="str">
            <v>JOSIEL DE JESUS SANTOS</v>
          </cell>
          <cell r="C1404" t="str">
            <v>BUEIRISTA</v>
          </cell>
          <cell r="D1404" t="str">
            <v>ECOSAMPA Campo Limpo</v>
          </cell>
          <cell r="E1404">
            <v>43617</v>
          </cell>
          <cell r="F1404">
            <v>1465.28</v>
          </cell>
          <cell r="G1404" t="str">
            <v>Demitido em Meses Anteriores</v>
          </cell>
          <cell r="H1404">
            <v>43703</v>
          </cell>
          <cell r="I1404">
            <v>33178</v>
          </cell>
          <cell r="J1404" t="str">
            <v>369.885.948-33</v>
          </cell>
          <cell r="K1404" t="str">
            <v>201.15443.11.2</v>
          </cell>
          <cell r="L1404" t="str">
            <v>Salário Mensal</v>
          </cell>
          <cell r="M1404" t="str">
            <v>Empregado (CLT)</v>
          </cell>
          <cell r="N1404" t="str">
            <v>9922-25</v>
          </cell>
          <cell r="O1404">
            <v>167</v>
          </cell>
          <cell r="P1404" t="str">
            <v>SEGUNDA A SABADO - 13:40 AS 22:00 / INTERVALO DE 01 HORA</v>
          </cell>
          <cell r="Q1404" t="str">
            <v>220 Horas</v>
          </cell>
          <cell r="R1404" t="str">
            <v>75.01.012</v>
          </cell>
          <cell r="S1404" t="str">
            <v>SCK - Limpeza de Bueiros</v>
          </cell>
          <cell r="T1404">
            <v>2</v>
          </cell>
          <cell r="U1404" t="str">
            <v>SIEMACO SAO PAULO LIMP URBANA</v>
          </cell>
          <cell r="V1404" t="str">
            <v>Brasileira</v>
          </cell>
          <cell r="W1404" t="str">
            <v>São Paulo</v>
          </cell>
          <cell r="X1404" t="str">
            <v>NAO DECLARADO</v>
          </cell>
          <cell r="Z1404" t="str">
            <v>Solteiro</v>
          </cell>
          <cell r="AA1404" t="str">
            <v>Ensino Médio Completo</v>
          </cell>
          <cell r="AB1404" t="str">
            <v>M</v>
          </cell>
          <cell r="AC1404" t="str">
            <v>Rua</v>
          </cell>
          <cell r="AD1404" t="str">
            <v>ALBERT LANGE</v>
          </cell>
          <cell r="AE1404" t="str">
            <v>35</v>
          </cell>
          <cell r="AG1404" t="str">
            <v>05857-180</v>
          </cell>
          <cell r="AH1404" t="str">
            <v>AURELIO</v>
          </cell>
          <cell r="AI1404" t="str">
            <v>São Paulo</v>
          </cell>
          <cell r="AJ1404" t="str">
            <v>São Paulo</v>
          </cell>
          <cell r="AP1404">
            <v>8576</v>
          </cell>
          <cell r="AQ1404" t="str">
            <v>30173</v>
          </cell>
          <cell r="AR1404" t="str">
            <v>6</v>
          </cell>
          <cell r="AS1404" t="str">
            <v>383764683</v>
          </cell>
          <cell r="AT1404" t="str">
            <v>377894550191</v>
          </cell>
          <cell r="AU1404" t="str">
            <v>519</v>
          </cell>
          <cell r="AV1404" t="str">
            <v>373</v>
          </cell>
          <cell r="AW1404" t="str">
            <v>94225</v>
          </cell>
          <cell r="AX1404" t="str">
            <v>323</v>
          </cell>
          <cell r="AY1404">
            <v>0</v>
          </cell>
          <cell r="AZ1404">
            <v>2</v>
          </cell>
          <cell r="BA1404">
            <v>25</v>
          </cell>
          <cell r="BB1404" t="str">
            <v>05.959.206.008</v>
          </cell>
          <cell r="BC1404">
            <v>41989</v>
          </cell>
          <cell r="BE1404" t="str">
            <v>B</v>
          </cell>
        </row>
        <row r="1405">
          <cell r="A1405">
            <v>112360</v>
          </cell>
          <cell r="B1405" t="str">
            <v>JOSIVALDO DA SILVA FERREIRA</v>
          </cell>
          <cell r="C1405" t="str">
            <v>AJUDANTE EQ SERVICOS DIVERSOS</v>
          </cell>
          <cell r="D1405" t="str">
            <v>ECOSAMPA Santo Amaro</v>
          </cell>
          <cell r="E1405">
            <v>43617</v>
          </cell>
          <cell r="F1405">
            <v>1603.99</v>
          </cell>
          <cell r="G1405" t="str">
            <v>Demitido em Meses Anteriores</v>
          </cell>
          <cell r="H1405">
            <v>45061</v>
          </cell>
          <cell r="I1405">
            <v>33895</v>
          </cell>
          <cell r="J1405" t="str">
            <v>050.480.133-36</v>
          </cell>
          <cell r="K1405" t="str">
            <v>162.08104.54.9</v>
          </cell>
          <cell r="L1405" t="str">
            <v>Salário Mensal</v>
          </cell>
          <cell r="M1405" t="str">
            <v>Empregado (CLT)</v>
          </cell>
          <cell r="N1405" t="str">
            <v>5142-25</v>
          </cell>
          <cell r="O1405">
            <v>300</v>
          </cell>
          <cell r="P1405" t="str">
            <v>SEGUNDA A SABADO - 21:00 AS 04:33 / INTERVALO DE 01 HORA</v>
          </cell>
          <cell r="Q1405" t="str">
            <v>220 Horas</v>
          </cell>
          <cell r="R1405" t="str">
            <v>75.01.013</v>
          </cell>
          <cell r="S1405" t="str">
            <v>SCK - Capinação e Roçada de Vias</v>
          </cell>
          <cell r="T1405">
            <v>2</v>
          </cell>
          <cell r="U1405" t="str">
            <v>SIEMACO SAO PAULO LIMP URBANA</v>
          </cell>
          <cell r="V1405" t="str">
            <v>Brasileira</v>
          </cell>
          <cell r="W1405" t="str">
            <v>Imperatriz</v>
          </cell>
          <cell r="X1405" t="str">
            <v>DOMINGAS DA SILVA FERREIRA</v>
          </cell>
          <cell r="Y1405" t="str">
            <v>CORDOLINO DELFINO FERREIRA</v>
          </cell>
          <cell r="Z1405" t="str">
            <v>Solteiro</v>
          </cell>
          <cell r="AA1405" t="str">
            <v>Ensino Fundamental Completo</v>
          </cell>
          <cell r="AB1405" t="str">
            <v>M</v>
          </cell>
          <cell r="AC1405" t="str">
            <v>Rua</v>
          </cell>
          <cell r="AD1405" t="str">
            <v>CELORICO DE BASTO</v>
          </cell>
          <cell r="AE1405" t="str">
            <v>568</v>
          </cell>
          <cell r="AG1405" t="str">
            <v>05857-250</v>
          </cell>
          <cell r="AH1405" t="str">
            <v>JARDIM WALQUIRIA</v>
          </cell>
          <cell r="AI1405" t="str">
            <v>São Paulo</v>
          </cell>
          <cell r="AJ1405" t="str">
            <v>São Paulo</v>
          </cell>
          <cell r="AK1405" t="str">
            <v>11</v>
          </cell>
          <cell r="AL1405" t="str">
            <v>96415.5467</v>
          </cell>
          <cell r="AM1405" t="str">
            <v>11</v>
          </cell>
          <cell r="AN1405" t="str">
            <v>98696.1259</v>
          </cell>
          <cell r="AP1405">
            <v>9106</v>
          </cell>
          <cell r="AQ1405" t="str">
            <v>34046</v>
          </cell>
          <cell r="AR1405" t="str">
            <v>7</v>
          </cell>
          <cell r="AS1405" t="str">
            <v>597974469</v>
          </cell>
          <cell r="AT1405" t="str">
            <v>391034110116</v>
          </cell>
          <cell r="AU1405" t="str">
            <v>862</v>
          </cell>
          <cell r="AV1405" t="str">
            <v>328</v>
          </cell>
          <cell r="AW1405" t="str">
            <v>31908</v>
          </cell>
          <cell r="AX1405" t="str">
            <v>035</v>
          </cell>
          <cell r="AY1405">
            <v>3</v>
          </cell>
          <cell r="AZ1405">
            <v>11</v>
          </cell>
          <cell r="BA1405">
            <v>14</v>
          </cell>
        </row>
        <row r="1406">
          <cell r="A1406">
            <v>112364</v>
          </cell>
          <cell r="B1406" t="str">
            <v>JOSIVALDO SILVA DE MELO</v>
          </cell>
          <cell r="C1406" t="str">
            <v>AJUDANTE EQ SERVICOS DIVERSOS</v>
          </cell>
          <cell r="D1406" t="str">
            <v>ECOSAMPA Santo Amaro</v>
          </cell>
          <cell r="E1406">
            <v>43617</v>
          </cell>
          <cell r="F1406">
            <v>1603.99</v>
          </cell>
          <cell r="G1406" t="str">
            <v>Em Atividade Normal</v>
          </cell>
          <cell r="H1406">
            <v>44806</v>
          </cell>
          <cell r="I1406">
            <v>25705</v>
          </cell>
          <cell r="J1406" t="str">
            <v>734.730.904-25</v>
          </cell>
          <cell r="K1406" t="str">
            <v>123.89790.00.5</v>
          </cell>
          <cell r="L1406" t="str">
            <v>Salário Mensal</v>
          </cell>
          <cell r="M1406" t="str">
            <v>Empregado (CLT)</v>
          </cell>
          <cell r="N1406" t="str">
            <v>5142-25</v>
          </cell>
          <cell r="O1406">
            <v>167</v>
          </cell>
          <cell r="P1406" t="str">
            <v>SEGUNDA A SABADO - 13:40 AS 22:00 / INTERVALO DE 01 HORA</v>
          </cell>
          <cell r="Q1406" t="str">
            <v>220 Horas</v>
          </cell>
          <cell r="R1406" t="str">
            <v>75.01.001</v>
          </cell>
          <cell r="S1406" t="str">
            <v>SCK - Lavagem Especial Equip.</v>
          </cell>
          <cell r="T1406">
            <v>2</v>
          </cell>
          <cell r="U1406" t="str">
            <v>SIEMACO SAO PAULO LIMP URBANA</v>
          </cell>
          <cell r="V1406" t="str">
            <v>Brasileira</v>
          </cell>
          <cell r="W1406" t="str">
            <v>Ribeirão</v>
          </cell>
          <cell r="X1406" t="str">
            <v>MARIA DE LOURDES DA SILVA</v>
          </cell>
          <cell r="Y1406" t="str">
            <v>JOSE OTILIO DE MELO</v>
          </cell>
          <cell r="Z1406" t="str">
            <v>Solteiro</v>
          </cell>
          <cell r="AA1406" t="str">
            <v>Ensino Fundamental Incompleto</v>
          </cell>
          <cell r="AB1406" t="str">
            <v>M</v>
          </cell>
          <cell r="AC1406" t="str">
            <v>Rua</v>
          </cell>
          <cell r="AD1406" t="str">
            <v>ASSEMBLEIA</v>
          </cell>
          <cell r="AE1406" t="str">
            <v>55</v>
          </cell>
          <cell r="AG1406" t="str">
            <v>04421-180</v>
          </cell>
          <cell r="AH1406" t="str">
            <v>JARDIM LUSO</v>
          </cell>
          <cell r="AI1406" t="str">
            <v>São Paulo</v>
          </cell>
          <cell r="AJ1406" t="str">
            <v>São Paulo</v>
          </cell>
          <cell r="AP1406">
            <v>9106</v>
          </cell>
          <cell r="AQ1406" t="str">
            <v>33998</v>
          </cell>
          <cell r="AR1406" t="str">
            <v>0</v>
          </cell>
          <cell r="AS1406" t="str">
            <v>368622253</v>
          </cell>
          <cell r="AT1406" t="str">
            <v>33060610841</v>
          </cell>
          <cell r="AU1406" t="str">
            <v>3332</v>
          </cell>
          <cell r="AV1406" t="str">
            <v>222</v>
          </cell>
          <cell r="AW1406" t="str">
            <v>94900</v>
          </cell>
          <cell r="AX1406" t="str">
            <v>031</v>
          </cell>
          <cell r="AY1406">
            <v>4</v>
          </cell>
          <cell r="AZ1406">
            <v>3</v>
          </cell>
          <cell r="BA1406">
            <v>0</v>
          </cell>
        </row>
        <row r="1407">
          <cell r="A1407">
            <v>112370</v>
          </cell>
          <cell r="B1407" t="str">
            <v>JOVELINA MARIA DA SILVA</v>
          </cell>
          <cell r="C1407" t="str">
            <v>AJUDANTE EQ SERVICOS DIVERSOS</v>
          </cell>
          <cell r="D1407" t="str">
            <v>ECOSAMPA Capela do Socorro</v>
          </cell>
          <cell r="E1407">
            <v>43617</v>
          </cell>
          <cell r="F1407">
            <v>1603.99</v>
          </cell>
          <cell r="G1407" t="str">
            <v>Em Atividade Normal</v>
          </cell>
          <cell r="H1407">
            <v>45170</v>
          </cell>
          <cell r="I1407">
            <v>26932</v>
          </cell>
          <cell r="J1407" t="str">
            <v>328.142.418-00</v>
          </cell>
          <cell r="K1407" t="str">
            <v>136.45894.89.5</v>
          </cell>
          <cell r="L1407" t="str">
            <v>Salário Mensal</v>
          </cell>
          <cell r="M1407" t="str">
            <v>Empregado (CLT)</v>
          </cell>
          <cell r="N1407" t="str">
            <v>5142-25</v>
          </cell>
          <cell r="O1407">
            <v>66</v>
          </cell>
          <cell r="P1407" t="str">
            <v>SEGUNDA A SABADO - 06:00 AS 14:20 / INTERVALO DE 01 HORA</v>
          </cell>
          <cell r="Q1407" t="str">
            <v>220 Horas</v>
          </cell>
          <cell r="R1407" t="str">
            <v>75.01.013</v>
          </cell>
          <cell r="S1407" t="str">
            <v>SCK - Capinação e Roçada de Vias</v>
          </cell>
          <cell r="T1407">
            <v>2</v>
          </cell>
          <cell r="U1407" t="str">
            <v>SIEMACO SAO PAULO LIMP URBANA</v>
          </cell>
          <cell r="V1407" t="str">
            <v>Brasileira</v>
          </cell>
          <cell r="W1407" t="str">
            <v>Rio Formoso</v>
          </cell>
          <cell r="X1407" t="str">
            <v>IRENE MARIA DA SILVA</v>
          </cell>
          <cell r="Z1407" t="str">
            <v>Solteiro</v>
          </cell>
          <cell r="AA1407" t="str">
            <v>Ensino Fundamental Incompleto</v>
          </cell>
          <cell r="AB1407" t="str">
            <v>F</v>
          </cell>
          <cell r="AC1407" t="str">
            <v>Rua</v>
          </cell>
          <cell r="AD1407" t="str">
            <v>FERREIRA DO ALENTEJO</v>
          </cell>
          <cell r="AE1407" t="str">
            <v>5</v>
          </cell>
          <cell r="AG1407" t="str">
            <v>04728-060</v>
          </cell>
          <cell r="AH1407" t="str">
            <v>JARDIM CARAVELAS</v>
          </cell>
          <cell r="AI1407" t="str">
            <v>São Paulo</v>
          </cell>
          <cell r="AJ1407" t="str">
            <v>São Paulo</v>
          </cell>
          <cell r="AP1407">
            <v>9340</v>
          </cell>
          <cell r="AQ1407" t="str">
            <v>55558</v>
          </cell>
          <cell r="AR1407" t="str">
            <v>1</v>
          </cell>
          <cell r="AS1407" t="str">
            <v>526946076</v>
          </cell>
          <cell r="AT1407" t="str">
            <v>63959610850</v>
          </cell>
          <cell r="AU1407" t="str">
            <v>325</v>
          </cell>
          <cell r="AV1407" t="str">
            <v>201</v>
          </cell>
          <cell r="AW1407" t="str">
            <v>19823</v>
          </cell>
          <cell r="AX1407" t="str">
            <v>062</v>
          </cell>
          <cell r="AY1407">
            <v>4</v>
          </cell>
          <cell r="AZ1407">
            <v>3</v>
          </cell>
          <cell r="BA1407">
            <v>0</v>
          </cell>
        </row>
        <row r="1408">
          <cell r="A1408">
            <v>114128</v>
          </cell>
          <cell r="B1408" t="str">
            <v>JOVELINO MANOEL DA SILVA</v>
          </cell>
          <cell r="C1408" t="str">
            <v>MOTORISTA CAMINHAO</v>
          </cell>
          <cell r="D1408" t="str">
            <v>ECOSAMPA Operação Geral</v>
          </cell>
          <cell r="E1408">
            <v>43739</v>
          </cell>
          <cell r="F1408">
            <v>3050.22</v>
          </cell>
          <cell r="G1408" t="str">
            <v>Em Atividade Normal</v>
          </cell>
          <cell r="H1408">
            <v>44930</v>
          </cell>
          <cell r="I1408">
            <v>23830</v>
          </cell>
          <cell r="J1408" t="str">
            <v>416.286.754-20</v>
          </cell>
          <cell r="K1408" t="str">
            <v>123.38169.98.2</v>
          </cell>
          <cell r="L1408" t="str">
            <v>Salário Mensal</v>
          </cell>
          <cell r="M1408" t="str">
            <v>Empregado (CLT)</v>
          </cell>
          <cell r="N1408" t="str">
            <v>7825-10</v>
          </cell>
          <cell r="O1408">
            <v>301</v>
          </cell>
          <cell r="P1408" t="str">
            <v>SEGUNDA A SABADO - 22:00 AS 05:25 / INTERVALO DE 01 HORA</v>
          </cell>
          <cell r="Q1408" t="str">
            <v>220 Horas</v>
          </cell>
          <cell r="R1408" t="str">
            <v>75.01.024</v>
          </cell>
          <cell r="S1408" t="str">
            <v>SCK - Coleta Manual Residuos - Compactador</v>
          </cell>
          <cell r="T1408">
            <v>2</v>
          </cell>
          <cell r="U1408" t="str">
            <v>SIND TRAB EMP DE ONIBUS RODOV INTEREST INTERM SET DIF SAO PAULO</v>
          </cell>
          <cell r="V1408" t="str">
            <v>Brasileira</v>
          </cell>
          <cell r="W1408" t="str">
            <v>Cabo de Santo Agostinho</v>
          </cell>
          <cell r="X1408" t="str">
            <v>MARIA FRANCISCA BARBOSA</v>
          </cell>
          <cell r="Y1408" t="str">
            <v>MANOEL ANTONIO DA SILVA</v>
          </cell>
          <cell r="Z1408" t="str">
            <v>Solteiro</v>
          </cell>
          <cell r="AA1408" t="str">
            <v>Ensino Fundamental Incompleto</v>
          </cell>
          <cell r="AB1408" t="str">
            <v>M</v>
          </cell>
          <cell r="AC1408" t="str">
            <v>Rua</v>
          </cell>
          <cell r="AD1408" t="str">
            <v>RUA FRANCISCO MARIANI</v>
          </cell>
          <cell r="AE1408" t="str">
            <v>48</v>
          </cell>
          <cell r="AF1408" t="str">
            <v>A</v>
          </cell>
          <cell r="AG1408" t="str">
            <v>05881-120</v>
          </cell>
          <cell r="AH1408" t="str">
            <v>JARDIM SAO BENTO NOVO</v>
          </cell>
          <cell r="AI1408" t="str">
            <v>São Paulo</v>
          </cell>
          <cell r="AJ1408" t="str">
            <v>São Paulo</v>
          </cell>
          <cell r="AK1408" t="str">
            <v>11</v>
          </cell>
          <cell r="AL1408" t="str">
            <v>5872.4923</v>
          </cell>
          <cell r="AM1408" t="str">
            <v>11</v>
          </cell>
          <cell r="AN1408" t="str">
            <v>96506.0370</v>
          </cell>
          <cell r="AP1408">
            <v>8341</v>
          </cell>
          <cell r="AQ1408" t="str">
            <v>26448</v>
          </cell>
          <cell r="AR1408" t="str">
            <v>2</v>
          </cell>
          <cell r="AS1408" t="str">
            <v>274772012</v>
          </cell>
          <cell r="AT1408" t="str">
            <v>008543960884</v>
          </cell>
          <cell r="AU1408" t="str">
            <v>0422</v>
          </cell>
          <cell r="AV1408" t="str">
            <v>020</v>
          </cell>
          <cell r="AW1408" t="str">
            <v>35722</v>
          </cell>
          <cell r="AX1408" t="str">
            <v>0031</v>
          </cell>
          <cell r="AY1408">
            <v>3</v>
          </cell>
          <cell r="AZ1408">
            <v>11</v>
          </cell>
          <cell r="BA1408">
            <v>0</v>
          </cell>
          <cell r="BB1408" t="str">
            <v>02.812.577.001</v>
          </cell>
          <cell r="BC1408">
            <v>45027</v>
          </cell>
          <cell r="BD1408">
            <v>43201</v>
          </cell>
          <cell r="BE1408" t="str">
            <v>E</v>
          </cell>
          <cell r="BG1408">
            <v>43724</v>
          </cell>
        </row>
        <row r="1409">
          <cell r="A1409">
            <v>113903</v>
          </cell>
          <cell r="B1409" t="str">
            <v>JOYCE FREIRE PEDROSO</v>
          </cell>
          <cell r="C1409" t="str">
            <v>PENSIONISTAS</v>
          </cell>
          <cell r="D1409" t="str">
            <v>ECOSAMPA Pensionistas</v>
          </cell>
          <cell r="E1409">
            <v>43647</v>
          </cell>
          <cell r="F1409">
            <v>0.01</v>
          </cell>
          <cell r="G1409" t="str">
            <v>Em Atividade Normal</v>
          </cell>
          <cell r="H1409">
            <v>43647</v>
          </cell>
          <cell r="J1409" t="str">
            <v>381.043.728-07</v>
          </cell>
          <cell r="L1409" t="str">
            <v>Nenhuma</v>
          </cell>
          <cell r="M1409" t="str">
            <v>Pensionista</v>
          </cell>
          <cell r="N1409" t="str">
            <v>1415-20</v>
          </cell>
          <cell r="O1409">
            <v>46</v>
          </cell>
          <cell r="P1409" t="str">
            <v>SEGUNDA A SEXTA - 08:30 ÀS 18:18 / INTERVALO DE 01 HORA</v>
          </cell>
          <cell r="Q1409" t="str">
            <v>220 Horas</v>
          </cell>
          <cell r="R1409" t="str">
            <v>00.00.000</v>
          </cell>
          <cell r="S1409" t="str">
            <v>Pensionistas</v>
          </cell>
          <cell r="T1409">
            <v>2</v>
          </cell>
          <cell r="U1409" t="str">
            <v>Nenhum</v>
          </cell>
          <cell r="V1409" t="str">
            <v>Brasileira</v>
          </cell>
          <cell r="W1409" t="str">
            <v>Nenhum</v>
          </cell>
          <cell r="Z1409" t="str">
            <v>Solteiro</v>
          </cell>
          <cell r="AA1409" t="str">
            <v>Ensino Médio Completo</v>
          </cell>
          <cell r="AB1409" t="str">
            <v>-</v>
          </cell>
          <cell r="AC1409" t="str">
            <v>Nenhum</v>
          </cell>
          <cell r="AI1409" t="str">
            <v>São Paulo</v>
          </cell>
          <cell r="AJ1409" t="str">
            <v>São Paulo</v>
          </cell>
          <cell r="AP1409">
            <v>6615</v>
          </cell>
          <cell r="AQ1409" t="str">
            <v>5315</v>
          </cell>
          <cell r="AR1409" t="str">
            <v>5</v>
          </cell>
          <cell r="AY1409">
            <v>4</v>
          </cell>
          <cell r="AZ1409">
            <v>2</v>
          </cell>
          <cell r="BA1409">
            <v>0</v>
          </cell>
        </row>
        <row r="1410">
          <cell r="A1410">
            <v>112379</v>
          </cell>
          <cell r="B1410" t="str">
            <v>JUAN CARLOS DIAZ BASCUR</v>
          </cell>
          <cell r="C1410" t="str">
            <v>MOTORISTA CAMINHAO</v>
          </cell>
          <cell r="D1410" t="str">
            <v>ECOSAMPA Operação Geral</v>
          </cell>
          <cell r="E1410">
            <v>43617</v>
          </cell>
          <cell r="F1410">
            <v>3050.22</v>
          </cell>
          <cell r="G1410" t="str">
            <v>Gozando Férias</v>
          </cell>
          <cell r="H1410">
            <v>45180</v>
          </cell>
          <cell r="I1410">
            <v>27192</v>
          </cell>
          <cell r="J1410" t="str">
            <v>255.204.528-65</v>
          </cell>
          <cell r="K1410" t="str">
            <v>123.73547.00.9</v>
          </cell>
          <cell r="L1410" t="str">
            <v>Salário Mensal</v>
          </cell>
          <cell r="M1410" t="str">
            <v>Empregado (CLT)</v>
          </cell>
          <cell r="N1410" t="str">
            <v>7825-10</v>
          </cell>
          <cell r="O1410">
            <v>300</v>
          </cell>
          <cell r="P1410" t="str">
            <v>SEGUNDA A SABADO - 21:00 AS 04:33 / INTERVALO DE 01 HORA</v>
          </cell>
          <cell r="Q1410" t="str">
            <v>220 Horas</v>
          </cell>
          <cell r="R1410" t="str">
            <v>75.01.017</v>
          </cell>
          <cell r="S1410" t="str">
            <v>SCK - Coleta Manual - Entulho e Materiais Diversos</v>
          </cell>
          <cell r="T1410">
            <v>2</v>
          </cell>
          <cell r="U1410" t="str">
            <v>SIND TRAB EMP DE ONIBUS RODOV INTEREST INTERM SET DIF SAO PAULO</v>
          </cell>
          <cell r="V1410" t="str">
            <v>Chilena</v>
          </cell>
          <cell r="W1410" t="str">
            <v>Nenhum</v>
          </cell>
          <cell r="X1410" t="str">
            <v>PATRICIA OLIVIA BASCUR VILLALOBOS</v>
          </cell>
          <cell r="Y1410" t="str">
            <v>JUAN CARLOS DIAZ MANCILLA</v>
          </cell>
          <cell r="Z1410" t="str">
            <v>Solteiro</v>
          </cell>
          <cell r="AA1410" t="str">
            <v>Ensino Médio Completo</v>
          </cell>
          <cell r="AB1410" t="str">
            <v>M</v>
          </cell>
          <cell r="AC1410" t="str">
            <v>Rua</v>
          </cell>
          <cell r="AD1410" t="str">
            <v>AMARO VELHO</v>
          </cell>
          <cell r="AE1410" t="str">
            <v>10</v>
          </cell>
          <cell r="AG1410" t="str">
            <v>05818-230</v>
          </cell>
          <cell r="AH1410" t="str">
            <v>VERGUEIRO</v>
          </cell>
          <cell r="AI1410" t="str">
            <v>São Paulo</v>
          </cell>
          <cell r="AJ1410" t="str">
            <v>São Paulo</v>
          </cell>
          <cell r="AP1410">
            <v>9106</v>
          </cell>
          <cell r="AQ1410" t="str">
            <v>33962</v>
          </cell>
          <cell r="AR1410" t="str">
            <v>6</v>
          </cell>
          <cell r="AS1410" t="str">
            <v>V010917-Q</v>
          </cell>
          <cell r="AW1410" t="str">
            <v>35589</v>
          </cell>
          <cell r="AX1410" t="str">
            <v>112</v>
          </cell>
          <cell r="AY1410">
            <v>4</v>
          </cell>
          <cell r="AZ1410">
            <v>3</v>
          </cell>
          <cell r="BA1410">
            <v>0</v>
          </cell>
          <cell r="BB1410" t="str">
            <v>02.271.471.947</v>
          </cell>
          <cell r="BC1410">
            <v>46117</v>
          </cell>
          <cell r="BE1410" t="str">
            <v>A</v>
          </cell>
          <cell r="BF1410" t="str">
            <v>D</v>
          </cell>
          <cell r="BG1410">
            <v>43608</v>
          </cell>
        </row>
        <row r="1411">
          <cell r="A1411">
            <v>112384</v>
          </cell>
          <cell r="B1411" t="str">
            <v>JUARES ANTONIO DA SILVA</v>
          </cell>
          <cell r="C1411" t="str">
            <v>MOTORISTA CAMINHAO</v>
          </cell>
          <cell r="D1411" t="str">
            <v>ECOSAMPA Operação Geral</v>
          </cell>
          <cell r="E1411">
            <v>43620</v>
          </cell>
          <cell r="F1411">
            <v>3050.22</v>
          </cell>
          <cell r="G1411" t="str">
            <v>Em Atividade Normal</v>
          </cell>
          <cell r="H1411">
            <v>45119</v>
          </cell>
          <cell r="I1411">
            <v>23005</v>
          </cell>
          <cell r="J1411" t="str">
            <v>075.780.378-46</v>
          </cell>
          <cell r="K1411" t="str">
            <v>107.79427.52.9</v>
          </cell>
          <cell r="L1411" t="str">
            <v>Salário Mensal</v>
          </cell>
          <cell r="M1411" t="str">
            <v>Empregado (CLT)</v>
          </cell>
          <cell r="N1411" t="str">
            <v>7825-10</v>
          </cell>
          <cell r="O1411">
            <v>297</v>
          </cell>
          <cell r="P1411" t="str">
            <v>SEGUNDA A SABADO - 05:40 AS 14:00 / INTERVALO DE 01 HORA</v>
          </cell>
          <cell r="Q1411" t="str">
            <v>220 Horas</v>
          </cell>
          <cell r="R1411" t="str">
            <v>75.01.017</v>
          </cell>
          <cell r="S1411" t="str">
            <v>SCK - Coleta Manual - Entulho e Materiais Diversos</v>
          </cell>
          <cell r="T1411">
            <v>2</v>
          </cell>
          <cell r="U1411" t="str">
            <v>SIND TRAB EMP DE ONIBUS RODOV INTEREST INTERM SET DIF SAO PAULO</v>
          </cell>
          <cell r="V1411" t="str">
            <v>Brasileira</v>
          </cell>
          <cell r="W1411" t="str">
            <v>Fernandópolis</v>
          </cell>
          <cell r="X1411" t="str">
            <v>ALZIRA SILVA</v>
          </cell>
          <cell r="Y1411" t="str">
            <v>JOSE AURELIANO DA SILVA</v>
          </cell>
          <cell r="Z1411" t="str">
            <v>Casado</v>
          </cell>
          <cell r="AA1411" t="str">
            <v>Ensino Médio Incompleto</v>
          </cell>
          <cell r="AB1411" t="str">
            <v>M</v>
          </cell>
          <cell r="AC1411" t="str">
            <v>Rua</v>
          </cell>
          <cell r="AD1411" t="str">
            <v>HELENA ROCHEL SCHUK</v>
          </cell>
          <cell r="AE1411" t="str">
            <v>14</v>
          </cell>
          <cell r="AG1411" t="str">
            <v>06900-000</v>
          </cell>
          <cell r="AH1411" t="str">
            <v>CHACARA ITORORO</v>
          </cell>
          <cell r="AI1411" t="str">
            <v>Embu Guaçu</v>
          </cell>
          <cell r="AJ1411" t="str">
            <v>São Paulo</v>
          </cell>
          <cell r="AM1411" t="str">
            <v>2736</v>
          </cell>
          <cell r="AP1411">
            <v>1003</v>
          </cell>
          <cell r="AQ1411" t="str">
            <v>50881</v>
          </cell>
          <cell r="AR1411" t="str">
            <v>7</v>
          </cell>
          <cell r="AS1411" t="str">
            <v>125060099</v>
          </cell>
          <cell r="AT1411" t="str">
            <v>114114320132</v>
          </cell>
          <cell r="AU1411" t="str">
            <v>86</v>
          </cell>
          <cell r="AV1411" t="str">
            <v>370</v>
          </cell>
          <cell r="AW1411" t="str">
            <v>46658</v>
          </cell>
          <cell r="AX1411" t="str">
            <v>576</v>
          </cell>
          <cell r="AY1411">
            <v>4</v>
          </cell>
          <cell r="AZ1411">
            <v>2</v>
          </cell>
          <cell r="BA1411">
            <v>27</v>
          </cell>
          <cell r="BB1411" t="str">
            <v>02.736.928.945</v>
          </cell>
          <cell r="BC1411">
            <v>45308</v>
          </cell>
          <cell r="BE1411" t="str">
            <v>A</v>
          </cell>
          <cell r="BF1411" t="str">
            <v>D</v>
          </cell>
          <cell r="BG1411">
            <v>43615</v>
          </cell>
        </row>
        <row r="1412">
          <cell r="A1412">
            <v>112388</v>
          </cell>
          <cell r="B1412" t="str">
            <v>JUAREZ FERREIRA ALVES</v>
          </cell>
          <cell r="C1412" t="str">
            <v>VARREDOR</v>
          </cell>
          <cell r="D1412" t="str">
            <v>ECOSAMPA Santo Amaro</v>
          </cell>
          <cell r="E1412">
            <v>43617</v>
          </cell>
          <cell r="F1412">
            <v>1281.23</v>
          </cell>
          <cell r="G1412" t="str">
            <v>Demitido em Meses Anteriores</v>
          </cell>
          <cell r="H1412">
            <v>43808</v>
          </cell>
          <cell r="I1412">
            <v>23916</v>
          </cell>
          <cell r="J1412" t="str">
            <v>712.110.396-68</v>
          </cell>
          <cell r="K1412" t="str">
            <v>123.81993.34.9</v>
          </cell>
          <cell r="L1412" t="str">
            <v>Salário Mensal</v>
          </cell>
          <cell r="M1412" t="str">
            <v>Empregado (CLT)</v>
          </cell>
          <cell r="N1412" t="str">
            <v>5142-15</v>
          </cell>
          <cell r="O1412">
            <v>73</v>
          </cell>
          <cell r="P1412" t="str">
            <v>SEGUNDA A SABADO - 08:00 AS 16:20 / INTERVALO DE 01 HORA</v>
          </cell>
          <cell r="Q1412" t="str">
            <v>220 Horas</v>
          </cell>
          <cell r="R1412" t="str">
            <v>75.01.006</v>
          </cell>
          <cell r="S1412" t="str">
            <v>SCK - Varrição de Vias e Logradouros</v>
          </cell>
          <cell r="T1412">
            <v>2</v>
          </cell>
          <cell r="U1412" t="str">
            <v>SIEMACO SAO PAULO LIMP URBANA</v>
          </cell>
          <cell r="V1412" t="str">
            <v>Brasileira</v>
          </cell>
          <cell r="W1412" t="str">
            <v>Caratinga</v>
          </cell>
          <cell r="X1412" t="str">
            <v>ONEDINA VIEIRA ALVES</v>
          </cell>
          <cell r="Y1412" t="str">
            <v>ANTENOR FERREIRA ALVES</v>
          </cell>
          <cell r="Z1412" t="str">
            <v>Casado</v>
          </cell>
          <cell r="AA1412" t="str">
            <v>Ensino Fundamental Completo</v>
          </cell>
          <cell r="AB1412" t="str">
            <v>M</v>
          </cell>
          <cell r="AC1412" t="str">
            <v>Avenida</v>
          </cell>
          <cell r="AD1412" t="str">
            <v>RUDGE RAMOS</v>
          </cell>
          <cell r="AE1412" t="str">
            <v>20</v>
          </cell>
          <cell r="AG1412" t="str">
            <v>06820-260</v>
          </cell>
          <cell r="AH1412" t="str">
            <v>JD DAS ROSAS</v>
          </cell>
          <cell r="AI1412" t="str">
            <v>Embu</v>
          </cell>
          <cell r="AJ1412" t="str">
            <v>São Paulo</v>
          </cell>
          <cell r="AP1412">
            <v>9104</v>
          </cell>
          <cell r="AQ1412" t="str">
            <v>20266</v>
          </cell>
          <cell r="AR1412" t="str">
            <v>9</v>
          </cell>
          <cell r="AS1412" t="str">
            <v>239791204</v>
          </cell>
          <cell r="AT1412" t="str">
            <v>217059330132</v>
          </cell>
          <cell r="AU1412" t="str">
            <v>205</v>
          </cell>
          <cell r="AV1412" t="str">
            <v>201</v>
          </cell>
          <cell r="AW1412" t="str">
            <v>61606</v>
          </cell>
          <cell r="AX1412" t="str">
            <v>041</v>
          </cell>
          <cell r="AY1412">
            <v>0</v>
          </cell>
          <cell r="AZ1412">
            <v>6</v>
          </cell>
          <cell r="BA1412">
            <v>8</v>
          </cell>
        </row>
        <row r="1413">
          <cell r="A1413">
            <v>112391</v>
          </cell>
          <cell r="B1413" t="str">
            <v>JUAREZ LOPES DE OLIVEIRA FILHO</v>
          </cell>
          <cell r="C1413" t="str">
            <v>AJUDANTE EQ SERVICOS DIVERSOS</v>
          </cell>
          <cell r="D1413" t="str">
            <v>ECOSAMPA Campo Limpo</v>
          </cell>
          <cell r="E1413">
            <v>43617</v>
          </cell>
          <cell r="F1413">
            <v>1603.99</v>
          </cell>
          <cell r="G1413" t="str">
            <v>Demitido em Meses Anteriores</v>
          </cell>
          <cell r="H1413">
            <v>44844</v>
          </cell>
          <cell r="I1413">
            <v>34946</v>
          </cell>
          <cell r="J1413" t="str">
            <v>437.126.038-19</v>
          </cell>
          <cell r="K1413" t="str">
            <v>206.88098.06.6</v>
          </cell>
          <cell r="L1413" t="str">
            <v>Salário Mensal</v>
          </cell>
          <cell r="M1413" t="str">
            <v>Empregado (CLT)</v>
          </cell>
          <cell r="N1413" t="str">
            <v>5142-25</v>
          </cell>
          <cell r="O1413">
            <v>167</v>
          </cell>
          <cell r="P1413" t="str">
            <v>SEGUNDA A SABADO - 13:40 AS 22:00 / INTERVALO DE 01 HORA</v>
          </cell>
          <cell r="Q1413" t="str">
            <v>220 Horas</v>
          </cell>
          <cell r="R1413" t="str">
            <v>75.01.016</v>
          </cell>
          <cell r="S1413" t="str">
            <v>SCK - Coleta - Catabagulho e Entulho</v>
          </cell>
          <cell r="T1413">
            <v>2</v>
          </cell>
          <cell r="U1413" t="str">
            <v>SIEMACO SAO PAULO LIMP URBANA</v>
          </cell>
          <cell r="V1413" t="str">
            <v>Brasileira</v>
          </cell>
          <cell r="W1413" t="str">
            <v>São Paulo</v>
          </cell>
          <cell r="X1413" t="str">
            <v>LUZINETE ALVES DE LIMA</v>
          </cell>
          <cell r="Y1413" t="str">
            <v>JUAREZ LOPES DE OLIVEIRA</v>
          </cell>
          <cell r="Z1413" t="str">
            <v>Solteiro</v>
          </cell>
          <cell r="AA1413" t="str">
            <v>Ensino Médio Incompleto</v>
          </cell>
          <cell r="AB1413" t="str">
            <v>M</v>
          </cell>
          <cell r="AC1413" t="str">
            <v>Rua</v>
          </cell>
          <cell r="AD1413" t="str">
            <v>HENRIQUE SAM MINDLIN</v>
          </cell>
          <cell r="AE1413" t="str">
            <v>44</v>
          </cell>
          <cell r="AG1413" t="str">
            <v>05882-000</v>
          </cell>
          <cell r="AH1413" t="str">
            <v>JARDIM SAO BENTO NOVO</v>
          </cell>
          <cell r="AI1413" t="str">
            <v>São Paulo</v>
          </cell>
          <cell r="AJ1413" t="str">
            <v>São Paulo</v>
          </cell>
          <cell r="AP1413">
            <v>6429</v>
          </cell>
          <cell r="AQ1413" t="str">
            <v>21385</v>
          </cell>
          <cell r="AR1413" t="str">
            <v>0</v>
          </cell>
          <cell r="AS1413" t="str">
            <v>389835274</v>
          </cell>
          <cell r="AT1413" t="str">
            <v>408798380167</v>
          </cell>
          <cell r="AU1413" t="str">
            <v>366</v>
          </cell>
          <cell r="AV1413" t="str">
            <v>20</v>
          </cell>
          <cell r="AW1413" t="str">
            <v>14749</v>
          </cell>
          <cell r="AX1413" t="str">
            <v>422</v>
          </cell>
          <cell r="AY1413">
            <v>3</v>
          </cell>
          <cell r="AZ1413">
            <v>4</v>
          </cell>
          <cell r="BA1413">
            <v>9</v>
          </cell>
        </row>
        <row r="1414">
          <cell r="A1414">
            <v>115796</v>
          </cell>
          <cell r="B1414" t="str">
            <v>JULIA KATHLEEN OLIVEIRA DOS SANTOS</v>
          </cell>
          <cell r="C1414" t="str">
            <v>ASSISTENTE DE PLANEJAMENTO OPERACIONAL</v>
          </cell>
          <cell r="D1414" t="str">
            <v>ECOSAMPA Operação Geral</v>
          </cell>
          <cell r="E1414">
            <v>44145</v>
          </cell>
          <cell r="F1414">
            <v>2701.63</v>
          </cell>
          <cell r="G1414" t="str">
            <v>Gozando Férias</v>
          </cell>
          <cell r="H1414">
            <v>45187</v>
          </cell>
          <cell r="I1414">
            <v>36761</v>
          </cell>
          <cell r="J1414" t="str">
            <v>514.495.218-60</v>
          </cell>
          <cell r="K1414" t="str">
            <v>201.15181.05.3</v>
          </cell>
          <cell r="L1414" t="str">
            <v>Salário Mensal</v>
          </cell>
          <cell r="M1414" t="str">
            <v>Empregado (CLT)</v>
          </cell>
          <cell r="N1414" t="str">
            <v>3423-10</v>
          </cell>
          <cell r="O1414">
            <v>61</v>
          </cell>
          <cell r="P1414" t="str">
            <v>SEGUNDA A SEXTA - 07:00 AS 16:48 / INTERVALO DE 01 HORA</v>
          </cell>
          <cell r="Q1414" t="str">
            <v>220 Horas</v>
          </cell>
          <cell r="R1414" t="str">
            <v>75.02.001</v>
          </cell>
          <cell r="S1414" t="str">
            <v>Apoio Op C.Indireto</v>
          </cell>
          <cell r="T1414">
            <v>3</v>
          </cell>
          <cell r="U1414" t="str">
            <v>SIEMACO SAO PAULO LIMP URBANA</v>
          </cell>
          <cell r="V1414" t="str">
            <v>Brasileira</v>
          </cell>
          <cell r="W1414" t="str">
            <v>Itapecerica da Serra</v>
          </cell>
          <cell r="X1414" t="str">
            <v>DANIELA PRISCILA DE OLIVEIRA MARTINS</v>
          </cell>
          <cell r="Y1414" t="str">
            <v>JEFFERSON DOS SANTOS</v>
          </cell>
          <cell r="Z1414" t="str">
            <v>Solteiro</v>
          </cell>
          <cell r="AA1414" t="str">
            <v>Ensino Superior Incompleto</v>
          </cell>
          <cell r="AB1414" t="str">
            <v>F</v>
          </cell>
          <cell r="AC1414" t="str">
            <v>Rua</v>
          </cell>
          <cell r="AD1414" t="str">
            <v>RUA PROFESSOR AGOSTINHO ALVIM</v>
          </cell>
          <cell r="AE1414" t="str">
            <v>21</v>
          </cell>
          <cell r="AG1414" t="str">
            <v>05883-140</v>
          </cell>
          <cell r="AH1414" t="str">
            <v>JARDIM SAO LUIS</v>
          </cell>
          <cell r="AI1414" t="str">
            <v>São Paulo</v>
          </cell>
          <cell r="AJ1414" t="str">
            <v>São Paulo</v>
          </cell>
          <cell r="AK1414" t="str">
            <v>11</v>
          </cell>
          <cell r="AL1414" t="str">
            <v>98686.0883</v>
          </cell>
          <cell r="AM1414" t="str">
            <v>11</v>
          </cell>
          <cell r="AN1414" t="str">
            <v>5872.5738</v>
          </cell>
          <cell r="AP1414">
            <v>7283</v>
          </cell>
          <cell r="AQ1414" t="str">
            <v>25897</v>
          </cell>
          <cell r="AR1414" t="str">
            <v>3</v>
          </cell>
          <cell r="AS1414" t="str">
            <v>547758984</v>
          </cell>
          <cell r="AT1414" t="str">
            <v>454631980175</v>
          </cell>
          <cell r="AU1414" t="str">
            <v>053</v>
          </cell>
          <cell r="AV1414" t="str">
            <v>20</v>
          </cell>
          <cell r="AW1414" t="str">
            <v>51449521</v>
          </cell>
          <cell r="AX1414" t="str">
            <v>860</v>
          </cell>
          <cell r="AY1414">
            <v>2</v>
          </cell>
          <cell r="AZ1414">
            <v>9</v>
          </cell>
          <cell r="BA1414">
            <v>21</v>
          </cell>
        </row>
        <row r="1415">
          <cell r="A1415">
            <v>112394</v>
          </cell>
          <cell r="B1415" t="str">
            <v>JULIANA ALVES DE OLIVEIRA</v>
          </cell>
          <cell r="C1415" t="str">
            <v>VARREDOR</v>
          </cell>
          <cell r="D1415" t="str">
            <v>ECOSAMPA Santo Amaro</v>
          </cell>
          <cell r="E1415">
            <v>43617</v>
          </cell>
          <cell r="F1415">
            <v>1603.99</v>
          </cell>
          <cell r="G1415" t="str">
            <v>Em Atividade Normal</v>
          </cell>
          <cell r="H1415">
            <v>44776</v>
          </cell>
          <cell r="I1415">
            <v>33339</v>
          </cell>
          <cell r="J1415" t="str">
            <v>401.186.948-12</v>
          </cell>
          <cell r="K1415" t="str">
            <v>204.31714.96.1</v>
          </cell>
          <cell r="L1415" t="str">
            <v>Salário Mensal</v>
          </cell>
          <cell r="M1415" t="str">
            <v>Empregado (CLT)</v>
          </cell>
          <cell r="N1415" t="str">
            <v>5142-15</v>
          </cell>
          <cell r="O1415">
            <v>66</v>
          </cell>
          <cell r="P1415" t="str">
            <v>SEGUNDA A SABADO - 06:00 AS 14:20 / INTERVALO DE 01 HORA</v>
          </cell>
          <cell r="Q1415" t="str">
            <v>220 Horas</v>
          </cell>
          <cell r="R1415" t="str">
            <v>75.01.006</v>
          </cell>
          <cell r="S1415" t="str">
            <v>SCK - Varrição de Vias e Logradouros</v>
          </cell>
          <cell r="T1415">
            <v>2</v>
          </cell>
          <cell r="U1415" t="str">
            <v>SIEMACO SAO PAULO LIMP URBANA</v>
          </cell>
          <cell r="V1415" t="str">
            <v>Brasileira</v>
          </cell>
          <cell r="W1415" t="str">
            <v>Poço das Trincheiras</v>
          </cell>
          <cell r="X1415" t="str">
            <v>VALDENICE GOMES DE OLIVEIRA</v>
          </cell>
          <cell r="Y1415" t="str">
            <v>JOSE CARLOS ALVES DE OLIVEIRA</v>
          </cell>
          <cell r="Z1415" t="str">
            <v>Solteiro</v>
          </cell>
          <cell r="AA1415" t="str">
            <v>Ensino Fundamental Incompleto</v>
          </cell>
          <cell r="AB1415" t="str">
            <v>F</v>
          </cell>
          <cell r="AC1415" t="str">
            <v>Rua</v>
          </cell>
          <cell r="AD1415" t="str">
            <v>SAO MARCOS</v>
          </cell>
          <cell r="AE1415" t="str">
            <v>49</v>
          </cell>
          <cell r="AG1415" t="str">
            <v>04849-314</v>
          </cell>
          <cell r="AH1415" t="str">
            <v>CHACARA GAIVOTAS</v>
          </cell>
          <cell r="AI1415" t="str">
            <v>São Paulo</v>
          </cell>
          <cell r="AJ1415" t="str">
            <v>São Paulo</v>
          </cell>
          <cell r="AP1415">
            <v>9104</v>
          </cell>
          <cell r="AQ1415" t="str">
            <v>20346</v>
          </cell>
          <cell r="AR1415" t="str">
            <v>9</v>
          </cell>
          <cell r="AS1415" t="str">
            <v>47360615X</v>
          </cell>
          <cell r="AT1415" t="str">
            <v>392424770116</v>
          </cell>
          <cell r="AU1415" t="str">
            <v>717</v>
          </cell>
          <cell r="AV1415" t="str">
            <v>371</v>
          </cell>
          <cell r="AW1415" t="str">
            <v>13987</v>
          </cell>
          <cell r="AX1415" t="str">
            <v>357</v>
          </cell>
          <cell r="AY1415">
            <v>4</v>
          </cell>
          <cell r="AZ1415">
            <v>3</v>
          </cell>
          <cell r="BA1415">
            <v>0</v>
          </cell>
        </row>
        <row r="1416">
          <cell r="A1416">
            <v>113762</v>
          </cell>
          <cell r="B1416" t="str">
            <v>JULIANA CORREA DE BARROS</v>
          </cell>
          <cell r="C1416" t="str">
            <v>AUXILIAR ADMINISTRATIVO</v>
          </cell>
          <cell r="D1416" t="str">
            <v>ECOSAMPA Santo Amaro</v>
          </cell>
          <cell r="E1416">
            <v>43621</v>
          </cell>
          <cell r="F1416">
            <v>2610.2399999999998</v>
          </cell>
          <cell r="G1416" t="str">
            <v>Em Atividade Normal</v>
          </cell>
          <cell r="H1416">
            <v>44898</v>
          </cell>
          <cell r="I1416">
            <v>29335</v>
          </cell>
          <cell r="J1416" t="str">
            <v>285.253.648-00</v>
          </cell>
          <cell r="K1416" t="str">
            <v>125.11074.75.5</v>
          </cell>
          <cell r="L1416" t="str">
            <v>Salário Mensal</v>
          </cell>
          <cell r="M1416" t="str">
            <v>Empregado (CLT)</v>
          </cell>
          <cell r="N1416" t="str">
            <v>4110-05</v>
          </cell>
          <cell r="O1416">
            <v>85</v>
          </cell>
          <cell r="P1416" t="str">
            <v>SEG A SEX - 07:00 AS 16:00 - INTERVALO DE 01 HORA / SAB - 07:00 AS 11:00</v>
          </cell>
          <cell r="Q1416" t="str">
            <v>220 Horas</v>
          </cell>
          <cell r="R1416" t="str">
            <v>03.01.001</v>
          </cell>
          <cell r="S1416" t="str">
            <v>Depto Servicos Gerais</v>
          </cell>
          <cell r="T1416">
            <v>1</v>
          </cell>
          <cell r="U1416" t="str">
            <v>SIEMACO SAO PAULO LIMP URBANA</v>
          </cell>
          <cell r="V1416" t="str">
            <v>Brasileira</v>
          </cell>
          <cell r="W1416" t="str">
            <v>São Paulo</v>
          </cell>
          <cell r="X1416" t="str">
            <v>THEREZINHA DE JESUS CORREA DE BARROS</v>
          </cell>
          <cell r="Y1416" t="str">
            <v>JOSE NATALINO CORREA DE BARROS</v>
          </cell>
          <cell r="Z1416" t="str">
            <v>Solteiro</v>
          </cell>
          <cell r="AA1416" t="str">
            <v>Ensino Fundamental Completo</v>
          </cell>
          <cell r="AB1416" t="str">
            <v>F</v>
          </cell>
          <cell r="AC1416" t="str">
            <v>Avenida</v>
          </cell>
          <cell r="AD1416" t="str">
            <v>JOAO PESSOA</v>
          </cell>
          <cell r="AE1416" t="str">
            <v>409</v>
          </cell>
          <cell r="AF1416" t="str">
            <v>APTO 8</v>
          </cell>
          <cell r="AG1416" t="str">
            <v>02440-050</v>
          </cell>
          <cell r="AH1416" t="str">
            <v>LAUZANE PAULISTA</v>
          </cell>
          <cell r="AI1416" t="str">
            <v>São Paulo</v>
          </cell>
          <cell r="AJ1416" t="str">
            <v>São Paulo</v>
          </cell>
          <cell r="AP1416">
            <v>2977</v>
          </cell>
          <cell r="AQ1416" t="str">
            <v>08473</v>
          </cell>
          <cell r="AR1416" t="str">
            <v>6</v>
          </cell>
          <cell r="AS1416" t="str">
            <v>301670286</v>
          </cell>
          <cell r="AT1416" t="str">
            <v>229761890159</v>
          </cell>
          <cell r="AU1416" t="str">
            <v>0218</v>
          </cell>
          <cell r="AV1416" t="str">
            <v>422</v>
          </cell>
          <cell r="AW1416" t="str">
            <v>053831</v>
          </cell>
          <cell r="AX1416" t="str">
            <v>00154</v>
          </cell>
          <cell r="AY1416">
            <v>4</v>
          </cell>
          <cell r="AZ1416">
            <v>2</v>
          </cell>
          <cell r="BA1416">
            <v>26</v>
          </cell>
        </row>
        <row r="1417">
          <cell r="A1417">
            <v>116234</v>
          </cell>
          <cell r="B1417" t="str">
            <v>JULIANA DA SILVA ANDREOLI</v>
          </cell>
          <cell r="C1417" t="str">
            <v>VARREDOR</v>
          </cell>
          <cell r="D1417" t="str">
            <v>ECOSAMPA Capela do Socorro</v>
          </cell>
          <cell r="E1417">
            <v>44273</v>
          </cell>
          <cell r="F1417">
            <v>1603.99</v>
          </cell>
          <cell r="G1417" t="str">
            <v>Em Atividade Normal</v>
          </cell>
          <cell r="H1417">
            <v>45086</v>
          </cell>
          <cell r="I1417">
            <v>30647</v>
          </cell>
          <cell r="J1417" t="str">
            <v>328.458.598-21</v>
          </cell>
          <cell r="K1417" t="str">
            <v>134.34182.85.2</v>
          </cell>
          <cell r="L1417" t="str">
            <v>Salário Mensal</v>
          </cell>
          <cell r="M1417" t="str">
            <v>Empregado (CLT)</v>
          </cell>
          <cell r="N1417" t="str">
            <v>5142-15</v>
          </cell>
          <cell r="O1417">
            <v>233</v>
          </cell>
          <cell r="P1417" t="str">
            <v>SEGUNDA A SABADO - 09:00 AS 17:20 / INTERVALO DE 01 HORA</v>
          </cell>
          <cell r="Q1417" t="str">
            <v>220 Horas</v>
          </cell>
          <cell r="R1417" t="str">
            <v>75.01.007</v>
          </cell>
          <cell r="S1417" t="str">
            <v>SCK - Varrição de Sarjetas e Calçadas</v>
          </cell>
          <cell r="T1417">
            <v>2</v>
          </cell>
          <cell r="U1417" t="str">
            <v>SIEMACO SAO PAULO LIMP URBANA</v>
          </cell>
          <cell r="V1417" t="str">
            <v>Brasileira</v>
          </cell>
          <cell r="W1417" t="str">
            <v>São Paulo</v>
          </cell>
          <cell r="X1417" t="str">
            <v>ANTONIA HONORATO DA SILVA</v>
          </cell>
          <cell r="Y1417" t="str">
            <v>CICERO ANDREOLI PINTO</v>
          </cell>
          <cell r="Z1417" t="str">
            <v>Solteiro</v>
          </cell>
          <cell r="AA1417" t="str">
            <v>Ensino Médio Completo</v>
          </cell>
          <cell r="AB1417" t="str">
            <v>F</v>
          </cell>
          <cell r="AC1417" t="str">
            <v>Travessa</v>
          </cell>
          <cell r="AD1417" t="str">
            <v>TRAVESSA ROGER BACON</v>
          </cell>
          <cell r="AE1417" t="str">
            <v>129</v>
          </cell>
          <cell r="AF1417" t="str">
            <v>CASA 2</v>
          </cell>
          <cell r="AG1417" t="str">
            <v>04856-360</v>
          </cell>
          <cell r="AH1417" t="str">
            <v>JARDIM MORAES PRADO</v>
          </cell>
          <cell r="AI1417" t="str">
            <v>São Paulo</v>
          </cell>
          <cell r="AJ1417" t="str">
            <v>São Paulo</v>
          </cell>
          <cell r="AK1417" t="str">
            <v>11</v>
          </cell>
          <cell r="AL1417" t="str">
            <v>95032.9289</v>
          </cell>
          <cell r="AP1417">
            <v>3247</v>
          </cell>
          <cell r="AQ1417" t="str">
            <v>45964</v>
          </cell>
          <cell r="AR1417" t="str">
            <v>1</v>
          </cell>
          <cell r="AS1417" t="str">
            <v>411972844</v>
          </cell>
          <cell r="AT1417" t="str">
            <v>317956370108</v>
          </cell>
          <cell r="AU1417" t="str">
            <v>700</v>
          </cell>
          <cell r="AV1417" t="str">
            <v>280</v>
          </cell>
          <cell r="AW1417" t="str">
            <v>32845889</v>
          </cell>
          <cell r="AX1417" t="str">
            <v>821</v>
          </cell>
          <cell r="AY1417">
            <v>2</v>
          </cell>
          <cell r="AZ1417">
            <v>5</v>
          </cell>
          <cell r="BA1417">
            <v>13</v>
          </cell>
        </row>
        <row r="1418">
          <cell r="A1418">
            <v>112401</v>
          </cell>
          <cell r="B1418" t="str">
            <v>JULIANO LAURINDO CAMILO VICENTE</v>
          </cell>
          <cell r="C1418" t="str">
            <v>MOTORISTA CAMINHAO</v>
          </cell>
          <cell r="D1418" t="str">
            <v>ECOSAMPA Operação Geral</v>
          </cell>
          <cell r="E1418">
            <v>43627</v>
          </cell>
          <cell r="F1418">
            <v>3050.22</v>
          </cell>
          <cell r="G1418" t="str">
            <v>Em Atividade Normal</v>
          </cell>
          <cell r="H1418">
            <v>44960</v>
          </cell>
          <cell r="I1418">
            <v>31358</v>
          </cell>
          <cell r="J1418" t="str">
            <v>227.936.528-65</v>
          </cell>
          <cell r="K1418" t="str">
            <v>133.06472.77.7</v>
          </cell>
          <cell r="L1418" t="str">
            <v>Salário Mensal</v>
          </cell>
          <cell r="M1418" t="str">
            <v>Empregado (CLT)</v>
          </cell>
          <cell r="N1418" t="str">
            <v>7825-10</v>
          </cell>
          <cell r="O1418">
            <v>258</v>
          </cell>
          <cell r="P1418" t="str">
            <v>SEGUNDA A SABADO - 05:00 AS 13:20 / INTERVALO DE 01 HORA</v>
          </cell>
          <cell r="Q1418" t="str">
            <v>220 Horas</v>
          </cell>
          <cell r="R1418" t="str">
            <v>75.01.005</v>
          </cell>
          <cell r="S1418" t="str">
            <v>SCK - PEV's</v>
          </cell>
          <cell r="T1418">
            <v>2</v>
          </cell>
          <cell r="U1418" t="str">
            <v>SIND TRAB EMP DE ONIBUS RODOV INTEREST INTERM SET DIF SAO PAULO</v>
          </cell>
          <cell r="V1418" t="str">
            <v>Brasileira</v>
          </cell>
          <cell r="W1418" t="str">
            <v>São Paulo</v>
          </cell>
          <cell r="X1418" t="str">
            <v>ZULMIRA APARECIDA LAURINDO DA SILVA</v>
          </cell>
          <cell r="Y1418" t="str">
            <v>SILVESTRE CAMILO VICENTE</v>
          </cell>
          <cell r="Z1418" t="str">
            <v>Solteiro</v>
          </cell>
          <cell r="AA1418" t="str">
            <v>Ensino Médio Incompleto</v>
          </cell>
          <cell r="AB1418" t="str">
            <v>M</v>
          </cell>
          <cell r="AC1418" t="str">
            <v>Rua</v>
          </cell>
          <cell r="AD1418" t="str">
            <v>PRIMEIRO DE MAIO</v>
          </cell>
          <cell r="AE1418" t="str">
            <v>54</v>
          </cell>
          <cell r="AG1418" t="str">
            <v>04891-320</v>
          </cell>
          <cell r="AH1418" t="str">
            <v>JD PROGRESSO</v>
          </cell>
          <cell r="AI1418" t="str">
            <v>São Paulo</v>
          </cell>
          <cell r="AJ1418" t="str">
            <v>São Paulo</v>
          </cell>
          <cell r="AP1418">
            <v>390</v>
          </cell>
          <cell r="AQ1418" t="str">
            <v>10856</v>
          </cell>
          <cell r="AR1418" t="str">
            <v>1</v>
          </cell>
          <cell r="AS1418" t="str">
            <v>330499749</v>
          </cell>
          <cell r="AT1418" t="str">
            <v>321119000124</v>
          </cell>
          <cell r="AU1418" t="str">
            <v>104</v>
          </cell>
          <cell r="AV1418" t="str">
            <v>381</v>
          </cell>
          <cell r="AW1418" t="str">
            <v>18566</v>
          </cell>
          <cell r="AX1418" t="str">
            <v>316</v>
          </cell>
          <cell r="AY1418">
            <v>4</v>
          </cell>
          <cell r="AZ1418">
            <v>2</v>
          </cell>
          <cell r="BA1418">
            <v>20</v>
          </cell>
          <cell r="BB1418" t="str">
            <v>04.458.501.420</v>
          </cell>
          <cell r="BC1418">
            <v>44601</v>
          </cell>
          <cell r="BE1418" t="str">
            <v>A</v>
          </cell>
          <cell r="BF1418" t="str">
            <v>D</v>
          </cell>
          <cell r="BG1418">
            <v>43622</v>
          </cell>
        </row>
        <row r="1419">
          <cell r="A1419">
            <v>112407</v>
          </cell>
          <cell r="B1419" t="str">
            <v>JULIANO NASCIMENTO DOS SANTOS</v>
          </cell>
          <cell r="C1419" t="str">
            <v>VARREDOR</v>
          </cell>
          <cell r="D1419" t="str">
            <v>ECOSAMPA Santo Amaro</v>
          </cell>
          <cell r="E1419">
            <v>43617</v>
          </cell>
          <cell r="F1419">
            <v>1281.23</v>
          </cell>
          <cell r="G1419" t="str">
            <v>Demitido em Meses Anteriores</v>
          </cell>
          <cell r="H1419">
            <v>43809</v>
          </cell>
          <cell r="I1419">
            <v>31618</v>
          </cell>
          <cell r="J1419" t="str">
            <v>018.798.195-70</v>
          </cell>
          <cell r="K1419" t="str">
            <v>203.09181.03.2</v>
          </cell>
          <cell r="L1419" t="str">
            <v>Salário Mensal</v>
          </cell>
          <cell r="M1419" t="str">
            <v>Empregado (CLT)</v>
          </cell>
          <cell r="N1419" t="str">
            <v>5142-15</v>
          </cell>
          <cell r="O1419">
            <v>167</v>
          </cell>
          <cell r="P1419" t="str">
            <v>SEGUNDA A SABADO - 13:40 AS 22:00 / INTERVALO DE 01 HORA</v>
          </cell>
          <cell r="Q1419" t="str">
            <v>220 Horas</v>
          </cell>
          <cell r="R1419" t="str">
            <v>75.01.006</v>
          </cell>
          <cell r="S1419" t="str">
            <v>SCK - Varrição de Vias e Logradouros</v>
          </cell>
          <cell r="T1419">
            <v>2</v>
          </cell>
          <cell r="U1419" t="str">
            <v>SIEMACO SAO PAULO LIMP URBANA</v>
          </cell>
          <cell r="V1419" t="str">
            <v>Brasileira</v>
          </cell>
          <cell r="W1419" t="str">
            <v>Itabuna</v>
          </cell>
          <cell r="X1419" t="str">
            <v>JOELIA NASCIMENTO DOS SANTOS</v>
          </cell>
          <cell r="Z1419" t="str">
            <v>Solteiro</v>
          </cell>
          <cell r="AA1419" t="str">
            <v>Ensino Médio Completo</v>
          </cell>
          <cell r="AB1419" t="str">
            <v>M</v>
          </cell>
          <cell r="AC1419" t="str">
            <v>Rua</v>
          </cell>
          <cell r="AD1419" t="str">
            <v>JOAO DE ALMADA</v>
          </cell>
          <cell r="AE1419" t="str">
            <v>59</v>
          </cell>
          <cell r="AG1419" t="str">
            <v>05875-300</v>
          </cell>
          <cell r="AH1419" t="str">
            <v>INDEPENDENCIA</v>
          </cell>
          <cell r="AI1419" t="str">
            <v>São Paulo</v>
          </cell>
          <cell r="AJ1419" t="str">
            <v>São Paulo</v>
          </cell>
          <cell r="AP1419">
            <v>9104</v>
          </cell>
          <cell r="AQ1419" t="str">
            <v>20474</v>
          </cell>
          <cell r="AR1419" t="str">
            <v>9</v>
          </cell>
          <cell r="AS1419" t="str">
            <v>38802107X</v>
          </cell>
          <cell r="AT1419" t="str">
            <v>112253810540</v>
          </cell>
          <cell r="AU1419" t="str">
            <v>313</v>
          </cell>
          <cell r="AV1419" t="str">
            <v>8</v>
          </cell>
          <cell r="AW1419" t="str">
            <v>93045</v>
          </cell>
          <cell r="AX1419" t="str">
            <v>368</v>
          </cell>
          <cell r="AY1419">
            <v>0</v>
          </cell>
          <cell r="AZ1419">
            <v>6</v>
          </cell>
          <cell r="BA1419">
            <v>9</v>
          </cell>
        </row>
        <row r="1420">
          <cell r="A1420">
            <v>112411</v>
          </cell>
          <cell r="B1420" t="str">
            <v>JULIANO SILVA ANJOS</v>
          </cell>
          <cell r="C1420" t="str">
            <v>BUEIRISTA</v>
          </cell>
          <cell r="D1420" t="str">
            <v>ECOSAMPA M'Boi Mirim</v>
          </cell>
          <cell r="E1420">
            <v>43617</v>
          </cell>
          <cell r="F1420">
            <v>1742.27</v>
          </cell>
          <cell r="G1420" t="str">
            <v>Demitido em Meses Anteriores</v>
          </cell>
          <cell r="H1420">
            <v>44743</v>
          </cell>
          <cell r="I1420">
            <v>32208</v>
          </cell>
          <cell r="J1420" t="str">
            <v>400.417.898-30</v>
          </cell>
          <cell r="K1420" t="str">
            <v>137.25008.85.9</v>
          </cell>
          <cell r="L1420" t="str">
            <v>Salário Mensal</v>
          </cell>
          <cell r="M1420" t="str">
            <v>Empregado (CLT)</v>
          </cell>
          <cell r="N1420" t="str">
            <v>9922-25</v>
          </cell>
          <cell r="O1420">
            <v>66</v>
          </cell>
          <cell r="P1420" t="str">
            <v>SEGUNDA A SABADO - 06:00 AS 14:20 / INTERVALO DE 01 HORA</v>
          </cell>
          <cell r="Q1420" t="str">
            <v>220 Horas</v>
          </cell>
          <cell r="R1420" t="str">
            <v>75.01.012</v>
          </cell>
          <cell r="S1420" t="str">
            <v>SCK - Limpeza de Bueiros</v>
          </cell>
          <cell r="T1420">
            <v>2</v>
          </cell>
          <cell r="U1420" t="str">
            <v>SIEMACO SAO PAULO LIMP URBANA</v>
          </cell>
          <cell r="V1420" t="str">
            <v>Brasileira</v>
          </cell>
          <cell r="W1420" t="str">
            <v>São Paulo</v>
          </cell>
          <cell r="X1420" t="str">
            <v>ELIZABETE CARINHANHA DA SILVA</v>
          </cell>
          <cell r="Y1420" t="str">
            <v>LAIR EUFRASIO DOS ANJOS</v>
          </cell>
          <cell r="Z1420" t="str">
            <v>Solteiro</v>
          </cell>
          <cell r="AA1420" t="str">
            <v>Ensino Fundamental Incompleto</v>
          </cell>
          <cell r="AB1420" t="str">
            <v>M</v>
          </cell>
          <cell r="AC1420" t="str">
            <v>Rua</v>
          </cell>
          <cell r="AD1420" t="str">
            <v>PROFESSOR AGOSTINHO ALVIM</v>
          </cell>
          <cell r="AE1420" t="str">
            <v>192</v>
          </cell>
          <cell r="AG1420" t="str">
            <v>05883-140</v>
          </cell>
          <cell r="AH1420" t="str">
            <v>JARDIM DO COLEGIO</v>
          </cell>
          <cell r="AI1420" t="str">
            <v>São Paulo</v>
          </cell>
          <cell r="AJ1420" t="str">
            <v>São Paulo</v>
          </cell>
          <cell r="AP1420">
            <v>9106</v>
          </cell>
          <cell r="AQ1420" t="str">
            <v>33915</v>
          </cell>
          <cell r="AR1420" t="str">
            <v>4</v>
          </cell>
          <cell r="AS1420" t="str">
            <v>43854464X</v>
          </cell>
          <cell r="AT1420" t="str">
            <v>374024320141</v>
          </cell>
          <cell r="AU1420" t="str">
            <v>235</v>
          </cell>
          <cell r="AV1420" t="str">
            <v>20</v>
          </cell>
          <cell r="AW1420" t="str">
            <v>96805</v>
          </cell>
          <cell r="AX1420" t="str">
            <v>343</v>
          </cell>
          <cell r="AY1420">
            <v>3</v>
          </cell>
          <cell r="AZ1420">
            <v>1</v>
          </cell>
          <cell r="BA1420">
            <v>0</v>
          </cell>
        </row>
        <row r="1421">
          <cell r="A1421">
            <v>116256</v>
          </cell>
          <cell r="B1421" t="str">
            <v>JULIANY CRISLANY DE ARAUJO</v>
          </cell>
          <cell r="C1421" t="str">
            <v>PENSIONISTAS</v>
          </cell>
          <cell r="D1421" t="str">
            <v>ECOSAMPA Pensionistas</v>
          </cell>
          <cell r="E1421">
            <v>44274</v>
          </cell>
          <cell r="F1421">
            <v>0.01</v>
          </cell>
          <cell r="G1421" t="str">
            <v>Em Atividade Normal</v>
          </cell>
          <cell r="H1421">
            <v>44274</v>
          </cell>
          <cell r="J1421" t="str">
            <v>383.942.048-21</v>
          </cell>
          <cell r="L1421" t="str">
            <v>Nenhuma</v>
          </cell>
          <cell r="M1421" t="str">
            <v>Pensionista</v>
          </cell>
          <cell r="N1421" t="str">
            <v>1415-20</v>
          </cell>
          <cell r="O1421">
            <v>0</v>
          </cell>
          <cell r="P1421" t="str">
            <v>Nenhum</v>
          </cell>
          <cell r="Q1421" t="str">
            <v>Nenhuma</v>
          </cell>
          <cell r="R1421" t="str">
            <v>00.00.000</v>
          </cell>
          <cell r="S1421" t="str">
            <v>Pensionistas</v>
          </cell>
          <cell r="T1421">
            <v>0</v>
          </cell>
          <cell r="U1421" t="str">
            <v>Nenhum</v>
          </cell>
          <cell r="V1421" t="str">
            <v>Nenhuma</v>
          </cell>
          <cell r="W1421" t="str">
            <v>Nenhum</v>
          </cell>
          <cell r="Z1421" t="str">
            <v>Solteiro</v>
          </cell>
          <cell r="AA1421" t="str">
            <v>Ensino Médio Incompleto</v>
          </cell>
          <cell r="AB1421" t="str">
            <v>F</v>
          </cell>
          <cell r="AC1421" t="str">
            <v>Nenhum</v>
          </cell>
          <cell r="AI1421" t="str">
            <v>Nenhum</v>
          </cell>
          <cell r="AJ1421" t="str">
            <v>Nenhum</v>
          </cell>
          <cell r="AP1421">
            <v>4116</v>
          </cell>
          <cell r="AQ1421" t="str">
            <v>49233</v>
          </cell>
          <cell r="AR1421" t="str">
            <v>0</v>
          </cell>
          <cell r="AY1421">
            <v>2</v>
          </cell>
          <cell r="AZ1421">
            <v>5</v>
          </cell>
          <cell r="BA1421">
            <v>12</v>
          </cell>
        </row>
        <row r="1422">
          <cell r="A1422">
            <v>117236</v>
          </cell>
          <cell r="B1422" t="str">
            <v>JULIE DA SILVA PEREIRA</v>
          </cell>
          <cell r="C1422" t="str">
            <v>VARREDOR</v>
          </cell>
          <cell r="D1422" t="str">
            <v>ECOSAMPA Santo Amaro</v>
          </cell>
          <cell r="E1422">
            <v>44487</v>
          </cell>
          <cell r="F1422">
            <v>1603.99</v>
          </cell>
          <cell r="G1422" t="str">
            <v>Em Atividade Normal</v>
          </cell>
          <cell r="H1422">
            <v>45086</v>
          </cell>
          <cell r="I1422">
            <v>35525</v>
          </cell>
          <cell r="J1422" t="str">
            <v>421.228.798-66</v>
          </cell>
          <cell r="K1422" t="str">
            <v>267.30914.79.1</v>
          </cell>
          <cell r="L1422" t="str">
            <v>Salário Mensal</v>
          </cell>
          <cell r="M1422" t="str">
            <v>Empregado (CLT)</v>
          </cell>
          <cell r="N1422" t="str">
            <v>5142-15</v>
          </cell>
          <cell r="O1422">
            <v>66</v>
          </cell>
          <cell r="P1422" t="str">
            <v>SEGUNDA A SABADO - 06:00 AS 14:20 / INTERVALO DE 01 HORA</v>
          </cell>
          <cell r="Q1422" t="str">
            <v>220 Horas</v>
          </cell>
          <cell r="R1422" t="str">
            <v>75.01.006</v>
          </cell>
          <cell r="S1422" t="str">
            <v>SCK - Varrição de Vias e Logradouros</v>
          </cell>
          <cell r="T1422">
            <v>2</v>
          </cell>
          <cell r="U1422" t="str">
            <v>SIEMACO SAO PAULO LIMP URBANA</v>
          </cell>
          <cell r="V1422" t="str">
            <v>Brasileira</v>
          </cell>
          <cell r="W1422" t="str">
            <v>São Paulo</v>
          </cell>
          <cell r="X1422" t="str">
            <v>VANDA BEZERRA DA SILVA</v>
          </cell>
          <cell r="Y1422" t="str">
            <v>JHONES DA SILVA PEREIRA</v>
          </cell>
          <cell r="Z1422" t="str">
            <v>Solteiro</v>
          </cell>
          <cell r="AA1422" t="str">
            <v>Ensino Fundamental Completo</v>
          </cell>
          <cell r="AB1422" t="str">
            <v>F</v>
          </cell>
          <cell r="AC1422" t="str">
            <v>Avenida</v>
          </cell>
          <cell r="AD1422" t="str">
            <v>AVENIDA DOS FUNCIONARIOS PUBLICOS</v>
          </cell>
          <cell r="AE1422" t="str">
            <v>101</v>
          </cell>
          <cell r="AG1422" t="str">
            <v>04963-010</v>
          </cell>
          <cell r="AH1422" t="str">
            <v>PARQUE DAS LARANJEIRAS</v>
          </cell>
          <cell r="AI1422" t="str">
            <v>São Paulo</v>
          </cell>
          <cell r="AJ1422" t="str">
            <v>São Paulo</v>
          </cell>
          <cell r="AK1422" t="str">
            <v>11</v>
          </cell>
          <cell r="AL1422" t="str">
            <v>95855.7359</v>
          </cell>
          <cell r="AP1422">
            <v>1667</v>
          </cell>
          <cell r="AQ1422" t="str">
            <v>89600</v>
          </cell>
          <cell r="AR1422" t="str">
            <v>3</v>
          </cell>
          <cell r="AS1422" t="str">
            <v>537907373</v>
          </cell>
          <cell r="AT1422" t="str">
            <v>436633140116</v>
          </cell>
          <cell r="AU1422" t="str">
            <v>473</v>
          </cell>
          <cell r="AV1422" t="str">
            <v>201</v>
          </cell>
          <cell r="AW1422" t="str">
            <v>42122879</v>
          </cell>
          <cell r="AX1422" t="str">
            <v>866</v>
          </cell>
          <cell r="AY1422">
            <v>1</v>
          </cell>
          <cell r="AZ1422">
            <v>10</v>
          </cell>
          <cell r="BA1422">
            <v>13</v>
          </cell>
        </row>
        <row r="1423">
          <cell r="A1423">
            <v>115370</v>
          </cell>
          <cell r="B1423" t="str">
            <v>JULIO CARLOS DE MACEDO OLIVEIRA</v>
          </cell>
          <cell r="C1423" t="str">
            <v>AJUDANTE EQ SERVICOS DIVERSOS</v>
          </cell>
          <cell r="D1423" t="str">
            <v>ECOSAMPA Santo Amaro</v>
          </cell>
          <cell r="E1423">
            <v>44046</v>
          </cell>
          <cell r="F1423">
            <v>1319.67</v>
          </cell>
          <cell r="G1423" t="str">
            <v>Demitido em Meses Anteriores</v>
          </cell>
          <cell r="H1423">
            <v>44117</v>
          </cell>
          <cell r="I1423">
            <v>33486</v>
          </cell>
          <cell r="J1423" t="str">
            <v>399.290.668-02</v>
          </cell>
          <cell r="K1423" t="str">
            <v>207.24646.73.0</v>
          </cell>
          <cell r="L1423" t="str">
            <v>Salário Mensal</v>
          </cell>
          <cell r="M1423" t="str">
            <v>Empregado (CLT)</v>
          </cell>
          <cell r="N1423" t="str">
            <v>5142-25</v>
          </cell>
          <cell r="O1423">
            <v>66</v>
          </cell>
          <cell r="P1423" t="str">
            <v>SEGUNDA A SABADO - 06:00 AS 14:20 / INTERVALO DE 01 HORA</v>
          </cell>
          <cell r="Q1423" t="str">
            <v>220 Horas</v>
          </cell>
          <cell r="R1423" t="str">
            <v>75.01.014</v>
          </cell>
          <cell r="S1423" t="str">
            <v>SCK - Pintura de Meio-Fio e Remoção Faixas e Propagandas</v>
          </cell>
          <cell r="T1423">
            <v>2</v>
          </cell>
          <cell r="U1423" t="str">
            <v>SIEMACO SAO PAULO LIMP URBANA</v>
          </cell>
          <cell r="V1423" t="str">
            <v>Brasileira</v>
          </cell>
          <cell r="W1423" t="str">
            <v>São Paulo</v>
          </cell>
          <cell r="X1423" t="str">
            <v>IZETE PEREIRA DE MACEDO</v>
          </cell>
          <cell r="Y1423" t="str">
            <v>JOSE CARLOS DE SOIZA OLIVEIRA</v>
          </cell>
          <cell r="Z1423" t="str">
            <v>Solteiro</v>
          </cell>
          <cell r="AA1423" t="str">
            <v>Ensino Médio Incompleto</v>
          </cell>
          <cell r="AB1423" t="str">
            <v>M</v>
          </cell>
          <cell r="AC1423" t="str">
            <v>Rua</v>
          </cell>
          <cell r="AD1423" t="str">
            <v>LINHARES DE LACERDA</v>
          </cell>
          <cell r="AE1423" t="str">
            <v>100</v>
          </cell>
          <cell r="AG1423" t="str">
            <v>05869-238</v>
          </cell>
          <cell r="AH1423" t="str">
            <v>JARDIM SONIA INGA</v>
          </cell>
          <cell r="AI1423" t="str">
            <v>São Paulo</v>
          </cell>
          <cell r="AJ1423" t="str">
            <v>São Paulo</v>
          </cell>
          <cell r="AK1423" t="str">
            <v>11</v>
          </cell>
          <cell r="AL1423" t="str">
            <v>96733.2436</v>
          </cell>
          <cell r="AM1423" t="str">
            <v>11</v>
          </cell>
          <cell r="AN1423" t="str">
            <v>94837.5040</v>
          </cell>
          <cell r="AP1423">
            <v>7245</v>
          </cell>
          <cell r="AQ1423" t="str">
            <v>04717</v>
          </cell>
          <cell r="AR1423" t="str">
            <v>5</v>
          </cell>
          <cell r="AS1423" t="str">
            <v>492277862</v>
          </cell>
          <cell r="AT1423" t="str">
            <v>393819260141</v>
          </cell>
          <cell r="AU1423" t="str">
            <v>332</v>
          </cell>
          <cell r="AV1423" t="str">
            <v>408</v>
          </cell>
          <cell r="AW1423" t="str">
            <v>39929066</v>
          </cell>
          <cell r="AX1423" t="str">
            <v>802</v>
          </cell>
          <cell r="AY1423">
            <v>0</v>
          </cell>
          <cell r="AZ1423">
            <v>2</v>
          </cell>
          <cell r="BA1423">
            <v>10</v>
          </cell>
        </row>
        <row r="1424">
          <cell r="A1424">
            <v>114441</v>
          </cell>
          <cell r="B1424" t="str">
            <v>JULIO CESAR APARECIDO ALVES DOS SANTOS</v>
          </cell>
          <cell r="C1424" t="str">
            <v>AJUDANTE EQ SERVICOS DIVERSOS</v>
          </cell>
          <cell r="D1424" t="str">
            <v>ECOSAMPA Santo Amaro</v>
          </cell>
          <cell r="E1424">
            <v>43811</v>
          </cell>
          <cell r="F1424">
            <v>1281.23</v>
          </cell>
          <cell r="G1424" t="str">
            <v>Demitido em Meses Anteriores</v>
          </cell>
          <cell r="H1424">
            <v>43895</v>
          </cell>
          <cell r="I1424">
            <v>31678</v>
          </cell>
          <cell r="J1424" t="str">
            <v>335.850.778-54</v>
          </cell>
          <cell r="K1424" t="str">
            <v>134.51225.85.8</v>
          </cell>
          <cell r="L1424" t="str">
            <v>Salário Mensal</v>
          </cell>
          <cell r="M1424" t="str">
            <v>Empregado (CLT)</v>
          </cell>
          <cell r="N1424" t="str">
            <v>5142-25</v>
          </cell>
          <cell r="O1424">
            <v>300</v>
          </cell>
          <cell r="P1424" t="str">
            <v>SEGUNDA A SABADO - 21:00 AS 04:33 / INTERVALO DE 01 HORA</v>
          </cell>
          <cell r="Q1424" t="str">
            <v>220 Horas</v>
          </cell>
          <cell r="R1424" t="str">
            <v>75.01.013</v>
          </cell>
          <cell r="S1424" t="str">
            <v>SCK - Capinação e Roçada de Vias</v>
          </cell>
          <cell r="T1424">
            <v>2</v>
          </cell>
          <cell r="U1424" t="str">
            <v>SIEMACO SAO PAULO LIMP URBANA</v>
          </cell>
          <cell r="V1424" t="str">
            <v>Brasileira</v>
          </cell>
          <cell r="W1424" t="str">
            <v>São Paulo</v>
          </cell>
          <cell r="X1424" t="str">
            <v>QUITERIA ALVES DA SILVA SANTOS</v>
          </cell>
          <cell r="Y1424" t="str">
            <v>RONALDO MACEDO SANTOS</v>
          </cell>
          <cell r="Z1424" t="str">
            <v>Solteiro</v>
          </cell>
          <cell r="AA1424" t="str">
            <v>Ensino Médio Completo</v>
          </cell>
          <cell r="AB1424" t="str">
            <v>M</v>
          </cell>
          <cell r="AC1424" t="str">
            <v>Rua</v>
          </cell>
          <cell r="AD1424" t="str">
            <v>RUA CONSTELAÇÃO DO CARANGUEJO</v>
          </cell>
          <cell r="AE1424" t="str">
            <v>41</v>
          </cell>
          <cell r="AF1424" t="str">
            <v>A</v>
          </cell>
          <cell r="AG1424" t="str">
            <v>04858-000</v>
          </cell>
          <cell r="AH1424" t="str">
            <v>JARDIM CAMPINAS</v>
          </cell>
          <cell r="AI1424" t="str">
            <v>São Paulo</v>
          </cell>
          <cell r="AJ1424" t="str">
            <v>São Paulo</v>
          </cell>
          <cell r="AK1424" t="str">
            <v>11</v>
          </cell>
          <cell r="AL1424" t="str">
            <v>94301.9914</v>
          </cell>
          <cell r="AP1424">
            <v>9106</v>
          </cell>
          <cell r="AQ1424" t="str">
            <v>34565</v>
          </cell>
          <cell r="AR1424" t="str">
            <v>6</v>
          </cell>
          <cell r="AS1424" t="str">
            <v>436322559</v>
          </cell>
          <cell r="AT1424" t="str">
            <v>361023150141</v>
          </cell>
          <cell r="AU1424" t="str">
            <v>0314</v>
          </cell>
          <cell r="AV1424" t="str">
            <v>381</v>
          </cell>
          <cell r="AW1424" t="str">
            <v>33585077</v>
          </cell>
          <cell r="AX1424" t="str">
            <v>854</v>
          </cell>
          <cell r="AY1424">
            <v>0</v>
          </cell>
          <cell r="AZ1424">
            <v>2</v>
          </cell>
          <cell r="BA1424">
            <v>23</v>
          </cell>
        </row>
        <row r="1425">
          <cell r="A1425">
            <v>121688</v>
          </cell>
          <cell r="B1425" t="str">
            <v>JULIO CESAR CHIARADIA</v>
          </cell>
          <cell r="C1425" t="str">
            <v>AJUDANTE EQ SERVICOS DIVERSOS</v>
          </cell>
          <cell r="D1425" t="str">
            <v>ECOSAMPA Campo Limpo</v>
          </cell>
          <cell r="E1425">
            <v>44994</v>
          </cell>
          <cell r="F1425">
            <v>1603.99</v>
          </cell>
          <cell r="G1425" t="str">
            <v>Demitido em Meses Anteriores</v>
          </cell>
          <cell r="H1425">
            <v>45035</v>
          </cell>
          <cell r="I1425">
            <v>30196</v>
          </cell>
          <cell r="J1425" t="str">
            <v>296.891.868-09</v>
          </cell>
          <cell r="K1425" t="str">
            <v>132.60754.89.9</v>
          </cell>
          <cell r="L1425" t="str">
            <v>Salário Mensal</v>
          </cell>
          <cell r="M1425" t="str">
            <v>Empregado (CLT)</v>
          </cell>
          <cell r="N1425" t="str">
            <v>5142-25</v>
          </cell>
          <cell r="O1425">
            <v>66</v>
          </cell>
          <cell r="P1425" t="str">
            <v>SEGUNDA A SABADO - 06:00 AS 14:20 / INTERVALO DE 01 HORA</v>
          </cell>
          <cell r="Q1425" t="str">
            <v>220 Horas</v>
          </cell>
          <cell r="R1425" t="str">
            <v>75.01.019</v>
          </cell>
          <cell r="S1425" t="str">
            <v>SCK - Operação dos Ecopontos</v>
          </cell>
          <cell r="T1425">
            <v>2</v>
          </cell>
          <cell r="U1425" t="str">
            <v>SIEMACO SAO PAULO LIMP URBANA</v>
          </cell>
          <cell r="V1425" t="str">
            <v>Brasileira</v>
          </cell>
          <cell r="W1425" t="str">
            <v>Arapongas</v>
          </cell>
          <cell r="X1425" t="str">
            <v>MARIA DE LOURDES CHIARADIA</v>
          </cell>
          <cell r="Y1425" t="str">
            <v>JOSE CHIARADIA NETO</v>
          </cell>
          <cell r="Z1425" t="str">
            <v>Solteiro</v>
          </cell>
          <cell r="AA1425" t="str">
            <v>Ensino Médio Completo</v>
          </cell>
          <cell r="AB1425" t="str">
            <v>M</v>
          </cell>
          <cell r="AC1425" t="str">
            <v>Estrada</v>
          </cell>
          <cell r="AD1425" t="str">
            <v>DO CAPOEIRA</v>
          </cell>
          <cell r="AE1425" t="str">
            <v>482</v>
          </cell>
          <cell r="AG1425" t="str">
            <v>04821-310</v>
          </cell>
          <cell r="AH1425" t="str">
            <v>JD COLONIAL</v>
          </cell>
          <cell r="AI1425" t="str">
            <v>São Paulo</v>
          </cell>
          <cell r="AJ1425" t="str">
            <v>São Paulo</v>
          </cell>
          <cell r="AM1425" t="str">
            <v>11</v>
          </cell>
          <cell r="AN1425" t="str">
            <v>98256-8017</v>
          </cell>
          <cell r="AP1425">
            <v>9340</v>
          </cell>
          <cell r="AQ1425" t="str">
            <v>66598</v>
          </cell>
          <cell r="AR1425" t="str">
            <v>4</v>
          </cell>
          <cell r="AS1425" t="str">
            <v>340876906</v>
          </cell>
          <cell r="AT1425" t="str">
            <v>272329790175</v>
          </cell>
          <cell r="AU1425" t="str">
            <v>0884</v>
          </cell>
          <cell r="AV1425" t="str">
            <v>280</v>
          </cell>
          <cell r="AW1425" t="str">
            <v>296891866</v>
          </cell>
          <cell r="AX1425" t="str">
            <v>09</v>
          </cell>
          <cell r="AY1425">
            <v>0</v>
          </cell>
          <cell r="AZ1425">
            <v>1</v>
          </cell>
          <cell r="BA1425">
            <v>10</v>
          </cell>
        </row>
        <row r="1426">
          <cell r="A1426">
            <v>114103</v>
          </cell>
          <cell r="B1426" t="str">
            <v>JULIO CESAR DA SILVA</v>
          </cell>
          <cell r="C1426" t="str">
            <v>AJUDANTE EQ SERVICOS DIVERSOS</v>
          </cell>
          <cell r="D1426" t="str">
            <v>ECOSAMPA Capela do Socorro</v>
          </cell>
          <cell r="E1426">
            <v>43728</v>
          </cell>
          <cell r="F1426">
            <v>1319.67</v>
          </cell>
          <cell r="G1426" t="str">
            <v>Demitido em Meses Anteriores</v>
          </cell>
          <cell r="H1426">
            <v>44266</v>
          </cell>
          <cell r="I1426">
            <v>35336</v>
          </cell>
          <cell r="J1426" t="str">
            <v>459.904.118-12</v>
          </cell>
          <cell r="K1426" t="str">
            <v>207.81548.86.6</v>
          </cell>
          <cell r="L1426" t="str">
            <v>Salário Mensal</v>
          </cell>
          <cell r="M1426" t="str">
            <v>Empregado (CLT)</v>
          </cell>
          <cell r="N1426" t="str">
            <v>5142-25</v>
          </cell>
          <cell r="O1426">
            <v>167</v>
          </cell>
          <cell r="P1426" t="str">
            <v>SEGUNDA A SABADO - 13:40 AS 22:00 / INTERVALO DE 01 HORA</v>
          </cell>
          <cell r="Q1426" t="str">
            <v>220 Horas</v>
          </cell>
          <cell r="R1426" t="str">
            <v>75.01.014</v>
          </cell>
          <cell r="S1426" t="str">
            <v>SCK - Pintura de Meio-Fio e Remoção Faixas e Propagandas</v>
          </cell>
          <cell r="T1426">
            <v>2</v>
          </cell>
          <cell r="U1426" t="str">
            <v>SIEMACO SAO PAULO LIMP URBANA</v>
          </cell>
          <cell r="V1426" t="str">
            <v>Brasileira</v>
          </cell>
          <cell r="W1426" t="str">
            <v>São Paulo</v>
          </cell>
          <cell r="X1426" t="str">
            <v>MARIA JOSELI DA SILVA</v>
          </cell>
          <cell r="Z1426" t="str">
            <v>União Est/Marit</v>
          </cell>
          <cell r="AA1426" t="str">
            <v>Ensino Médio Incompleto</v>
          </cell>
          <cell r="AB1426" t="str">
            <v>M</v>
          </cell>
          <cell r="AC1426" t="str">
            <v>Rua</v>
          </cell>
          <cell r="AD1426" t="str">
            <v>RUA ROSA DE VENUZ</v>
          </cell>
          <cell r="AE1426" t="str">
            <v>309</v>
          </cell>
          <cell r="AF1426" t="str">
            <v>CASA 1</v>
          </cell>
          <cell r="AG1426" t="str">
            <v>04856-370</v>
          </cell>
          <cell r="AH1426" t="str">
            <v>JARDIM ZILDA</v>
          </cell>
          <cell r="AI1426" t="str">
            <v>São Paulo</v>
          </cell>
          <cell r="AJ1426" t="str">
            <v>São Paulo</v>
          </cell>
          <cell r="AP1426">
            <v>9340</v>
          </cell>
          <cell r="AQ1426" t="str">
            <v>58956</v>
          </cell>
          <cell r="AR1426" t="str">
            <v>4</v>
          </cell>
          <cell r="AS1426" t="str">
            <v>37.703.274-8</v>
          </cell>
          <cell r="AT1426" t="str">
            <v>423275250191</v>
          </cell>
          <cell r="AU1426" t="str">
            <v>364</v>
          </cell>
          <cell r="AV1426" t="str">
            <v>381</v>
          </cell>
          <cell r="AW1426" t="str">
            <v>054590</v>
          </cell>
          <cell r="AX1426" t="str">
            <v>00401</v>
          </cell>
          <cell r="AY1426">
            <v>1</v>
          </cell>
          <cell r="AZ1426">
            <v>5</v>
          </cell>
          <cell r="BA1426">
            <v>21</v>
          </cell>
        </row>
        <row r="1427">
          <cell r="A1427">
            <v>119635</v>
          </cell>
          <cell r="B1427" t="str">
            <v>JULIO CESAR HOLANDA GOUVEIA</v>
          </cell>
          <cell r="C1427" t="str">
            <v>AJUDANTE EQ SERVICOS DIVERSOS</v>
          </cell>
          <cell r="D1427" t="str">
            <v>ECOSAMPA Campo Limpo</v>
          </cell>
          <cell r="E1427">
            <v>44725</v>
          </cell>
          <cell r="F1427">
            <v>1603.99</v>
          </cell>
          <cell r="G1427" t="str">
            <v>Demitido em Meses Anteriores</v>
          </cell>
          <cell r="H1427">
            <v>45091</v>
          </cell>
          <cell r="I1427">
            <v>35456</v>
          </cell>
          <cell r="J1427" t="str">
            <v>453.764.478-80</v>
          </cell>
          <cell r="K1427" t="str">
            <v>206.86444.05.6</v>
          </cell>
          <cell r="L1427" t="str">
            <v>Salário Mensal</v>
          </cell>
          <cell r="M1427" t="str">
            <v>Empregado (CLT)</v>
          </cell>
          <cell r="N1427" t="str">
            <v>5142-25</v>
          </cell>
          <cell r="O1427">
            <v>167</v>
          </cell>
          <cell r="P1427" t="str">
            <v>SEGUNDA A SABADO - 13:40 AS 22:00 / INTERVALO DE 01 HORA</v>
          </cell>
          <cell r="Q1427" t="str">
            <v>220 Horas</v>
          </cell>
          <cell r="R1427" t="str">
            <v>75.01.013</v>
          </cell>
          <cell r="S1427" t="str">
            <v>SCK - Capinação e Roçada de Vias</v>
          </cell>
          <cell r="T1427">
            <v>2</v>
          </cell>
          <cell r="U1427" t="str">
            <v>SIEMACO SAO PAULO LIMP URBANA</v>
          </cell>
          <cell r="V1427" t="str">
            <v>Brasileira</v>
          </cell>
          <cell r="W1427" t="str">
            <v>São Paulo</v>
          </cell>
          <cell r="X1427" t="str">
            <v>CLAUDIA HOLANDA SILVA</v>
          </cell>
          <cell r="Y1427" t="str">
            <v>VALDICENE GOUVEIA</v>
          </cell>
          <cell r="Z1427" t="str">
            <v>Solteiro</v>
          </cell>
          <cell r="AA1427" t="str">
            <v>Ensino Médio Completo</v>
          </cell>
          <cell r="AB1427" t="str">
            <v>M</v>
          </cell>
          <cell r="AC1427" t="str">
            <v>Rua</v>
          </cell>
          <cell r="AD1427" t="str">
            <v>SANTA BIBIANA</v>
          </cell>
          <cell r="AE1427" t="str">
            <v>309</v>
          </cell>
          <cell r="AG1427" t="str">
            <v>05627-030</v>
          </cell>
          <cell r="AH1427" t="str">
            <v>VILA SONIA</v>
          </cell>
          <cell r="AI1427" t="str">
            <v>São Paulo</v>
          </cell>
          <cell r="AJ1427" t="str">
            <v>São Paulo</v>
          </cell>
          <cell r="AM1427" t="str">
            <v>11</v>
          </cell>
          <cell r="AN1427" t="str">
            <v>99864-8614</v>
          </cell>
          <cell r="AP1427">
            <v>62</v>
          </cell>
          <cell r="AQ1427" t="str">
            <v>25529</v>
          </cell>
          <cell r="AR1427" t="str">
            <v>4</v>
          </cell>
          <cell r="AS1427" t="str">
            <v>388759124</v>
          </cell>
          <cell r="AT1427" t="str">
            <v>436271380191</v>
          </cell>
          <cell r="AU1427" t="str">
            <v>0024</v>
          </cell>
          <cell r="AV1427" t="str">
            <v>020</v>
          </cell>
          <cell r="AW1427" t="str">
            <v>45376447</v>
          </cell>
          <cell r="AX1427" t="str">
            <v>880</v>
          </cell>
          <cell r="AY1427">
            <v>1</v>
          </cell>
          <cell r="AZ1427">
            <v>0</v>
          </cell>
          <cell r="BA1427">
            <v>1</v>
          </cell>
        </row>
        <row r="1428">
          <cell r="A1428">
            <v>119647</v>
          </cell>
          <cell r="B1428" t="str">
            <v>JULIO VICTOR OHARA SANCHEZ</v>
          </cell>
          <cell r="C1428" t="str">
            <v>AUXILIAR DE PLANEJAMENTO OPERACIONAL</v>
          </cell>
          <cell r="D1428" t="str">
            <v>ECOSAMPA Operação Geral</v>
          </cell>
          <cell r="E1428">
            <v>44725</v>
          </cell>
          <cell r="F1428">
            <v>2245.94</v>
          </cell>
          <cell r="G1428" t="str">
            <v>Gozando Férias</v>
          </cell>
          <cell r="H1428">
            <v>45180</v>
          </cell>
          <cell r="I1428">
            <v>37864</v>
          </cell>
          <cell r="J1428" t="str">
            <v>528.336.278-74</v>
          </cell>
          <cell r="K1428" t="str">
            <v>149.94713.16.9</v>
          </cell>
          <cell r="L1428" t="str">
            <v>Salário Mensal</v>
          </cell>
          <cell r="M1428" t="str">
            <v>Empregado (CLT)</v>
          </cell>
          <cell r="N1428" t="str">
            <v>3423-10</v>
          </cell>
          <cell r="O1428">
            <v>73</v>
          </cell>
          <cell r="P1428" t="str">
            <v>SEGUNDA A SABADO - 08:00 AS 16:20 / INTERVALO DE 01 HORA</v>
          </cell>
          <cell r="Q1428" t="str">
            <v>220 Horas</v>
          </cell>
          <cell r="R1428" t="str">
            <v>75.02.001</v>
          </cell>
          <cell r="S1428" t="str">
            <v>Apoio Op C.Indireto</v>
          </cell>
          <cell r="T1428">
            <v>3</v>
          </cell>
          <cell r="U1428" t="str">
            <v>SIEMACO SAO PAULO LIMP URBANA</v>
          </cell>
          <cell r="V1428" t="str">
            <v>Brasileira</v>
          </cell>
          <cell r="W1428" t="str">
            <v>São Paulo</v>
          </cell>
          <cell r="X1428" t="str">
            <v>ELAINE CRISTINA OHARA</v>
          </cell>
          <cell r="Y1428" t="str">
            <v>LUCIANO DE ABREU SANCHEZ</v>
          </cell>
          <cell r="Z1428" t="str">
            <v>Solteiro</v>
          </cell>
          <cell r="AA1428" t="str">
            <v>Ensino Médio Completo</v>
          </cell>
          <cell r="AB1428" t="str">
            <v>M</v>
          </cell>
          <cell r="AC1428" t="str">
            <v>Rua</v>
          </cell>
          <cell r="AD1428" t="str">
            <v>SERGIO MARTINS BLUMER BASTOS</v>
          </cell>
          <cell r="AE1428" t="str">
            <v>50</v>
          </cell>
          <cell r="AF1428" t="str">
            <v>BL 2 AP 42</v>
          </cell>
          <cell r="AG1428" t="str">
            <v>05782-460</v>
          </cell>
          <cell r="AH1428" t="str">
            <v>PARQUE MUNHOZ</v>
          </cell>
          <cell r="AI1428" t="str">
            <v>São Paulo</v>
          </cell>
          <cell r="AJ1428" t="str">
            <v>São Paulo</v>
          </cell>
          <cell r="AM1428" t="str">
            <v>11</v>
          </cell>
          <cell r="AN1428" t="str">
            <v>99208-8525</v>
          </cell>
          <cell r="AP1428">
            <v>2921</v>
          </cell>
          <cell r="AQ1428" t="str">
            <v>60305</v>
          </cell>
          <cell r="AR1428" t="str">
            <v>2</v>
          </cell>
          <cell r="AS1428" t="str">
            <v>60918491X</v>
          </cell>
          <cell r="AT1428" t="str">
            <v>464716840159</v>
          </cell>
          <cell r="AU1428" t="str">
            <v>017</v>
          </cell>
          <cell r="AV1428" t="str">
            <v>328</v>
          </cell>
          <cell r="AW1428" t="str">
            <v>52833627</v>
          </cell>
          <cell r="AX1428" t="str">
            <v>874</v>
          </cell>
          <cell r="AY1428">
            <v>1</v>
          </cell>
          <cell r="AZ1428">
            <v>2</v>
          </cell>
          <cell r="BA1428">
            <v>18</v>
          </cell>
        </row>
        <row r="1429">
          <cell r="A1429">
            <v>112415</v>
          </cell>
          <cell r="B1429" t="str">
            <v>JUNIOR CESAR APARECIDO FERREIRA</v>
          </cell>
          <cell r="C1429" t="str">
            <v>COLETOR</v>
          </cell>
          <cell r="D1429" t="str">
            <v>ECOSAMPA Operação Geral</v>
          </cell>
          <cell r="E1429">
            <v>43617</v>
          </cell>
          <cell r="F1429">
            <v>1907.79</v>
          </cell>
          <cell r="G1429" t="str">
            <v>Em Atividade Normal</v>
          </cell>
          <cell r="H1429">
            <v>44993</v>
          </cell>
          <cell r="I1429">
            <v>35571</v>
          </cell>
          <cell r="J1429" t="str">
            <v>151.435.516-76</v>
          </cell>
          <cell r="K1429" t="str">
            <v>204.04068.17.5</v>
          </cell>
          <cell r="L1429" t="str">
            <v>Salário Mensal</v>
          </cell>
          <cell r="M1429" t="str">
            <v>Empregado (CLT)</v>
          </cell>
          <cell r="N1429" t="str">
            <v>5142-05</v>
          </cell>
          <cell r="O1429">
            <v>301</v>
          </cell>
          <cell r="P1429" t="str">
            <v>SEGUNDA A SABADO - 22:00 AS 05:25 / INTERVALO DE 01 HORA</v>
          </cell>
          <cell r="Q1429" t="str">
            <v>220 Horas</v>
          </cell>
          <cell r="R1429" t="str">
            <v>75.01.017</v>
          </cell>
          <cell r="S1429" t="str">
            <v>SCK - Coleta Manual - Entulho e Materiais Diversos</v>
          </cell>
          <cell r="T1429">
            <v>2</v>
          </cell>
          <cell r="U1429" t="str">
            <v>SIEMACO SAO PAULO LIMP URBANA</v>
          </cell>
          <cell r="V1429" t="str">
            <v>Brasileira</v>
          </cell>
          <cell r="W1429" t="str">
            <v>Serro</v>
          </cell>
          <cell r="X1429" t="str">
            <v>MARIA DE LOURDES DA LOMBA NASCIMENTO</v>
          </cell>
          <cell r="Y1429" t="str">
            <v>JUSCELINO FERREIRA DO NASCIMENTO</v>
          </cell>
          <cell r="Z1429" t="str">
            <v>Solteiro</v>
          </cell>
          <cell r="AA1429" t="str">
            <v>Ensino Fundamental Incompleto</v>
          </cell>
          <cell r="AB1429" t="str">
            <v>M</v>
          </cell>
          <cell r="AC1429" t="str">
            <v>Rua</v>
          </cell>
          <cell r="AD1429" t="str">
            <v xml:space="preserve">GETULIO VARGAS </v>
          </cell>
          <cell r="AE1429" t="str">
            <v>158</v>
          </cell>
          <cell r="AG1429" t="str">
            <v>06823-560</v>
          </cell>
          <cell r="AH1429" t="str">
            <v>SANTO EDUARDO</v>
          </cell>
          <cell r="AI1429" t="str">
            <v>Embu</v>
          </cell>
          <cell r="AJ1429" t="str">
            <v>São Paulo</v>
          </cell>
          <cell r="AP1429">
            <v>390</v>
          </cell>
          <cell r="AQ1429" t="str">
            <v>10906</v>
          </cell>
          <cell r="AR1429" t="str">
            <v>4</v>
          </cell>
          <cell r="AS1429" t="str">
            <v>609661814</v>
          </cell>
          <cell r="AT1429" t="str">
            <v>208655880230</v>
          </cell>
          <cell r="AU1429" t="str">
            <v>96</v>
          </cell>
          <cell r="AV1429" t="str">
            <v>262</v>
          </cell>
          <cell r="AW1429" t="str">
            <v>79140</v>
          </cell>
          <cell r="AX1429" t="str">
            <v>432</v>
          </cell>
          <cell r="AY1429">
            <v>4</v>
          </cell>
          <cell r="AZ1429">
            <v>3</v>
          </cell>
          <cell r="BA1429">
            <v>0</v>
          </cell>
        </row>
        <row r="1430">
          <cell r="A1430">
            <v>112418</v>
          </cell>
          <cell r="B1430" t="str">
            <v>JURACI BARBOSA SANTOS</v>
          </cell>
          <cell r="C1430" t="str">
            <v>VARREDOR</v>
          </cell>
          <cell r="D1430" t="str">
            <v>ECOSAMPA Santo Amaro</v>
          </cell>
          <cell r="E1430">
            <v>43617</v>
          </cell>
          <cell r="F1430">
            <v>1603.99</v>
          </cell>
          <cell r="G1430" t="str">
            <v>Em Atividade Normal</v>
          </cell>
          <cell r="H1430">
            <v>44776</v>
          </cell>
          <cell r="I1430">
            <v>22801</v>
          </cell>
          <cell r="J1430" t="str">
            <v>525.987.305-00</v>
          </cell>
          <cell r="K1430" t="str">
            <v>120.22306.59.9</v>
          </cell>
          <cell r="L1430" t="str">
            <v>Salário Mensal</v>
          </cell>
          <cell r="M1430" t="str">
            <v>Empregado (CLT)</v>
          </cell>
          <cell r="N1430" t="str">
            <v>5142-15</v>
          </cell>
          <cell r="O1430">
            <v>66</v>
          </cell>
          <cell r="P1430" t="str">
            <v>SEGUNDA A SABADO - 06:00 AS 14:20 / INTERVALO DE 01 HORA</v>
          </cell>
          <cell r="Q1430" t="str">
            <v>220 Horas</v>
          </cell>
          <cell r="R1430" t="str">
            <v>75.01.006</v>
          </cell>
          <cell r="S1430" t="str">
            <v>SCK - Varrição de Vias e Logradouros</v>
          </cell>
          <cell r="T1430">
            <v>2</v>
          </cell>
          <cell r="U1430" t="str">
            <v>SIEMACO SAO PAULO LIMP URBANA</v>
          </cell>
          <cell r="V1430" t="str">
            <v>Brasileira</v>
          </cell>
          <cell r="W1430" t="str">
            <v>Tremedal</v>
          </cell>
          <cell r="X1430" t="str">
            <v>CAMILA VITORIA DOS SANTOS</v>
          </cell>
          <cell r="Y1430" t="str">
            <v>SERGINO BARBOSA SANTOS</v>
          </cell>
          <cell r="Z1430" t="str">
            <v>Casado</v>
          </cell>
          <cell r="AA1430" t="str">
            <v>Ensino Fundamental Completo</v>
          </cell>
          <cell r="AB1430" t="str">
            <v>M</v>
          </cell>
          <cell r="AC1430" t="str">
            <v>Rua</v>
          </cell>
          <cell r="AD1430" t="str">
            <v>JOSE JOAQUIM DE ARAUJO</v>
          </cell>
          <cell r="AE1430" t="str">
            <v>163</v>
          </cell>
          <cell r="AG1430" t="str">
            <v>04966-130</v>
          </cell>
          <cell r="AH1430" t="str">
            <v>PARQUE DAS CEREJEIRAS</v>
          </cell>
          <cell r="AI1430" t="str">
            <v>São Paulo</v>
          </cell>
          <cell r="AJ1430" t="str">
            <v>São Paulo</v>
          </cell>
          <cell r="AP1430">
            <v>9104</v>
          </cell>
          <cell r="AQ1430" t="str">
            <v>21448</v>
          </cell>
          <cell r="AR1430" t="str">
            <v>2</v>
          </cell>
          <cell r="AS1430" t="str">
            <v>17902132</v>
          </cell>
          <cell r="AT1430" t="str">
            <v>70637460566</v>
          </cell>
          <cell r="AU1430" t="str">
            <v>103</v>
          </cell>
          <cell r="AV1430" t="str">
            <v>372</v>
          </cell>
          <cell r="AW1430" t="str">
            <v>33902</v>
          </cell>
          <cell r="AX1430" t="str">
            <v>213</v>
          </cell>
          <cell r="AY1430">
            <v>4</v>
          </cell>
          <cell r="AZ1430">
            <v>3</v>
          </cell>
          <cell r="BA1430">
            <v>0</v>
          </cell>
        </row>
        <row r="1431">
          <cell r="A1431">
            <v>112421</v>
          </cell>
          <cell r="B1431" t="str">
            <v>JURACI CUSTODIO DE LIMA</v>
          </cell>
          <cell r="C1431" t="str">
            <v>AJUDANTE EQ SERVICOS DIVERSOS</v>
          </cell>
          <cell r="D1431" t="str">
            <v>ECOSAMPA Capela do Socorro</v>
          </cell>
          <cell r="E1431">
            <v>43617</v>
          </cell>
          <cell r="F1431">
            <v>1603.99</v>
          </cell>
          <cell r="G1431" t="str">
            <v>Em Atividade Normal</v>
          </cell>
          <cell r="H1431">
            <v>44930</v>
          </cell>
          <cell r="I1431">
            <v>24087</v>
          </cell>
          <cell r="J1431" t="str">
            <v>526.942.084-87</v>
          </cell>
          <cell r="K1431" t="str">
            <v>122.85693.30.5</v>
          </cell>
          <cell r="L1431" t="str">
            <v>Salário Mensal</v>
          </cell>
          <cell r="M1431" t="str">
            <v>Empregado (CLT)</v>
          </cell>
          <cell r="N1431" t="str">
            <v>5142-25</v>
          </cell>
          <cell r="O1431">
            <v>233</v>
          </cell>
          <cell r="P1431" t="str">
            <v>SEGUNDA A SABADO - 09:00 AS 17:20 / INTERVALO DE 01 HORA</v>
          </cell>
          <cell r="Q1431" t="str">
            <v>220 Horas</v>
          </cell>
          <cell r="R1431" t="str">
            <v>75.01.019</v>
          </cell>
          <cell r="S1431" t="str">
            <v>SCK - Operação dos Ecopontos</v>
          </cell>
          <cell r="T1431">
            <v>2</v>
          </cell>
          <cell r="U1431" t="str">
            <v>SIEMACO SAO PAULO LIMP URBANA</v>
          </cell>
          <cell r="V1431" t="str">
            <v>Brasileira</v>
          </cell>
          <cell r="W1431" t="str">
            <v>Lagoa</v>
          </cell>
          <cell r="X1431" t="str">
            <v>QUEROBINA PEREIRA DE LIMA</v>
          </cell>
          <cell r="Y1431" t="str">
            <v>SEVERINO CUSTODIO DA SILVA</v>
          </cell>
          <cell r="Z1431" t="str">
            <v>Casado</v>
          </cell>
          <cell r="AA1431" t="str">
            <v>Ensino Fundamental Incompleto</v>
          </cell>
          <cell r="AB1431" t="str">
            <v>M</v>
          </cell>
          <cell r="AC1431" t="str">
            <v>Rua</v>
          </cell>
          <cell r="AD1431" t="str">
            <v>CANDIDO LUSITANO</v>
          </cell>
          <cell r="AE1431" t="str">
            <v>2</v>
          </cell>
          <cell r="AG1431" t="str">
            <v>05882-380</v>
          </cell>
          <cell r="AH1431" t="str">
            <v>JD SAO BENTO NOVO</v>
          </cell>
          <cell r="AI1431" t="str">
            <v>São Paulo</v>
          </cell>
          <cell r="AJ1431" t="str">
            <v>São Paulo</v>
          </cell>
          <cell r="AM1431" t="str">
            <v>11</v>
          </cell>
          <cell r="AN1431" t="str">
            <v>98078.0599</v>
          </cell>
          <cell r="AP1431">
            <v>9340</v>
          </cell>
          <cell r="AQ1431" t="str">
            <v>55961</v>
          </cell>
          <cell r="AR1431" t="str">
            <v>7</v>
          </cell>
          <cell r="AS1431" t="str">
            <v>28.726.261-3</v>
          </cell>
          <cell r="AT1431" t="str">
            <v>78004880183</v>
          </cell>
          <cell r="AU1431" t="str">
            <v>423</v>
          </cell>
          <cell r="AV1431" t="str">
            <v>20</v>
          </cell>
          <cell r="AW1431" t="str">
            <v>96619</v>
          </cell>
          <cell r="AX1431" t="str">
            <v>005</v>
          </cell>
          <cell r="AY1431">
            <v>4</v>
          </cell>
          <cell r="AZ1431">
            <v>3</v>
          </cell>
          <cell r="BA1431">
            <v>0</v>
          </cell>
        </row>
        <row r="1432">
          <cell r="A1432">
            <v>112424</v>
          </cell>
          <cell r="B1432" t="str">
            <v>JURANDIR RODRIGUES DA SILVA</v>
          </cell>
          <cell r="C1432" t="str">
            <v>VARREDOR</v>
          </cell>
          <cell r="D1432" t="str">
            <v>ECOSAMPA Capela do Socorro</v>
          </cell>
          <cell r="E1432">
            <v>43617</v>
          </cell>
          <cell r="F1432">
            <v>1603.99</v>
          </cell>
          <cell r="G1432" t="str">
            <v>Cumprimento de Pena de Reclusão</v>
          </cell>
          <cell r="H1432">
            <v>43922</v>
          </cell>
          <cell r="I1432">
            <v>26199</v>
          </cell>
          <cell r="J1432" t="str">
            <v>029.386.456-00</v>
          </cell>
          <cell r="K1432" t="str">
            <v>125.09142.80.3</v>
          </cell>
          <cell r="L1432" t="str">
            <v>Salário Mensal</v>
          </cell>
          <cell r="M1432" t="str">
            <v>Empregado (CLT)</v>
          </cell>
          <cell r="N1432" t="str">
            <v>5142-15</v>
          </cell>
          <cell r="O1432">
            <v>233</v>
          </cell>
          <cell r="P1432" t="str">
            <v>SEGUNDA A SABADO - 09:00 AS 17:20 / INTERVALO DE 01 HORA</v>
          </cell>
          <cell r="Q1432" t="str">
            <v>220 Horas</v>
          </cell>
          <cell r="R1432" t="str">
            <v>75.01.006</v>
          </cell>
          <cell r="S1432" t="str">
            <v>SCK - Varrição de Vias e Logradouros</v>
          </cell>
          <cell r="T1432">
            <v>2</v>
          </cell>
          <cell r="U1432" t="str">
            <v>SIEMACO SAO PAULO LIMP URBANA</v>
          </cell>
          <cell r="V1432" t="str">
            <v>Brasileira</v>
          </cell>
          <cell r="W1432" t="str">
            <v>Januária</v>
          </cell>
          <cell r="X1432" t="str">
            <v>MARIA DE LOURDES RODRIGUES DA SILVA</v>
          </cell>
          <cell r="Z1432" t="str">
            <v>Solteiro</v>
          </cell>
          <cell r="AA1432" t="str">
            <v>Ensino Fundamental Incompleto</v>
          </cell>
          <cell r="AB1432" t="str">
            <v>M</v>
          </cell>
          <cell r="AC1432" t="str">
            <v>Avenida</v>
          </cell>
          <cell r="AD1432" t="str">
            <v>SUMARE</v>
          </cell>
          <cell r="AE1432" t="str">
            <v>6</v>
          </cell>
          <cell r="AG1432" t="str">
            <v>04894-499</v>
          </cell>
          <cell r="AH1432" t="str">
            <v>JARDINS DAS FONTES</v>
          </cell>
          <cell r="AI1432" t="str">
            <v>São Paulo</v>
          </cell>
          <cell r="AJ1432" t="str">
            <v>São Paulo</v>
          </cell>
          <cell r="AP1432">
            <v>6753</v>
          </cell>
          <cell r="AQ1432" t="str">
            <v>24019</v>
          </cell>
          <cell r="AR1432" t="str">
            <v>8</v>
          </cell>
          <cell r="AS1432" t="str">
            <v>503670078</v>
          </cell>
          <cell r="AT1432" t="str">
            <v>89592190213</v>
          </cell>
          <cell r="AU1432" t="str">
            <v>78</v>
          </cell>
          <cell r="AV1432" t="str">
            <v>148</v>
          </cell>
          <cell r="AW1432" t="str">
            <v>77254</v>
          </cell>
          <cell r="AX1432" t="str">
            <v>339</v>
          </cell>
          <cell r="AY1432">
            <v>4</v>
          </cell>
          <cell r="AZ1432">
            <v>3</v>
          </cell>
          <cell r="BA1432">
            <v>0</v>
          </cell>
        </row>
        <row r="1433">
          <cell r="A1433">
            <v>112431</v>
          </cell>
          <cell r="B1433" t="str">
            <v>JUREMIR ALVES BARROSO</v>
          </cell>
          <cell r="C1433" t="str">
            <v>AJUDANTE EQ SERVICOS DIVERSOS</v>
          </cell>
          <cell r="D1433" t="str">
            <v>ECOSAMPA Campo Limpo</v>
          </cell>
          <cell r="E1433">
            <v>43617</v>
          </cell>
          <cell r="F1433">
            <v>1603.99</v>
          </cell>
          <cell r="G1433" t="str">
            <v>Em Atividade Normal</v>
          </cell>
          <cell r="H1433">
            <v>44835</v>
          </cell>
          <cell r="I1433">
            <v>36605</v>
          </cell>
          <cell r="J1433" t="str">
            <v>387.811.418-40</v>
          </cell>
          <cell r="K1433" t="str">
            <v>220.02685.09.5</v>
          </cell>
          <cell r="L1433" t="str">
            <v>Salário Mensal</v>
          </cell>
          <cell r="M1433" t="str">
            <v>Empregado (CLT)</v>
          </cell>
          <cell r="N1433" t="str">
            <v>5142-25</v>
          </cell>
          <cell r="O1433">
            <v>233</v>
          </cell>
          <cell r="P1433" t="str">
            <v>SEGUNDA A SABADO - 09:00 AS 17:20 / INTERVALO DE 01 HORA</v>
          </cell>
          <cell r="Q1433" t="str">
            <v>220 Horas</v>
          </cell>
          <cell r="R1433" t="str">
            <v>75.01.013</v>
          </cell>
          <cell r="S1433" t="str">
            <v>SCK - Capinação e Roçada de Vias</v>
          </cell>
          <cell r="T1433">
            <v>2</v>
          </cell>
          <cell r="U1433" t="str">
            <v>SIEMACO SAO PAULO LIMP URBANA</v>
          </cell>
          <cell r="V1433" t="str">
            <v>Brasileira</v>
          </cell>
          <cell r="W1433" t="str">
            <v>São Paulo</v>
          </cell>
          <cell r="X1433" t="str">
            <v>DAISY SILVA ALVES</v>
          </cell>
          <cell r="Y1433" t="str">
            <v>JOAO BATISTA MAGALHAES BARROSO</v>
          </cell>
          <cell r="Z1433" t="str">
            <v>Solteiro</v>
          </cell>
          <cell r="AA1433" t="str">
            <v>Ensino Médio Completo</v>
          </cell>
          <cell r="AB1433" t="str">
            <v>M</v>
          </cell>
          <cell r="AC1433" t="str">
            <v>Rodovia</v>
          </cell>
          <cell r="AD1433" t="str">
            <v>JOSE SIMOES LOURO JUNIOR</v>
          </cell>
          <cell r="AE1433" t="str">
            <v>11</v>
          </cell>
          <cell r="AG1433" t="str">
            <v>06865-800</v>
          </cell>
          <cell r="AH1433" t="str">
            <v>JARDIM DO EDEM</v>
          </cell>
          <cell r="AI1433" t="str">
            <v>Itapecerica da Serra</v>
          </cell>
          <cell r="AJ1433" t="str">
            <v>São Paulo</v>
          </cell>
          <cell r="AK1433" t="str">
            <v>11</v>
          </cell>
          <cell r="AL1433" t="str">
            <v>98617.2837</v>
          </cell>
          <cell r="AM1433" t="str">
            <v>11</v>
          </cell>
          <cell r="AN1433" t="str">
            <v>4669.4347</v>
          </cell>
          <cell r="AP1433">
            <v>9106</v>
          </cell>
          <cell r="AQ1433" t="str">
            <v>34368</v>
          </cell>
          <cell r="AR1433" t="str">
            <v>5</v>
          </cell>
          <cell r="AS1433" t="str">
            <v>39.640.145-4</v>
          </cell>
          <cell r="AT1433" t="str">
            <v>441962140191</v>
          </cell>
          <cell r="AU1433" t="str">
            <v>477</v>
          </cell>
          <cell r="AV1433" t="str">
            <v>201</v>
          </cell>
          <cell r="AW1433" t="str">
            <v>88043</v>
          </cell>
          <cell r="AX1433" t="str">
            <v>409</v>
          </cell>
          <cell r="AY1433">
            <v>4</v>
          </cell>
          <cell r="AZ1433">
            <v>3</v>
          </cell>
          <cell r="BA1433">
            <v>0</v>
          </cell>
        </row>
        <row r="1434">
          <cell r="A1434">
            <v>112437</v>
          </cell>
          <cell r="B1434" t="str">
            <v>JUSCELINO FERREIRA FILHO</v>
          </cell>
          <cell r="C1434" t="str">
            <v>MOTORISTA CAMINHAO</v>
          </cell>
          <cell r="D1434" t="str">
            <v>ECOSAMPA Operação Geral</v>
          </cell>
          <cell r="E1434">
            <v>43617</v>
          </cell>
          <cell r="F1434">
            <v>3050.22</v>
          </cell>
          <cell r="G1434" t="str">
            <v>Em Atividade Normal</v>
          </cell>
          <cell r="H1434">
            <v>44993</v>
          </cell>
          <cell r="I1434">
            <v>34878</v>
          </cell>
          <cell r="J1434" t="str">
            <v>142.069.126-02</v>
          </cell>
          <cell r="K1434" t="str">
            <v>204.04068.15.9</v>
          </cell>
          <cell r="L1434" t="str">
            <v>Salário Mensal</v>
          </cell>
          <cell r="M1434" t="str">
            <v>Empregado (CLT)</v>
          </cell>
          <cell r="N1434" t="str">
            <v>7825-10</v>
          </cell>
          <cell r="O1434">
            <v>297</v>
          </cell>
          <cell r="P1434" t="str">
            <v>SEGUNDA A SABADO - 05:40 AS 14:00 / INTERVALO DE 01 HORA</v>
          </cell>
          <cell r="Q1434" t="str">
            <v>220 Horas</v>
          </cell>
          <cell r="R1434" t="str">
            <v>75.01.011</v>
          </cell>
          <cell r="S1434" t="str">
            <v>SCK - Lavagem - Feiras, Vias e Logradouros</v>
          </cell>
          <cell r="T1434">
            <v>2</v>
          </cell>
          <cell r="U1434" t="str">
            <v>SIND TRAB EMP DE ONIBUS RODOV INTEREST INTERM SET DIF SAO PAULO</v>
          </cell>
          <cell r="V1434" t="str">
            <v>Brasileira</v>
          </cell>
          <cell r="W1434" t="str">
            <v>Serro</v>
          </cell>
          <cell r="X1434" t="str">
            <v>MARIA DE LOURDES LOMBA NASCIMENTO</v>
          </cell>
          <cell r="Y1434" t="str">
            <v>JUSCELINO FERREIRA DO NASCIMENTO</v>
          </cell>
          <cell r="Z1434" t="str">
            <v>Solteiro</v>
          </cell>
          <cell r="AA1434" t="str">
            <v>Ensino Médio Incompleto</v>
          </cell>
          <cell r="AB1434" t="str">
            <v>M</v>
          </cell>
          <cell r="AC1434" t="str">
            <v>Rua</v>
          </cell>
          <cell r="AD1434" t="str">
            <v>GETULIO VARGAS</v>
          </cell>
          <cell r="AE1434" t="str">
            <v>16</v>
          </cell>
          <cell r="AG1434" t="str">
            <v>06823-560</v>
          </cell>
          <cell r="AH1434" t="str">
            <v>JARDIM DOM JOSE</v>
          </cell>
          <cell r="AI1434" t="str">
            <v>Embu</v>
          </cell>
          <cell r="AJ1434" t="str">
            <v>São Paulo</v>
          </cell>
          <cell r="AP1434">
            <v>390</v>
          </cell>
          <cell r="AQ1434" t="str">
            <v>10769</v>
          </cell>
          <cell r="AR1434" t="str">
            <v>6</v>
          </cell>
          <cell r="AS1434" t="str">
            <v>598996576</v>
          </cell>
          <cell r="AT1434" t="str">
            <v>202455170230</v>
          </cell>
          <cell r="AU1434" t="str">
            <v>99</v>
          </cell>
          <cell r="AV1434" t="str">
            <v>262</v>
          </cell>
          <cell r="AW1434" t="str">
            <v>58834</v>
          </cell>
          <cell r="AX1434" t="str">
            <v>155</v>
          </cell>
          <cell r="AY1434">
            <v>4</v>
          </cell>
          <cell r="AZ1434">
            <v>3</v>
          </cell>
          <cell r="BA1434">
            <v>0</v>
          </cell>
        </row>
        <row r="1435">
          <cell r="A1435">
            <v>121456</v>
          </cell>
          <cell r="B1435" t="str">
            <v>JUSCELINO SANTOS SOUZA</v>
          </cell>
          <cell r="C1435" t="str">
            <v>AJUDANTE EQ SERVICOS DIVERSOS</v>
          </cell>
          <cell r="D1435" t="str">
            <v>ECOSAMPA Operação Geral</v>
          </cell>
          <cell r="E1435">
            <v>44967</v>
          </cell>
          <cell r="F1435">
            <v>1603.99</v>
          </cell>
          <cell r="G1435" t="str">
            <v>Demitido em Meses Anteriores</v>
          </cell>
          <cell r="H1435">
            <v>44981</v>
          </cell>
          <cell r="I1435">
            <v>25315</v>
          </cell>
          <cell r="J1435" t="str">
            <v>258.164.798-14</v>
          </cell>
          <cell r="K1435" t="str">
            <v>123.02443.47.2</v>
          </cell>
          <cell r="L1435" t="str">
            <v>Salário Mensal</v>
          </cell>
          <cell r="M1435" t="str">
            <v>Empregado (CLT)</v>
          </cell>
          <cell r="N1435" t="str">
            <v>5142-25</v>
          </cell>
          <cell r="O1435">
            <v>242</v>
          </cell>
          <cell r="P1435" t="str">
            <v>SEGUNDA A SABADO - 13:00 AS 21:20 / INTERVALO DE 01 HORA</v>
          </cell>
          <cell r="Q1435" t="str">
            <v>220 Horas</v>
          </cell>
          <cell r="R1435" t="str">
            <v>75.01.011</v>
          </cell>
          <cell r="S1435" t="str">
            <v>SCK - Lavagem - Feiras, Vias e Logradouros</v>
          </cell>
          <cell r="T1435">
            <v>2</v>
          </cell>
          <cell r="U1435" t="str">
            <v>SIEMACO SAO PAULO LIMP URBANA</v>
          </cell>
          <cell r="V1435" t="str">
            <v>Brasileira</v>
          </cell>
          <cell r="W1435" t="str">
            <v>Ipirá</v>
          </cell>
          <cell r="X1435" t="str">
            <v>HILDA SDANTOS SOUZA</v>
          </cell>
          <cell r="Y1435" t="str">
            <v>ARGEMIRO SOUZA</v>
          </cell>
          <cell r="Z1435" t="str">
            <v>Solteiro</v>
          </cell>
          <cell r="AA1435" t="str">
            <v>Ensino Fundamental Incompleto</v>
          </cell>
          <cell r="AB1435" t="str">
            <v>M</v>
          </cell>
          <cell r="AC1435" t="str">
            <v>Rua</v>
          </cell>
          <cell r="AD1435" t="str">
            <v>DRUMOND DE ANDRADE</v>
          </cell>
          <cell r="AE1435" t="str">
            <v>136</v>
          </cell>
          <cell r="AF1435" t="str">
            <v>CS</v>
          </cell>
          <cell r="AG1435" t="str">
            <v>04865-065</v>
          </cell>
          <cell r="AH1435" t="str">
            <v>JD IPORA</v>
          </cell>
          <cell r="AI1435" t="str">
            <v>São Paulo</v>
          </cell>
          <cell r="AJ1435" t="str">
            <v>São Paulo</v>
          </cell>
          <cell r="AM1435" t="str">
            <v>11</v>
          </cell>
          <cell r="AN1435" t="str">
            <v>98813-8047</v>
          </cell>
          <cell r="AP1435">
            <v>6733</v>
          </cell>
          <cell r="AQ1435" t="str">
            <v>57761</v>
          </cell>
          <cell r="AR1435" t="str">
            <v>0</v>
          </cell>
          <cell r="AS1435" t="str">
            <v>227057661</v>
          </cell>
          <cell r="AT1435" t="str">
            <v>171650060191</v>
          </cell>
          <cell r="AU1435" t="str">
            <v>0678</v>
          </cell>
          <cell r="AV1435" t="str">
            <v>381</v>
          </cell>
          <cell r="AW1435" t="str">
            <v>258164798</v>
          </cell>
          <cell r="AX1435" t="str">
            <v>14</v>
          </cell>
          <cell r="AY1435">
            <v>0</v>
          </cell>
          <cell r="AZ1435">
            <v>0</v>
          </cell>
          <cell r="BA1435">
            <v>14</v>
          </cell>
        </row>
        <row r="1436">
          <cell r="A1436">
            <v>112470</v>
          </cell>
          <cell r="B1436" t="str">
            <v>JUSCIMAR FERREIRA DA LOMBA</v>
          </cell>
          <cell r="C1436" t="str">
            <v>AJUDANTE EQ SERVICOS DIVERSOS</v>
          </cell>
          <cell r="D1436" t="str">
            <v>ECOSAMPA Santo Amaro</v>
          </cell>
          <cell r="E1436">
            <v>43617</v>
          </cell>
          <cell r="F1436">
            <v>1603.99</v>
          </cell>
          <cell r="G1436" t="str">
            <v>Em Atividade Normal</v>
          </cell>
          <cell r="H1436">
            <v>45023</v>
          </cell>
          <cell r="I1436">
            <v>32438</v>
          </cell>
          <cell r="J1436" t="str">
            <v>137.782.626-02</v>
          </cell>
          <cell r="K1436" t="str">
            <v>161.98321.88.7</v>
          </cell>
          <cell r="L1436" t="str">
            <v>Salário Mensal</v>
          </cell>
          <cell r="M1436" t="str">
            <v>Empregado (CLT)</v>
          </cell>
          <cell r="N1436" t="str">
            <v>5142-25</v>
          </cell>
          <cell r="O1436">
            <v>300</v>
          </cell>
          <cell r="P1436" t="str">
            <v>SEGUNDA A SABADO - 21:00 AS 04:33 / INTERVALO DE 01 HORA</v>
          </cell>
          <cell r="Q1436" t="str">
            <v>220 Horas</v>
          </cell>
          <cell r="R1436" t="str">
            <v>75.01.019</v>
          </cell>
          <cell r="S1436" t="str">
            <v>SCK - Operação dos Ecopontos</v>
          </cell>
          <cell r="T1436">
            <v>2</v>
          </cell>
          <cell r="U1436" t="str">
            <v>SIEMACO SAO PAULO LIMP URBANA</v>
          </cell>
          <cell r="V1436" t="str">
            <v>Brasileira</v>
          </cell>
          <cell r="W1436" t="str">
            <v>Serro</v>
          </cell>
          <cell r="X1436" t="str">
            <v>MARIA DE LOURDES DA L NASCIMENTO</v>
          </cell>
          <cell r="Y1436" t="str">
            <v>JUSCELINO FERREIRA DO NASCIMENTO</v>
          </cell>
          <cell r="Z1436" t="str">
            <v>Solteiro</v>
          </cell>
          <cell r="AA1436" t="str">
            <v>Ensino Fundamental Incompleto</v>
          </cell>
          <cell r="AB1436" t="str">
            <v>M</v>
          </cell>
          <cell r="AC1436" t="str">
            <v>Rua</v>
          </cell>
          <cell r="AD1436" t="str">
            <v xml:space="preserve">GETULIO VARGAS </v>
          </cell>
          <cell r="AE1436" t="str">
            <v>158</v>
          </cell>
          <cell r="AG1436" t="str">
            <v>06823-560</v>
          </cell>
          <cell r="AH1436" t="str">
            <v>DOM JOSE</v>
          </cell>
          <cell r="AI1436" t="str">
            <v>Embu</v>
          </cell>
          <cell r="AJ1436" t="str">
            <v>São Paulo</v>
          </cell>
          <cell r="AP1436">
            <v>9106</v>
          </cell>
          <cell r="AQ1436" t="str">
            <v>33379</v>
          </cell>
          <cell r="AR1436" t="str">
            <v>3</v>
          </cell>
          <cell r="AS1436" t="str">
            <v>17257811</v>
          </cell>
          <cell r="AT1436" t="str">
            <v>186457290248</v>
          </cell>
          <cell r="AU1436" t="str">
            <v>33</v>
          </cell>
          <cell r="AV1436" t="str">
            <v>262</v>
          </cell>
          <cell r="AW1436" t="str">
            <v>16002</v>
          </cell>
          <cell r="AX1436" t="str">
            <v>155</v>
          </cell>
          <cell r="AY1436">
            <v>4</v>
          </cell>
          <cell r="AZ1436">
            <v>3</v>
          </cell>
          <cell r="BA1436">
            <v>0</v>
          </cell>
        </row>
        <row r="1437">
          <cell r="A1437">
            <v>122837</v>
          </cell>
          <cell r="B1437" t="str">
            <v>JUVENAL MOREIRA DOS REIS JUNIOR</v>
          </cell>
          <cell r="C1437" t="str">
            <v>AJUDANTE EQ SERVICOS DIVERSOS</v>
          </cell>
          <cell r="D1437" t="str">
            <v>ECOSAMPA Operação Geral</v>
          </cell>
          <cell r="E1437">
            <v>45180</v>
          </cell>
          <cell r="F1437">
            <v>1603.99</v>
          </cell>
          <cell r="G1437" t="str">
            <v>Em Atividade Normal</v>
          </cell>
          <cell r="H1437">
            <v>45180</v>
          </cell>
          <cell r="I1437">
            <v>28106</v>
          </cell>
          <cell r="J1437" t="str">
            <v>316.089.238-78</v>
          </cell>
          <cell r="K1437" t="str">
            <v>130.38909.77.6</v>
          </cell>
          <cell r="L1437" t="str">
            <v>Salário Mensal</v>
          </cell>
          <cell r="M1437" t="str">
            <v>Empregado (CLT)</v>
          </cell>
          <cell r="N1437" t="str">
            <v>5142-25</v>
          </cell>
          <cell r="O1437">
            <v>297</v>
          </cell>
          <cell r="P1437" t="str">
            <v>SEGUNDA A SABADO - 05:40 AS 14:00 / INTERVALO DE 01 HORA</v>
          </cell>
          <cell r="Q1437" t="str">
            <v>220 Horas</v>
          </cell>
          <cell r="R1437" t="str">
            <v>75.01.011</v>
          </cell>
          <cell r="S1437" t="str">
            <v>SCK - Lavagem - Feiras, Vias e Logradouros</v>
          </cell>
          <cell r="T1437">
            <v>2</v>
          </cell>
          <cell r="U1437" t="str">
            <v>SIEMACO SAO PAULO LIMP URBANA</v>
          </cell>
          <cell r="V1437" t="str">
            <v>Brasileira</v>
          </cell>
          <cell r="W1437" t="str">
            <v>São Paulo</v>
          </cell>
          <cell r="X1437" t="str">
            <v>MARLENE DA SILVA SIMAO DOS REIS</v>
          </cell>
          <cell r="Y1437" t="str">
            <v>JUVENAL MOREIRA DOS REIS</v>
          </cell>
          <cell r="Z1437" t="str">
            <v>Divorciado</v>
          </cell>
          <cell r="AA1437" t="str">
            <v>Ensino Fundamental Incompleto</v>
          </cell>
          <cell r="AB1437" t="str">
            <v>M</v>
          </cell>
          <cell r="AC1437" t="str">
            <v>Rua</v>
          </cell>
          <cell r="AD1437" t="str">
            <v>EDUARDO PONDAL</v>
          </cell>
          <cell r="AE1437" t="str">
            <v>314</v>
          </cell>
          <cell r="AF1437" t="str">
            <v>CASA 2</v>
          </cell>
          <cell r="AG1437" t="str">
            <v>05882-420</v>
          </cell>
          <cell r="AH1437" t="str">
            <v>JD SAO BENTO NOVO</v>
          </cell>
          <cell r="AI1437" t="str">
            <v>São Paulo</v>
          </cell>
          <cell r="AJ1437" t="str">
            <v>São Paulo</v>
          </cell>
          <cell r="AM1437" t="str">
            <v>11</v>
          </cell>
          <cell r="AN1437" t="str">
            <v>98444-4539</v>
          </cell>
          <cell r="AP1437">
            <v>7283</v>
          </cell>
          <cell r="AQ1437" t="str">
            <v>12212</v>
          </cell>
          <cell r="AR1437" t="str">
            <v>6</v>
          </cell>
          <cell r="AS1437" t="str">
            <v>261128334</v>
          </cell>
          <cell r="AT1437" t="str">
            <v>266251300167</v>
          </cell>
          <cell r="AU1437" t="str">
            <v>0002</v>
          </cell>
          <cell r="AV1437" t="str">
            <v>020</v>
          </cell>
          <cell r="AW1437" t="str">
            <v>31608923</v>
          </cell>
          <cell r="AX1437" t="str">
            <v>878</v>
          </cell>
          <cell r="AY1437">
            <v>0</v>
          </cell>
          <cell r="AZ1437">
            <v>0</v>
          </cell>
          <cell r="BA1437">
            <v>0</v>
          </cell>
        </row>
        <row r="1438">
          <cell r="A1438">
            <v>121462</v>
          </cell>
          <cell r="B1438" t="str">
            <v>KAIQUE DOS SANTOS ALMEIDA</v>
          </cell>
          <cell r="C1438" t="str">
            <v>AJUDANTE EQ SERVICOS DIVERSOS</v>
          </cell>
          <cell r="D1438" t="str">
            <v>ECOSAMPA Operação Geral</v>
          </cell>
          <cell r="E1438">
            <v>44967</v>
          </cell>
          <cell r="F1438">
            <v>1603.99</v>
          </cell>
          <cell r="G1438" t="str">
            <v>Demitido em Meses Anteriores</v>
          </cell>
          <cell r="H1438">
            <v>44981</v>
          </cell>
          <cell r="I1438">
            <v>35405</v>
          </cell>
          <cell r="J1438" t="str">
            <v>500.749.998-69</v>
          </cell>
          <cell r="K1438" t="str">
            <v>151.65441.79.6</v>
          </cell>
          <cell r="L1438" t="str">
            <v>Salário Mensal</v>
          </cell>
          <cell r="M1438" t="str">
            <v>Empregado (CLT)</v>
          </cell>
          <cell r="N1438" t="str">
            <v>5142-25</v>
          </cell>
          <cell r="O1438">
            <v>242</v>
          </cell>
          <cell r="P1438" t="str">
            <v>SEGUNDA A SABADO - 13:00 AS 21:20 / INTERVALO DE 01 HORA</v>
          </cell>
          <cell r="Q1438" t="str">
            <v>220 Horas</v>
          </cell>
          <cell r="R1438" t="str">
            <v>75.01.011</v>
          </cell>
          <cell r="S1438" t="str">
            <v>SCK - Lavagem - Feiras, Vias e Logradouros</v>
          </cell>
          <cell r="T1438">
            <v>2</v>
          </cell>
          <cell r="U1438" t="str">
            <v>SIEMACO SAO PAULO LIMP URBANA</v>
          </cell>
          <cell r="V1438" t="str">
            <v>Brasileira</v>
          </cell>
          <cell r="W1438" t="str">
            <v>São Paulo</v>
          </cell>
          <cell r="X1438" t="str">
            <v>EDNA JESUS DOS SANTOS ALMEIDA</v>
          </cell>
          <cell r="Y1438" t="str">
            <v>AMIRALDO DA SILVA ALMEIDA</v>
          </cell>
          <cell r="Z1438" t="str">
            <v>Solteiro</v>
          </cell>
          <cell r="AA1438" t="str">
            <v>Ensino Médio Completo</v>
          </cell>
          <cell r="AB1438" t="str">
            <v>M</v>
          </cell>
          <cell r="AC1438" t="str">
            <v>Rua</v>
          </cell>
          <cell r="AD1438" t="str">
            <v>PROF. ADIB CASSEB</v>
          </cell>
          <cell r="AE1438" t="str">
            <v>301</v>
          </cell>
          <cell r="AG1438" t="str">
            <v>04777-030</v>
          </cell>
          <cell r="AH1438" t="str">
            <v>VILA DA PAZ</v>
          </cell>
          <cell r="AI1438" t="str">
            <v>São Paulo</v>
          </cell>
          <cell r="AJ1438" t="str">
            <v>São Paulo</v>
          </cell>
          <cell r="AM1438" t="str">
            <v>11</v>
          </cell>
          <cell r="AN1438" t="str">
            <v>98518-7070</v>
          </cell>
          <cell r="AP1438">
            <v>7486</v>
          </cell>
          <cell r="AQ1438" t="str">
            <v>27363</v>
          </cell>
          <cell r="AR1438" t="str">
            <v>9</v>
          </cell>
          <cell r="AS1438" t="str">
            <v>506943549</v>
          </cell>
          <cell r="AT1438" t="str">
            <v>427539280159</v>
          </cell>
          <cell r="AU1438" t="str">
            <v>0708</v>
          </cell>
          <cell r="AV1438" t="str">
            <v>280</v>
          </cell>
          <cell r="AW1438" t="str">
            <v>500749998</v>
          </cell>
          <cell r="AX1438" t="str">
            <v>69</v>
          </cell>
          <cell r="AY1438">
            <v>0</v>
          </cell>
          <cell r="AZ1438">
            <v>0</v>
          </cell>
          <cell r="BA1438">
            <v>14</v>
          </cell>
        </row>
        <row r="1439">
          <cell r="A1439">
            <v>122560</v>
          </cell>
          <cell r="B1439" t="str">
            <v>KAIQUE DOS SANTOS ALMEIDA</v>
          </cell>
          <cell r="C1439" t="str">
            <v>AJUDANTE EQ SERVICOS DIVERSOS</v>
          </cell>
          <cell r="D1439" t="str">
            <v>ECOSAMPA Parelheiros</v>
          </cell>
          <cell r="E1439">
            <v>45131</v>
          </cell>
          <cell r="F1439">
            <v>1603.99</v>
          </cell>
          <cell r="G1439" t="str">
            <v>Em Atividade Normal</v>
          </cell>
          <cell r="H1439">
            <v>45131</v>
          </cell>
          <cell r="I1439">
            <v>35405</v>
          </cell>
          <cell r="J1439" t="str">
            <v>500.749.998-69</v>
          </cell>
          <cell r="K1439" t="str">
            <v>151.65441.79.6</v>
          </cell>
          <cell r="L1439" t="str">
            <v>Salário Mensal</v>
          </cell>
          <cell r="M1439" t="str">
            <v>Empregado (CLT)</v>
          </cell>
          <cell r="N1439" t="str">
            <v>5142-25</v>
          </cell>
          <cell r="O1439">
            <v>167</v>
          </cell>
          <cell r="P1439" t="str">
            <v>SEGUNDA A SABADO - 13:40 AS 22:00 / INTERVALO DE 01 HORA</v>
          </cell>
          <cell r="Q1439" t="str">
            <v>220 Horas</v>
          </cell>
          <cell r="R1439" t="str">
            <v>75.01.022</v>
          </cell>
          <cell r="S1439" t="str">
            <v>SCK - Limpeza Habitacional - Dificil Acesso</v>
          </cell>
          <cell r="T1439">
            <v>2</v>
          </cell>
          <cell r="U1439" t="str">
            <v>SIEMACO SAO PAULO LIMP URBANA</v>
          </cell>
          <cell r="V1439" t="str">
            <v>Brasileira</v>
          </cell>
          <cell r="W1439" t="str">
            <v>São Paulo</v>
          </cell>
          <cell r="X1439" t="str">
            <v>EDNA JESUS DOS SANTOS ALMEIDA</v>
          </cell>
          <cell r="Y1439" t="str">
            <v>AMIRALDO DA SILVA ALMEIDA</v>
          </cell>
          <cell r="Z1439" t="str">
            <v>Solteiro</v>
          </cell>
          <cell r="AA1439" t="str">
            <v>Ensino Médio Completo</v>
          </cell>
          <cell r="AB1439" t="str">
            <v>M</v>
          </cell>
          <cell r="AC1439" t="str">
            <v>Rua</v>
          </cell>
          <cell r="AD1439" t="str">
            <v>PROFESSOR ADIB CASSEB</v>
          </cell>
          <cell r="AE1439" t="str">
            <v>301</v>
          </cell>
          <cell r="AG1439" t="str">
            <v>04777-030</v>
          </cell>
          <cell r="AH1439" t="str">
            <v>VILA DA PAZ</v>
          </cell>
          <cell r="AI1439" t="str">
            <v>São Paulo</v>
          </cell>
          <cell r="AJ1439" t="str">
            <v>São Paulo</v>
          </cell>
          <cell r="AM1439" t="str">
            <v>11</v>
          </cell>
          <cell r="AN1439" t="str">
            <v>98518-7070</v>
          </cell>
          <cell r="AP1439">
            <v>7486</v>
          </cell>
          <cell r="AQ1439" t="str">
            <v>27363</v>
          </cell>
          <cell r="AR1439" t="str">
            <v>9</v>
          </cell>
          <cell r="AS1439" t="str">
            <v>506943549</v>
          </cell>
          <cell r="AT1439" t="str">
            <v>427539280159</v>
          </cell>
          <cell r="AU1439" t="str">
            <v>0708</v>
          </cell>
          <cell r="AV1439" t="str">
            <v>280</v>
          </cell>
          <cell r="AW1439" t="str">
            <v>50074999</v>
          </cell>
          <cell r="AX1439" t="str">
            <v>869</v>
          </cell>
          <cell r="AY1439">
            <v>0</v>
          </cell>
          <cell r="AZ1439">
            <v>1</v>
          </cell>
          <cell r="BA1439">
            <v>7</v>
          </cell>
        </row>
        <row r="1440">
          <cell r="A1440">
            <v>114555</v>
          </cell>
          <cell r="B1440" t="str">
            <v>KAIQUE SILVA DE BRITO</v>
          </cell>
          <cell r="C1440" t="str">
            <v>AJUDANTE EQ SERVICOS DIVERSOS</v>
          </cell>
          <cell r="D1440" t="str">
            <v>ECOSAMPA Capela do Socorro</v>
          </cell>
          <cell r="E1440">
            <v>43817</v>
          </cell>
          <cell r="F1440">
            <v>1319.67</v>
          </cell>
          <cell r="G1440" t="str">
            <v>Demitido em Meses Anteriores</v>
          </cell>
          <cell r="H1440">
            <v>44200</v>
          </cell>
          <cell r="I1440">
            <v>33879</v>
          </cell>
          <cell r="J1440" t="str">
            <v>428.191.918-00</v>
          </cell>
          <cell r="K1440" t="str">
            <v>162.68035.27.6</v>
          </cell>
          <cell r="L1440" t="str">
            <v>Salário Mensal</v>
          </cell>
          <cell r="M1440" t="str">
            <v>Empregado (CLT)</v>
          </cell>
          <cell r="N1440" t="str">
            <v>5142-25</v>
          </cell>
          <cell r="O1440">
            <v>66</v>
          </cell>
          <cell r="P1440" t="str">
            <v>SEGUNDA A SABADO - 06:00 AS 14:20 / INTERVALO DE 01 HORA</v>
          </cell>
          <cell r="Q1440" t="str">
            <v>220 Horas</v>
          </cell>
          <cell r="R1440" t="str">
            <v>75.01.013</v>
          </cell>
          <cell r="S1440" t="str">
            <v>SCK - Capinação e Roçada de Vias</v>
          </cell>
          <cell r="T1440">
            <v>2</v>
          </cell>
          <cell r="U1440" t="str">
            <v>SIEMACO SAO PAULO LIMP URBANA</v>
          </cell>
          <cell r="V1440" t="str">
            <v>Brasileira</v>
          </cell>
          <cell r="W1440" t="str">
            <v>São Paulo</v>
          </cell>
          <cell r="X1440" t="str">
            <v>ROSANGELA SILVA LUCIO</v>
          </cell>
          <cell r="Y1440" t="str">
            <v>ALEXANDRE MACIEL DE BRITO</v>
          </cell>
          <cell r="Z1440" t="str">
            <v>Casado</v>
          </cell>
          <cell r="AA1440" t="str">
            <v>Ensino Médio Completo</v>
          </cell>
          <cell r="AB1440" t="str">
            <v>M</v>
          </cell>
          <cell r="AC1440" t="str">
            <v>Rua</v>
          </cell>
          <cell r="AD1440" t="str">
            <v>RUA TITO PEDRO MASCELLANI</v>
          </cell>
          <cell r="AE1440" t="str">
            <v>02</v>
          </cell>
          <cell r="AG1440" t="str">
            <v>04877-190</v>
          </cell>
          <cell r="AH1440" t="str">
            <v>CASA CIDADE LUZ</v>
          </cell>
          <cell r="AI1440" t="str">
            <v>São Paulo</v>
          </cell>
          <cell r="AJ1440" t="str">
            <v>São Paulo</v>
          </cell>
          <cell r="AK1440" t="str">
            <v>11</v>
          </cell>
          <cell r="AL1440" t="str">
            <v>5977.5050</v>
          </cell>
          <cell r="AM1440" t="str">
            <v>11</v>
          </cell>
          <cell r="AN1440" t="str">
            <v>94287.5135</v>
          </cell>
          <cell r="AP1440">
            <v>2921</v>
          </cell>
          <cell r="AQ1440" t="str">
            <v>54217</v>
          </cell>
          <cell r="AR1440" t="str">
            <v>7</v>
          </cell>
          <cell r="AS1440" t="str">
            <v>486435271</v>
          </cell>
          <cell r="AT1440" t="str">
            <v>392194420124</v>
          </cell>
          <cell r="AU1440" t="str">
            <v>0432</v>
          </cell>
          <cell r="AV1440" t="str">
            <v>381</v>
          </cell>
          <cell r="AW1440" t="str">
            <v>42819191</v>
          </cell>
          <cell r="AX1440" t="str">
            <v>800</v>
          </cell>
          <cell r="AY1440">
            <v>1</v>
          </cell>
          <cell r="AZ1440">
            <v>0</v>
          </cell>
          <cell r="BA1440">
            <v>16</v>
          </cell>
        </row>
        <row r="1441">
          <cell r="A1441">
            <v>121450</v>
          </cell>
          <cell r="B1441" t="str">
            <v>KAIQUE YURI BARBOZA DOS SANTOS</v>
          </cell>
          <cell r="C1441" t="str">
            <v>AJUDANTE EQ SERVICOS DIVERSOS</v>
          </cell>
          <cell r="D1441" t="str">
            <v>ECOSAMPA Operação Geral</v>
          </cell>
          <cell r="E1441">
            <v>44967</v>
          </cell>
          <cell r="F1441">
            <v>1603.99</v>
          </cell>
          <cell r="G1441" t="str">
            <v>Demitido em Meses Anteriores</v>
          </cell>
          <cell r="H1441">
            <v>44981</v>
          </cell>
          <cell r="I1441">
            <v>36655</v>
          </cell>
          <cell r="J1441" t="str">
            <v>424.304.288-81</v>
          </cell>
          <cell r="K1441" t="str">
            <v>203.91419.29.8</v>
          </cell>
          <cell r="L1441" t="str">
            <v>Salário Mensal</v>
          </cell>
          <cell r="M1441" t="str">
            <v>Empregado (CLT)</v>
          </cell>
          <cell r="N1441" t="str">
            <v>5142-25</v>
          </cell>
          <cell r="O1441">
            <v>339</v>
          </cell>
          <cell r="P1441" t="str">
            <v>SEGUNDA A SABADO - 13:20 AS 21:40 / INTERVALO DE 01 HORA</v>
          </cell>
          <cell r="Q1441" t="str">
            <v>220 Horas</v>
          </cell>
          <cell r="R1441" t="str">
            <v>75.01.011</v>
          </cell>
          <cell r="S1441" t="str">
            <v>SCK - Lavagem - Feiras, Vias e Logradouros</v>
          </cell>
          <cell r="T1441">
            <v>2</v>
          </cell>
          <cell r="U1441" t="str">
            <v>SIEMACO SAO PAULO LIMP URBANA</v>
          </cell>
          <cell r="V1441" t="str">
            <v>Brasileira</v>
          </cell>
          <cell r="W1441" t="str">
            <v>Nenhum</v>
          </cell>
          <cell r="X1441" t="str">
            <v>PATRICIA ROBERTA BARBOZA DOS SANTOS</v>
          </cell>
          <cell r="Y1441" t="str">
            <v>ADAILTON GONCALVES DOS SANTOS</v>
          </cell>
          <cell r="Z1441" t="str">
            <v>Solteiro</v>
          </cell>
          <cell r="AA1441" t="str">
            <v>Ensino Fundamental Completo</v>
          </cell>
          <cell r="AB1441" t="str">
            <v>M</v>
          </cell>
          <cell r="AC1441" t="str">
            <v>Rua</v>
          </cell>
          <cell r="AD1441" t="str">
            <v>DOS OBOES</v>
          </cell>
          <cell r="AE1441" t="str">
            <v>1</v>
          </cell>
          <cell r="AF1441" t="str">
            <v>A</v>
          </cell>
          <cell r="AG1441" t="str">
            <v>04933-130</v>
          </cell>
          <cell r="AH1441" t="str">
            <v>SANTA ZELIA</v>
          </cell>
          <cell r="AI1441" t="str">
            <v>São Paulo</v>
          </cell>
          <cell r="AJ1441" t="str">
            <v>São Paulo</v>
          </cell>
          <cell r="AM1441" t="str">
            <v>11</v>
          </cell>
          <cell r="AN1441" t="str">
            <v>96736-5046</v>
          </cell>
          <cell r="AP1441">
            <v>6734</v>
          </cell>
          <cell r="AQ1441" t="str">
            <v>10317</v>
          </cell>
          <cell r="AR1441" t="str">
            <v>6</v>
          </cell>
          <cell r="AS1441" t="str">
            <v>54224911X</v>
          </cell>
          <cell r="AT1441" t="str">
            <v>451045860167</v>
          </cell>
          <cell r="AU1441" t="str">
            <v>0083</v>
          </cell>
          <cell r="AV1441" t="str">
            <v>372</v>
          </cell>
          <cell r="AW1441" t="str">
            <v>424304288</v>
          </cell>
          <cell r="AX1441" t="str">
            <v>81</v>
          </cell>
          <cell r="AY1441">
            <v>0</v>
          </cell>
          <cell r="AZ1441">
            <v>0</v>
          </cell>
          <cell r="BA1441">
            <v>14</v>
          </cell>
        </row>
        <row r="1442">
          <cell r="A1442">
            <v>115046</v>
          </cell>
          <cell r="B1442" t="str">
            <v>KARINA ARISTIDES DE SOUZA</v>
          </cell>
          <cell r="C1442" t="str">
            <v>PENSIONISTAS</v>
          </cell>
          <cell r="D1442" t="str">
            <v>ECOSAMPA Pensionistas</v>
          </cell>
          <cell r="E1442">
            <v>43956</v>
          </cell>
          <cell r="F1442">
            <v>0.01</v>
          </cell>
          <cell r="G1442" t="str">
            <v>Demitido em Meses Anteriores</v>
          </cell>
          <cell r="H1442">
            <v>44034</v>
          </cell>
          <cell r="J1442" t="str">
            <v>461.984.448-99</v>
          </cell>
          <cell r="L1442" t="str">
            <v>Nenhuma</v>
          </cell>
          <cell r="M1442" t="str">
            <v>Pensionista</v>
          </cell>
          <cell r="N1442" t="str">
            <v>1415-20</v>
          </cell>
          <cell r="O1442">
            <v>0</v>
          </cell>
          <cell r="P1442" t="str">
            <v>Nenhum</v>
          </cell>
          <cell r="Q1442" t="str">
            <v>Nenhuma</v>
          </cell>
          <cell r="R1442" t="str">
            <v>00.00.000</v>
          </cell>
          <cell r="S1442" t="str">
            <v>Pensionistas</v>
          </cell>
          <cell r="T1442">
            <v>0</v>
          </cell>
          <cell r="U1442" t="str">
            <v>Nenhum</v>
          </cell>
          <cell r="V1442" t="str">
            <v>Brasileira</v>
          </cell>
          <cell r="W1442" t="str">
            <v>Nenhum</v>
          </cell>
          <cell r="Z1442" t="str">
            <v>Outros</v>
          </cell>
          <cell r="AA1442" t="str">
            <v>Ensino Fundamental Incompleto</v>
          </cell>
          <cell r="AB1442" t="str">
            <v>F</v>
          </cell>
          <cell r="AC1442" t="str">
            <v>Nenhum</v>
          </cell>
          <cell r="AI1442" t="str">
            <v>Nenhum</v>
          </cell>
          <cell r="AJ1442" t="str">
            <v>Nenhum</v>
          </cell>
          <cell r="AP1442">
            <v>4051</v>
          </cell>
          <cell r="AQ1442" t="str">
            <v>78428</v>
          </cell>
          <cell r="AR1442" t="str">
            <v>2</v>
          </cell>
          <cell r="AS1442" t="str">
            <v>39.807.632-7</v>
          </cell>
          <cell r="AY1442">
            <v>0</v>
          </cell>
          <cell r="AZ1442">
            <v>2</v>
          </cell>
          <cell r="BA1442">
            <v>17</v>
          </cell>
        </row>
        <row r="1443">
          <cell r="A1443">
            <v>113782</v>
          </cell>
          <cell r="B1443" t="str">
            <v>KARINA CRISTINA BORGES DOS SANTOS</v>
          </cell>
          <cell r="C1443" t="str">
            <v>ENGENHEIRO COORDENADOR QSMS</v>
          </cell>
          <cell r="D1443" t="str">
            <v>ECOSAMPA Operação Geral</v>
          </cell>
          <cell r="E1443">
            <v>43626</v>
          </cell>
          <cell r="F1443">
            <v>11629.43</v>
          </cell>
          <cell r="G1443" t="str">
            <v>Em Atividade Normal</v>
          </cell>
          <cell r="H1443">
            <v>44930</v>
          </cell>
          <cell r="I1443">
            <v>31650</v>
          </cell>
          <cell r="J1443" t="str">
            <v>339.966.838-47</v>
          </cell>
          <cell r="K1443" t="str">
            <v>203.92157.25.4</v>
          </cell>
          <cell r="L1443" t="str">
            <v>Salário Mensal</v>
          </cell>
          <cell r="M1443" t="str">
            <v>Empregado (CLT)</v>
          </cell>
          <cell r="N1443" t="str">
            <v>2149-15</v>
          </cell>
          <cell r="O1443">
            <v>46</v>
          </cell>
          <cell r="P1443" t="str">
            <v>SEGUNDA A SEXTA - 08:30 ÀS 18:18 / INTERVALO DE 01 HORA</v>
          </cell>
          <cell r="Q1443" t="str">
            <v>220 Horas</v>
          </cell>
          <cell r="R1443" t="str">
            <v>75.02.001</v>
          </cell>
          <cell r="S1443" t="str">
            <v>Apoio Op C.Indireto</v>
          </cell>
          <cell r="T1443">
            <v>3</v>
          </cell>
          <cell r="U1443" t="str">
            <v>SIEMACO SAO PAULO LIMP URBANA</v>
          </cell>
          <cell r="V1443" t="str">
            <v>Brasileira</v>
          </cell>
          <cell r="W1443" t="str">
            <v>São Paulo</v>
          </cell>
          <cell r="X1443" t="str">
            <v>ESARINA DA TRINDADE BORGES</v>
          </cell>
          <cell r="Y1443" t="str">
            <v>ANTONIO RODRIGUES DOS SANTOS</v>
          </cell>
          <cell r="Z1443" t="str">
            <v>Casado</v>
          </cell>
          <cell r="AA1443" t="str">
            <v>Ensino Superior Completo</v>
          </cell>
          <cell r="AB1443" t="str">
            <v>F</v>
          </cell>
          <cell r="AC1443" t="str">
            <v>Rua</v>
          </cell>
          <cell r="AD1443" t="str">
            <v>MIRADOR</v>
          </cell>
          <cell r="AE1443" t="str">
            <v>28</v>
          </cell>
          <cell r="AF1443" t="str">
            <v>CASA 2</v>
          </cell>
          <cell r="AG1443" t="str">
            <v>03556-070</v>
          </cell>
          <cell r="AH1443" t="str">
            <v>PATRIARCA</v>
          </cell>
          <cell r="AI1443" t="str">
            <v>São Paulo</v>
          </cell>
          <cell r="AJ1443" t="str">
            <v>São Paulo</v>
          </cell>
          <cell r="AO1443" t="str">
            <v>karina.santos@ecosampa.com</v>
          </cell>
          <cell r="AP1443">
            <v>764</v>
          </cell>
          <cell r="AQ1443" t="str">
            <v>85822</v>
          </cell>
          <cell r="AR1443" t="str">
            <v>1</v>
          </cell>
          <cell r="AS1443" t="str">
            <v>33620156</v>
          </cell>
          <cell r="AT1443" t="str">
            <v>326329410124</v>
          </cell>
          <cell r="AU1443" t="str">
            <v>0434</v>
          </cell>
          <cell r="AV1443" t="str">
            <v>347</v>
          </cell>
          <cell r="AW1443" t="str">
            <v>26001</v>
          </cell>
          <cell r="AX1443" t="str">
            <v>291</v>
          </cell>
          <cell r="AY1443">
            <v>4</v>
          </cell>
          <cell r="AZ1443">
            <v>2</v>
          </cell>
          <cell r="BA1443">
            <v>21</v>
          </cell>
        </row>
        <row r="1444">
          <cell r="A1444">
            <v>116978</v>
          </cell>
          <cell r="B1444" t="str">
            <v>KARINA MARIA LIMA</v>
          </cell>
          <cell r="C1444" t="str">
            <v>AJUDANTE EQ SERVICOS DIVERSOS</v>
          </cell>
          <cell r="D1444" t="str">
            <v>ECOSAMPA Campo Limpo</v>
          </cell>
          <cell r="E1444">
            <v>44419</v>
          </cell>
          <cell r="F1444">
            <v>1603.99</v>
          </cell>
          <cell r="G1444" t="str">
            <v>Em Atividade Normal</v>
          </cell>
          <cell r="H1444">
            <v>45086</v>
          </cell>
          <cell r="I1444">
            <v>37144</v>
          </cell>
          <cell r="J1444" t="str">
            <v>530.747.668-08</v>
          </cell>
          <cell r="K1444" t="str">
            <v>201.66126.92.0</v>
          </cell>
          <cell r="L1444" t="str">
            <v>Salário Mensal</v>
          </cell>
          <cell r="M1444" t="str">
            <v>Empregado (CLT)</v>
          </cell>
          <cell r="N1444" t="str">
            <v>5142-25</v>
          </cell>
          <cell r="O1444">
            <v>66</v>
          </cell>
          <cell r="P1444" t="str">
            <v>SEGUNDA A SABADO - 06:00 AS 14:20 / INTERVALO DE 01 HORA</v>
          </cell>
          <cell r="Q1444" t="str">
            <v>220 Horas</v>
          </cell>
          <cell r="R1444" t="str">
            <v>75.01.001</v>
          </cell>
          <cell r="S1444" t="str">
            <v>SCK - Lavagem Especial Equip.</v>
          </cell>
          <cell r="T1444">
            <v>2</v>
          </cell>
          <cell r="U1444" t="str">
            <v>SIEMACO SAO PAULO LIMP URBANA</v>
          </cell>
          <cell r="V1444" t="str">
            <v>Brasileira</v>
          </cell>
          <cell r="W1444" t="str">
            <v>São Paulo</v>
          </cell>
          <cell r="X1444" t="str">
            <v>JOICE MARIA DO NASCIMENTO</v>
          </cell>
          <cell r="Y1444" t="str">
            <v>JOSE MAURICIO FERREIRA LIMA</v>
          </cell>
          <cell r="Z1444" t="str">
            <v>Solteiro</v>
          </cell>
          <cell r="AA1444" t="str">
            <v>Ensino Médio Incompleto</v>
          </cell>
          <cell r="AB1444" t="str">
            <v>F</v>
          </cell>
          <cell r="AC1444" t="str">
            <v>Rua</v>
          </cell>
          <cell r="AD1444" t="str">
            <v>RUA ORDENACOES FILIPINAS</v>
          </cell>
          <cell r="AE1444" t="str">
            <v>80</v>
          </cell>
          <cell r="AG1444" t="str">
            <v>05623-020</v>
          </cell>
          <cell r="AH1444" t="str">
            <v>VILA SONIA</v>
          </cell>
          <cell r="AI1444" t="str">
            <v>São Paulo</v>
          </cell>
          <cell r="AJ1444" t="str">
            <v>São Paulo</v>
          </cell>
          <cell r="AK1444" t="str">
            <v>11</v>
          </cell>
          <cell r="AL1444" t="str">
            <v>98579.8721</v>
          </cell>
          <cell r="AM1444" t="str">
            <v>11</v>
          </cell>
          <cell r="AN1444" t="str">
            <v>94687.1514</v>
          </cell>
          <cell r="AP1444">
            <v>9106</v>
          </cell>
          <cell r="AQ1444" t="str">
            <v>43716</v>
          </cell>
          <cell r="AR1444" t="str">
            <v>4</v>
          </cell>
          <cell r="AS1444" t="str">
            <v>392332103</v>
          </cell>
          <cell r="AT1444" t="str">
            <v>80144045972</v>
          </cell>
          <cell r="AU1444" t="str">
            <v>0008</v>
          </cell>
          <cell r="AV1444" t="str">
            <v>476</v>
          </cell>
          <cell r="AW1444" t="str">
            <v>53047466</v>
          </cell>
          <cell r="AX1444" t="str">
            <v>808</v>
          </cell>
          <cell r="AY1444">
            <v>2</v>
          </cell>
          <cell r="AZ1444">
            <v>0</v>
          </cell>
          <cell r="BA1444">
            <v>20</v>
          </cell>
        </row>
        <row r="1445">
          <cell r="A1445">
            <v>121939</v>
          </cell>
          <cell r="B1445" t="str">
            <v>KARINA PEREIRA DA SILVA</v>
          </cell>
          <cell r="C1445" t="str">
            <v>MENOR/JOVEM APRENDIZ</v>
          </cell>
          <cell r="D1445" t="str">
            <v>ECOSAMPA Administração</v>
          </cell>
          <cell r="E1445">
            <v>45040</v>
          </cell>
          <cell r="F1445">
            <v>1320</v>
          </cell>
          <cell r="G1445" t="str">
            <v>Em Atividade Normal</v>
          </cell>
          <cell r="H1445">
            <v>45040</v>
          </cell>
          <cell r="I1445">
            <v>37065</v>
          </cell>
          <cell r="J1445" t="str">
            <v>515.556.108-62</v>
          </cell>
          <cell r="K1445" t="str">
            <v>209.79790.59.4</v>
          </cell>
          <cell r="L1445" t="str">
            <v>Salário Mensal</v>
          </cell>
          <cell r="M1445" t="str">
            <v>Menor Aprendiz</v>
          </cell>
          <cell r="N1445" t="str">
            <v>4110-05</v>
          </cell>
          <cell r="O1445">
            <v>419</v>
          </cell>
          <cell r="P1445" t="str">
            <v>SEGUNDA A SEXTA - 08:00 AS 14:15 - 15 Minutos de Intervalo</v>
          </cell>
          <cell r="Q1445" t="str">
            <v>150 Horas</v>
          </cell>
          <cell r="R1445" t="str">
            <v>02.02.001</v>
          </cell>
          <cell r="S1445" t="str">
            <v>Depto Adm Pessoal</v>
          </cell>
          <cell r="T1445">
            <v>1</v>
          </cell>
          <cell r="U1445" t="str">
            <v>SIEMACO SAO PAULO LIMP URBANA</v>
          </cell>
          <cell r="V1445" t="str">
            <v>Brasileira</v>
          </cell>
          <cell r="W1445" t="str">
            <v>São Paulo</v>
          </cell>
          <cell r="X1445" t="str">
            <v>IVANI CRISTIANE FERREIRA</v>
          </cell>
          <cell r="Y1445" t="str">
            <v>FRANCISCO PEREIRA DA SILVA</v>
          </cell>
          <cell r="Z1445" t="str">
            <v>Solteiro</v>
          </cell>
          <cell r="AA1445" t="str">
            <v>Ensino Médio Completo</v>
          </cell>
          <cell r="AB1445" t="str">
            <v>F</v>
          </cell>
          <cell r="AC1445" t="str">
            <v>Rua</v>
          </cell>
          <cell r="AD1445" t="str">
            <v>BONIFACIO ASIOLI</v>
          </cell>
          <cell r="AE1445" t="str">
            <v>12</v>
          </cell>
          <cell r="AG1445" t="str">
            <v>04892-040</v>
          </cell>
          <cell r="AH1445" t="str">
            <v>JARDIM SILVEIRA</v>
          </cell>
          <cell r="AI1445" t="str">
            <v>São Paulo</v>
          </cell>
          <cell r="AJ1445" t="str">
            <v>São Paulo</v>
          </cell>
          <cell r="AM1445" t="str">
            <v>11</v>
          </cell>
          <cell r="AN1445" t="str">
            <v>98498-5894</v>
          </cell>
          <cell r="AP1445">
            <v>6733</v>
          </cell>
          <cell r="AQ1445" t="str">
            <v>50643</v>
          </cell>
          <cell r="AR1445" t="str">
            <v>7</v>
          </cell>
          <cell r="AS1445" t="str">
            <v>388063610</v>
          </cell>
          <cell r="AT1445" t="str">
            <v>456926300159</v>
          </cell>
          <cell r="AU1445" t="str">
            <v>0405</v>
          </cell>
          <cell r="AV1445" t="str">
            <v>381</v>
          </cell>
          <cell r="AW1445" t="str">
            <v>51555610</v>
          </cell>
          <cell r="AX1445" t="str">
            <v>862</v>
          </cell>
          <cell r="AY1445">
            <v>0</v>
          </cell>
          <cell r="AZ1445">
            <v>4</v>
          </cell>
          <cell r="BA1445">
            <v>7</v>
          </cell>
        </row>
        <row r="1446">
          <cell r="A1446">
            <v>115371</v>
          </cell>
          <cell r="B1446" t="str">
            <v>KATIA CONCEICAO ROCHA</v>
          </cell>
          <cell r="C1446" t="str">
            <v>AJUDANTE EQ SERVICOS DIVERSOS</v>
          </cell>
          <cell r="D1446" t="str">
            <v>ECOSAMPA Santo Amaro</v>
          </cell>
          <cell r="E1446">
            <v>44046</v>
          </cell>
          <cell r="F1446">
            <v>1603.99</v>
          </cell>
          <cell r="G1446" t="str">
            <v>Em Atividade Normal</v>
          </cell>
          <cell r="H1446">
            <v>45086</v>
          </cell>
          <cell r="I1446">
            <v>32142</v>
          </cell>
          <cell r="J1446" t="str">
            <v>399.707.148-99</v>
          </cell>
          <cell r="K1446" t="str">
            <v>138.24692.89.8</v>
          </cell>
          <cell r="L1446" t="str">
            <v>Salário Mensal</v>
          </cell>
          <cell r="M1446" t="str">
            <v>Empregado (CLT)</v>
          </cell>
          <cell r="N1446" t="str">
            <v>5142-25</v>
          </cell>
          <cell r="O1446">
            <v>66</v>
          </cell>
          <cell r="P1446" t="str">
            <v>SEGUNDA A SABADO - 06:00 AS 14:20 / INTERVALO DE 01 HORA</v>
          </cell>
          <cell r="Q1446" t="str">
            <v>220 Horas</v>
          </cell>
          <cell r="R1446" t="str">
            <v>75.01.016</v>
          </cell>
          <cell r="S1446" t="str">
            <v>SCK - Coleta - Catabagulho e Entulho</v>
          </cell>
          <cell r="T1446">
            <v>2</v>
          </cell>
          <cell r="U1446" t="str">
            <v>SIEMACO SAO PAULO LIMP URBANA</v>
          </cell>
          <cell r="V1446" t="str">
            <v>Brasileira</v>
          </cell>
          <cell r="W1446" t="str">
            <v>São Paulo</v>
          </cell>
          <cell r="X1446" t="str">
            <v>MARIA EMILIA DA CONCEICAO</v>
          </cell>
          <cell r="Y1446" t="str">
            <v>JOSE FRANCISCO DA ROCHA</v>
          </cell>
          <cell r="Z1446" t="str">
            <v>Solteiro</v>
          </cell>
          <cell r="AA1446" t="str">
            <v>Ensino Fundamental Incompleto</v>
          </cell>
          <cell r="AB1446" t="str">
            <v>F</v>
          </cell>
          <cell r="AC1446" t="str">
            <v>Rua</v>
          </cell>
          <cell r="AD1446" t="str">
            <v>OZIERI</v>
          </cell>
          <cell r="AE1446" t="str">
            <v>172</v>
          </cell>
          <cell r="AF1446" t="str">
            <v>CASA 2</v>
          </cell>
          <cell r="AG1446" t="str">
            <v>05796-180</v>
          </cell>
          <cell r="AH1446" t="str">
            <v>JARDIM VALE DAS VIRTUDES</v>
          </cell>
          <cell r="AI1446" t="str">
            <v>São Paulo</v>
          </cell>
          <cell r="AJ1446" t="str">
            <v>São Paulo</v>
          </cell>
          <cell r="AK1446" t="str">
            <v>11</v>
          </cell>
          <cell r="AL1446" t="str">
            <v>96506.3736</v>
          </cell>
          <cell r="AP1446">
            <v>8485</v>
          </cell>
          <cell r="AQ1446" t="str">
            <v>22413</v>
          </cell>
          <cell r="AR1446" t="str">
            <v>6</v>
          </cell>
          <cell r="AS1446" t="str">
            <v>460591022</v>
          </cell>
          <cell r="AT1446" t="str">
            <v>370499330167</v>
          </cell>
          <cell r="AU1446" t="str">
            <v>723</v>
          </cell>
          <cell r="AV1446" t="str">
            <v>373</v>
          </cell>
          <cell r="AW1446" t="str">
            <v>39970714</v>
          </cell>
          <cell r="AX1446" t="str">
            <v>899</v>
          </cell>
          <cell r="AY1446">
            <v>3</v>
          </cell>
          <cell r="AZ1446">
            <v>0</v>
          </cell>
          <cell r="BA1446">
            <v>28</v>
          </cell>
        </row>
        <row r="1447">
          <cell r="A1447">
            <v>112478</v>
          </cell>
          <cell r="B1447" t="str">
            <v>KELBER JESUS DOS SANTOS</v>
          </cell>
          <cell r="C1447" t="str">
            <v>COLETOR</v>
          </cell>
          <cell r="D1447" t="str">
            <v>ECOSAMPA Operação Geral</v>
          </cell>
          <cell r="E1447">
            <v>43617</v>
          </cell>
          <cell r="F1447">
            <v>1907.79</v>
          </cell>
          <cell r="G1447" t="str">
            <v>Em Atividade Normal</v>
          </cell>
          <cell r="H1447">
            <v>44960</v>
          </cell>
          <cell r="I1447">
            <v>33527</v>
          </cell>
          <cell r="J1447" t="str">
            <v>413.114.558-84</v>
          </cell>
          <cell r="K1447" t="str">
            <v>138.93627.89.7</v>
          </cell>
          <cell r="L1447" t="str">
            <v>Salário Mensal</v>
          </cell>
          <cell r="M1447" t="str">
            <v>Empregado (CLT)</v>
          </cell>
          <cell r="N1447" t="str">
            <v>5142-05</v>
          </cell>
          <cell r="O1447">
            <v>301</v>
          </cell>
          <cell r="P1447" t="str">
            <v>SEGUNDA A SABADO - 22:00 AS 05:25 / INTERVALO DE 01 HORA</v>
          </cell>
          <cell r="Q1447" t="str">
            <v>220 Horas</v>
          </cell>
          <cell r="R1447" t="str">
            <v>75.01.024</v>
          </cell>
          <cell r="S1447" t="str">
            <v>SCK - Coleta Manual Residuos - Compactador</v>
          </cell>
          <cell r="T1447">
            <v>2</v>
          </cell>
          <cell r="U1447" t="str">
            <v>SIEMACO SAO PAULO LIMP URBANA</v>
          </cell>
          <cell r="V1447" t="str">
            <v>Brasileira</v>
          </cell>
          <cell r="W1447" t="str">
            <v>Diadema</v>
          </cell>
          <cell r="X1447" t="str">
            <v>CESARIA ROSADE JESUS NETA</v>
          </cell>
          <cell r="Y1447" t="str">
            <v>MANOEL VENENO DOS SANTOS</v>
          </cell>
          <cell r="Z1447" t="str">
            <v>Solteiro</v>
          </cell>
          <cell r="AA1447" t="str">
            <v>Ensino Médio Completo</v>
          </cell>
          <cell r="AB1447" t="str">
            <v>M</v>
          </cell>
          <cell r="AC1447" t="str">
            <v>Rua</v>
          </cell>
          <cell r="AD1447" t="str">
            <v>RUST</v>
          </cell>
          <cell r="AE1447" t="str">
            <v>163</v>
          </cell>
          <cell r="AG1447" t="str">
            <v>04476-120</v>
          </cell>
          <cell r="AH1447" t="str">
            <v>ELDORADO</v>
          </cell>
          <cell r="AI1447" t="str">
            <v>São Paulo</v>
          </cell>
          <cell r="AJ1447" t="str">
            <v>São Paulo</v>
          </cell>
          <cell r="AP1447">
            <v>6429</v>
          </cell>
          <cell r="AQ1447" t="str">
            <v>20590</v>
          </cell>
          <cell r="AR1447" t="str">
            <v>6</v>
          </cell>
          <cell r="AS1447" t="str">
            <v>521766321</v>
          </cell>
          <cell r="AT1447" t="str">
            <v>392707850132</v>
          </cell>
          <cell r="AU1447" t="str">
            <v>396</v>
          </cell>
          <cell r="AV1447" t="str">
            <v>418</v>
          </cell>
          <cell r="AW1447" t="str">
            <v>29209</v>
          </cell>
          <cell r="AX1447" t="str">
            <v>364</v>
          </cell>
          <cell r="AY1447">
            <v>4</v>
          </cell>
          <cell r="AZ1447">
            <v>3</v>
          </cell>
          <cell r="BA1447">
            <v>0</v>
          </cell>
        </row>
        <row r="1448">
          <cell r="A1448">
            <v>115403</v>
          </cell>
          <cell r="B1448" t="str">
            <v>KELLINGTON ALVES PEREIRA</v>
          </cell>
          <cell r="C1448" t="str">
            <v>AJUDANTE EQ SERVICOS DIVERSOS</v>
          </cell>
          <cell r="D1448" t="str">
            <v>ECOSAMPA Capela do Socorro</v>
          </cell>
          <cell r="E1448">
            <v>44048</v>
          </cell>
          <cell r="F1448">
            <v>1603.99</v>
          </cell>
          <cell r="G1448" t="str">
            <v>Auxílio-Doença</v>
          </cell>
          <cell r="H1448">
            <v>44932</v>
          </cell>
          <cell r="I1448">
            <v>29899</v>
          </cell>
          <cell r="J1448" t="str">
            <v>298.915.808-14</v>
          </cell>
          <cell r="K1448" t="str">
            <v>130.94207.89.7</v>
          </cell>
          <cell r="L1448" t="str">
            <v>Salário Mensal</v>
          </cell>
          <cell r="M1448" t="str">
            <v>Empregado (CLT)</v>
          </cell>
          <cell r="N1448" t="str">
            <v>5142-25</v>
          </cell>
          <cell r="O1448">
            <v>167</v>
          </cell>
          <cell r="P1448" t="str">
            <v>SEGUNDA A SABADO - 13:40 AS 22:00 / INTERVALO DE 01 HORA</v>
          </cell>
          <cell r="Q1448" t="str">
            <v>220 Horas</v>
          </cell>
          <cell r="R1448" t="str">
            <v>75.01.013</v>
          </cell>
          <cell r="S1448" t="str">
            <v>SCK - Capinação e Roçada de Vias</v>
          </cell>
          <cell r="T1448">
            <v>2</v>
          </cell>
          <cell r="U1448" t="str">
            <v>SIEMACO SAO PAULO LIMP URBANA</v>
          </cell>
          <cell r="V1448" t="str">
            <v>Brasileira</v>
          </cell>
          <cell r="W1448" t="str">
            <v>São Paulo</v>
          </cell>
          <cell r="X1448" t="str">
            <v>MARIA ALVES DA SILVA PEREIRA</v>
          </cell>
          <cell r="Y1448" t="str">
            <v>SILVIO PEREIRA</v>
          </cell>
          <cell r="Z1448" t="str">
            <v>Solteiro</v>
          </cell>
          <cell r="AA1448" t="str">
            <v>Ensino Médio Incompleto</v>
          </cell>
          <cell r="AB1448" t="str">
            <v>M</v>
          </cell>
          <cell r="AC1448" t="str">
            <v>Rua</v>
          </cell>
          <cell r="AD1448" t="str">
            <v>BAIANOPOLIS</v>
          </cell>
          <cell r="AE1448" t="str">
            <v>76</v>
          </cell>
          <cell r="AG1448" t="str">
            <v>04835-190</v>
          </cell>
          <cell r="AH1448" t="str">
            <v>JARDIM ANGELINA</v>
          </cell>
          <cell r="AI1448" t="str">
            <v>São Paulo</v>
          </cell>
          <cell r="AJ1448" t="str">
            <v>São Paulo</v>
          </cell>
          <cell r="AK1448" t="str">
            <v>11</v>
          </cell>
          <cell r="AL1448" t="str">
            <v>96381.6689</v>
          </cell>
          <cell r="AM1448" t="str">
            <v>11</v>
          </cell>
          <cell r="AN1448" t="str">
            <v>95190.0043</v>
          </cell>
          <cell r="AP1448">
            <v>6733</v>
          </cell>
          <cell r="AQ1448" t="str">
            <v>36495</v>
          </cell>
          <cell r="AR1448" t="str">
            <v>1</v>
          </cell>
          <cell r="AS1448" t="str">
            <v>356169261</v>
          </cell>
          <cell r="AT1448" t="str">
            <v>286026080124</v>
          </cell>
          <cell r="AU1448" t="str">
            <v>702</v>
          </cell>
          <cell r="AV1448" t="str">
            <v>280</v>
          </cell>
          <cell r="AW1448" t="str">
            <v>29891580</v>
          </cell>
          <cell r="AX1448" t="str">
            <v>814</v>
          </cell>
          <cell r="AY1448">
            <v>3</v>
          </cell>
          <cell r="AZ1448">
            <v>0</v>
          </cell>
          <cell r="BA1448">
            <v>26</v>
          </cell>
        </row>
        <row r="1449">
          <cell r="A1449">
            <v>116850</v>
          </cell>
          <cell r="B1449" t="str">
            <v>KELLY PEREIRA GREGORIO</v>
          </cell>
          <cell r="C1449" t="str">
            <v>PENSIONISTAS</v>
          </cell>
          <cell r="D1449" t="str">
            <v>ECOSAMPA Pensionistas</v>
          </cell>
          <cell r="E1449">
            <v>44406</v>
          </cell>
          <cell r="F1449">
            <v>0.01</v>
          </cell>
          <cell r="G1449" t="str">
            <v>Demitido em Meses Anteriores</v>
          </cell>
          <cell r="H1449">
            <v>44719</v>
          </cell>
          <cell r="J1449" t="str">
            <v>296.169.298-95</v>
          </cell>
          <cell r="L1449" t="str">
            <v>Nenhuma</v>
          </cell>
          <cell r="M1449" t="str">
            <v>Pensionista</v>
          </cell>
          <cell r="N1449" t="str">
            <v>1415-20</v>
          </cell>
          <cell r="O1449">
            <v>0</v>
          </cell>
          <cell r="P1449" t="str">
            <v>Nenhum</v>
          </cell>
          <cell r="Q1449" t="str">
            <v>Nenhuma</v>
          </cell>
          <cell r="R1449" t="str">
            <v>00.00.000</v>
          </cell>
          <cell r="S1449" t="str">
            <v>Pensionistas</v>
          </cell>
          <cell r="T1449">
            <v>2</v>
          </cell>
          <cell r="U1449" t="str">
            <v>Nenhum</v>
          </cell>
          <cell r="V1449" t="str">
            <v>Nenhuma</v>
          </cell>
          <cell r="W1449" t="str">
            <v>Nenhum</v>
          </cell>
          <cell r="Z1449" t="str">
            <v>Nenhum</v>
          </cell>
          <cell r="AA1449" t="str">
            <v>Nenhum</v>
          </cell>
          <cell r="AB1449" t="str">
            <v>F</v>
          </cell>
          <cell r="AC1449" t="str">
            <v>Nenhum</v>
          </cell>
          <cell r="AI1449" t="str">
            <v>São Paulo</v>
          </cell>
          <cell r="AJ1449" t="str">
            <v>São Paulo</v>
          </cell>
          <cell r="AP1449">
            <v>3056</v>
          </cell>
          <cell r="AQ1449" t="str">
            <v>000814163879</v>
          </cell>
          <cell r="AR1449" t="str">
            <v>1</v>
          </cell>
          <cell r="AY1449">
            <v>0</v>
          </cell>
          <cell r="AZ1449">
            <v>10</v>
          </cell>
          <cell r="BA1449">
            <v>8</v>
          </cell>
        </row>
        <row r="1450">
          <cell r="A1450">
            <v>114737</v>
          </cell>
          <cell r="B1450" t="str">
            <v>KELVIM SANTOS DA SILVA</v>
          </cell>
          <cell r="C1450" t="str">
            <v>AJUDANTE EQ SERVICOS DIVERSOS</v>
          </cell>
          <cell r="D1450" t="str">
            <v>ECOSAMPA Santo Amaro</v>
          </cell>
          <cell r="E1450">
            <v>43874</v>
          </cell>
          <cell r="F1450">
            <v>1319.67</v>
          </cell>
          <cell r="G1450" t="str">
            <v>Demitido em Meses Anteriores</v>
          </cell>
          <cell r="H1450">
            <v>44211</v>
          </cell>
          <cell r="I1450">
            <v>36633</v>
          </cell>
          <cell r="J1450" t="str">
            <v>489.328.938-10</v>
          </cell>
          <cell r="K1450" t="str">
            <v>154.51674.96.9</v>
          </cell>
          <cell r="L1450" t="str">
            <v>Salário Mensal</v>
          </cell>
          <cell r="M1450" t="str">
            <v>Empregado (CLT)</v>
          </cell>
          <cell r="N1450" t="str">
            <v>5142-25</v>
          </cell>
          <cell r="O1450">
            <v>66</v>
          </cell>
          <cell r="P1450" t="str">
            <v>SEGUNDA A SABADO - 06:00 AS 14:20 / INTERVALO DE 01 HORA</v>
          </cell>
          <cell r="Q1450" t="str">
            <v>220 Horas</v>
          </cell>
          <cell r="R1450" t="str">
            <v>75.01.014</v>
          </cell>
          <cell r="S1450" t="str">
            <v>SCK - Pintura de Meio-Fio e Remoção Faixas e Propagandas</v>
          </cell>
          <cell r="T1450">
            <v>2</v>
          </cell>
          <cell r="U1450" t="str">
            <v>SIEMACO SAO PAULO LIMP URBANA</v>
          </cell>
          <cell r="V1450" t="str">
            <v>Brasileira</v>
          </cell>
          <cell r="W1450" t="str">
            <v>São Paulo</v>
          </cell>
          <cell r="X1450" t="str">
            <v>GLORIA NEIDE OLIVEIRA SANTOS</v>
          </cell>
          <cell r="Y1450" t="str">
            <v>KLEBERSON JOSE DA SILVA</v>
          </cell>
          <cell r="Z1450" t="str">
            <v>Solteiro</v>
          </cell>
          <cell r="AA1450" t="str">
            <v>Ensino Médio Incompleto</v>
          </cell>
          <cell r="AB1450" t="str">
            <v>M</v>
          </cell>
          <cell r="AC1450" t="str">
            <v>Rua</v>
          </cell>
          <cell r="AD1450" t="str">
            <v>RUA MARIA AMELIA GOUVEIA ANDRE</v>
          </cell>
          <cell r="AE1450" t="str">
            <v>2</v>
          </cell>
          <cell r="AF1450" t="str">
            <v>CASA 2</v>
          </cell>
          <cell r="AG1450" t="str">
            <v>05850-250</v>
          </cell>
          <cell r="AH1450" t="str">
            <v>PARQUE SANTO ANTONIO</v>
          </cell>
          <cell r="AI1450" t="str">
            <v>São Paulo</v>
          </cell>
          <cell r="AJ1450" t="str">
            <v>São Paulo</v>
          </cell>
          <cell r="AK1450" t="str">
            <v>11</v>
          </cell>
          <cell r="AL1450" t="str">
            <v>98472.2095</v>
          </cell>
          <cell r="AM1450" t="str">
            <v>11</v>
          </cell>
          <cell r="AN1450" t="str">
            <v>98472.2095</v>
          </cell>
          <cell r="AP1450">
            <v>8485</v>
          </cell>
          <cell r="AQ1450" t="str">
            <v>20726</v>
          </cell>
          <cell r="AR1450" t="str">
            <v>3</v>
          </cell>
          <cell r="AS1450" t="str">
            <v>57929142X</v>
          </cell>
          <cell r="AT1450" t="str">
            <v>448610960159</v>
          </cell>
          <cell r="AU1450" t="str">
            <v>730</v>
          </cell>
          <cell r="AV1450" t="str">
            <v>3736</v>
          </cell>
          <cell r="AW1450" t="str">
            <v>48932893</v>
          </cell>
          <cell r="AX1450" t="str">
            <v>810</v>
          </cell>
          <cell r="AY1450">
            <v>0</v>
          </cell>
          <cell r="AZ1450">
            <v>11</v>
          </cell>
          <cell r="BA1450">
            <v>2</v>
          </cell>
        </row>
        <row r="1451">
          <cell r="A1451">
            <v>114927</v>
          </cell>
          <cell r="B1451" t="str">
            <v>KELVIN CARLOS DE SOUSA AMORIM</v>
          </cell>
          <cell r="C1451" t="str">
            <v>AJUDANTE EQ SERVICOS DIVERSOS</v>
          </cell>
          <cell r="D1451" t="str">
            <v>ECOSAMPA Operação Geral</v>
          </cell>
          <cell r="E1451">
            <v>43916</v>
          </cell>
          <cell r="F1451">
            <v>1603.99</v>
          </cell>
          <cell r="G1451" t="str">
            <v>Em Atividade Normal</v>
          </cell>
          <cell r="H1451">
            <v>44960</v>
          </cell>
          <cell r="I1451">
            <v>35262</v>
          </cell>
          <cell r="J1451" t="str">
            <v>053.193.303-24</v>
          </cell>
          <cell r="K1451" t="str">
            <v>163.91409.59.6</v>
          </cell>
          <cell r="L1451" t="str">
            <v>Salário Mensal</v>
          </cell>
          <cell r="M1451" t="str">
            <v>Empregado (CLT)</v>
          </cell>
          <cell r="N1451" t="str">
            <v>5142-25</v>
          </cell>
          <cell r="O1451">
            <v>297</v>
          </cell>
          <cell r="P1451" t="str">
            <v>SEGUNDA A SABADO - 05:40 AS 14:00 / INTERVALO DE 01 HORA</v>
          </cell>
          <cell r="Q1451" t="str">
            <v>220 Horas</v>
          </cell>
          <cell r="R1451" t="str">
            <v>75.01.014</v>
          </cell>
          <cell r="S1451" t="str">
            <v>SCK - Pintura de Meio-Fio e Remoção Faixas e Propagandas</v>
          </cell>
          <cell r="T1451">
            <v>2</v>
          </cell>
          <cell r="U1451" t="str">
            <v>SIEMACO SAO PAULO LIMP URBANA</v>
          </cell>
          <cell r="V1451" t="str">
            <v>Brasileira</v>
          </cell>
          <cell r="W1451" t="str">
            <v>Viçosa do Ceara</v>
          </cell>
          <cell r="X1451" t="str">
            <v>FRANCISCA MARIA DE SOUSA</v>
          </cell>
          <cell r="Y1451" t="str">
            <v>CARLOS JOSE FEITOSA DE AMORIM</v>
          </cell>
          <cell r="Z1451" t="str">
            <v>Solteiro</v>
          </cell>
          <cell r="AA1451" t="str">
            <v>Ensino Médio Incompleto</v>
          </cell>
          <cell r="AB1451" t="str">
            <v>M</v>
          </cell>
          <cell r="AC1451" t="str">
            <v>Rua</v>
          </cell>
          <cell r="AD1451" t="str">
            <v>RUA JOHN MARTINS</v>
          </cell>
          <cell r="AE1451" t="str">
            <v>119</v>
          </cell>
          <cell r="AG1451" t="str">
            <v>04917-060</v>
          </cell>
          <cell r="AH1451" t="str">
            <v>SAO JOAQUIM</v>
          </cell>
          <cell r="AI1451" t="str">
            <v>São Paulo</v>
          </cell>
          <cell r="AJ1451" t="str">
            <v>São Paulo</v>
          </cell>
          <cell r="AK1451" t="str">
            <v>11</v>
          </cell>
          <cell r="AL1451" t="str">
            <v>97763.9025</v>
          </cell>
          <cell r="AM1451" t="str">
            <v>11</v>
          </cell>
          <cell r="AN1451" t="str">
            <v>95962.7731</v>
          </cell>
          <cell r="AP1451">
            <v>7245</v>
          </cell>
          <cell r="AQ1451" t="str">
            <v>04702</v>
          </cell>
          <cell r="AR1451" t="str">
            <v>7</v>
          </cell>
          <cell r="AS1451" t="str">
            <v>556342525</v>
          </cell>
          <cell r="AT1451" t="str">
            <v>433320050124</v>
          </cell>
          <cell r="AU1451" t="str">
            <v>669</v>
          </cell>
          <cell r="AV1451" t="str">
            <v>372</v>
          </cell>
          <cell r="AW1451" t="str">
            <v>05319330</v>
          </cell>
          <cell r="AX1451" t="str">
            <v>324</v>
          </cell>
          <cell r="AY1451">
            <v>3</v>
          </cell>
          <cell r="AZ1451">
            <v>5</v>
          </cell>
          <cell r="BA1451">
            <v>5</v>
          </cell>
        </row>
        <row r="1452">
          <cell r="A1452">
            <v>112496</v>
          </cell>
          <cell r="B1452" t="str">
            <v>KELVIN FERNANDO ARRUDA</v>
          </cell>
          <cell r="C1452" t="str">
            <v>AJUDANTE EQ SERVICOS DIVERSOS</v>
          </cell>
          <cell r="D1452" t="str">
            <v>ECOSAMPA Parelheiros</v>
          </cell>
          <cell r="E1452">
            <v>43617</v>
          </cell>
          <cell r="F1452">
            <v>1464.83</v>
          </cell>
          <cell r="G1452" t="str">
            <v>Demitido em Meses Anteriores</v>
          </cell>
          <cell r="H1452">
            <v>44505</v>
          </cell>
          <cell r="I1452">
            <v>34601</v>
          </cell>
          <cell r="J1452" t="str">
            <v>422.631.368-27</v>
          </cell>
          <cell r="K1452" t="str">
            <v>210.72600.59.7</v>
          </cell>
          <cell r="L1452" t="str">
            <v>Salário Mensal</v>
          </cell>
          <cell r="M1452" t="str">
            <v>Empregado (CLT)</v>
          </cell>
          <cell r="N1452" t="str">
            <v>5142-25</v>
          </cell>
          <cell r="O1452">
            <v>66</v>
          </cell>
          <cell r="P1452" t="str">
            <v>SEGUNDA A SABADO - 06:00 AS 14:20 / INTERVALO DE 01 HORA</v>
          </cell>
          <cell r="Q1452" t="str">
            <v>220 Horas</v>
          </cell>
          <cell r="R1452" t="str">
            <v>75.01.013</v>
          </cell>
          <cell r="S1452" t="str">
            <v>SCK - Capinação e Roçada de Vias</v>
          </cell>
          <cell r="T1452">
            <v>2</v>
          </cell>
          <cell r="U1452" t="str">
            <v>SIEMACO SAO PAULO LIMP URBANA</v>
          </cell>
          <cell r="V1452" t="str">
            <v>Brasileira</v>
          </cell>
          <cell r="W1452" t="str">
            <v>São Paulo</v>
          </cell>
          <cell r="X1452" t="str">
            <v>CELIA MARIA ARRUDA</v>
          </cell>
          <cell r="Z1452" t="str">
            <v>Solteiro</v>
          </cell>
          <cell r="AA1452" t="str">
            <v>Ensino Fundamental Incompleto</v>
          </cell>
          <cell r="AB1452" t="str">
            <v>M</v>
          </cell>
          <cell r="AC1452" t="str">
            <v>Rua</v>
          </cell>
          <cell r="AD1452" t="str">
            <v>ROMULO GALLEGOS</v>
          </cell>
          <cell r="AE1452" t="str">
            <v>100</v>
          </cell>
          <cell r="AG1452" t="str">
            <v>04892-060</v>
          </cell>
          <cell r="AH1452" t="str">
            <v>JARDIM SILVEIRA</v>
          </cell>
          <cell r="AI1452" t="str">
            <v>São Paulo</v>
          </cell>
          <cell r="AJ1452" t="str">
            <v>São Paulo</v>
          </cell>
          <cell r="AP1452">
            <v>2921</v>
          </cell>
          <cell r="AQ1452" t="str">
            <v>30925</v>
          </cell>
          <cell r="AR1452" t="str">
            <v>4</v>
          </cell>
          <cell r="AS1452" t="str">
            <v>437472206</v>
          </cell>
          <cell r="AT1452" t="str">
            <v>403320140132</v>
          </cell>
          <cell r="AU1452" t="str">
            <v>340</v>
          </cell>
          <cell r="AV1452" t="str">
            <v>381</v>
          </cell>
          <cell r="AW1452" t="str">
            <v>89309</v>
          </cell>
          <cell r="AX1452" t="str">
            <v>382</v>
          </cell>
          <cell r="AY1452">
            <v>2</v>
          </cell>
          <cell r="AZ1452">
            <v>5</v>
          </cell>
          <cell r="BA1452">
            <v>4</v>
          </cell>
        </row>
        <row r="1453">
          <cell r="A1453">
            <v>112503</v>
          </cell>
          <cell r="B1453" t="str">
            <v>KELVIN LOPES DE ALMEIDA</v>
          </cell>
          <cell r="C1453" t="str">
            <v>AJUDANTE EQ SERVICOS DIVERSOS</v>
          </cell>
          <cell r="D1453" t="str">
            <v>ECOSAMPA Capela do Socorro</v>
          </cell>
          <cell r="E1453">
            <v>43617</v>
          </cell>
          <cell r="F1453">
            <v>1603.99</v>
          </cell>
          <cell r="G1453" t="str">
            <v>Em Atividade Normal</v>
          </cell>
          <cell r="H1453">
            <v>45023</v>
          </cell>
          <cell r="I1453">
            <v>33611</v>
          </cell>
          <cell r="J1453" t="str">
            <v>471.145.958-83</v>
          </cell>
          <cell r="K1453" t="str">
            <v>210.32035.85.6</v>
          </cell>
          <cell r="L1453" t="str">
            <v>Salário Mensal</v>
          </cell>
          <cell r="M1453" t="str">
            <v>Empregado (CLT)</v>
          </cell>
          <cell r="N1453" t="str">
            <v>5142-25</v>
          </cell>
          <cell r="O1453">
            <v>167</v>
          </cell>
          <cell r="P1453" t="str">
            <v>SEGUNDA A SABADO - 13:40 AS 22:00 / INTERVALO DE 01 HORA</v>
          </cell>
          <cell r="Q1453" t="str">
            <v>220 Horas</v>
          </cell>
          <cell r="R1453" t="str">
            <v>75.01.022</v>
          </cell>
          <cell r="S1453" t="str">
            <v>SCK - Limpeza Habitacional - Dificil Acesso</v>
          </cell>
          <cell r="T1453">
            <v>2</v>
          </cell>
          <cell r="U1453" t="str">
            <v>SIEMACO SAO PAULO LIMP URBANA</v>
          </cell>
          <cell r="V1453" t="str">
            <v>Brasileira</v>
          </cell>
          <cell r="W1453" t="str">
            <v>São Paulo</v>
          </cell>
          <cell r="X1453" t="str">
            <v>NAO DECLARADO</v>
          </cell>
          <cell r="Y1453" t="str">
            <v>REINALDO LOPES DE ALMEIDA</v>
          </cell>
          <cell r="Z1453" t="str">
            <v>Solteiro</v>
          </cell>
          <cell r="AA1453" t="str">
            <v>Ensino Fundamental Incompleto</v>
          </cell>
          <cell r="AB1453" t="str">
            <v>M</v>
          </cell>
          <cell r="AC1453" t="str">
            <v>Rua</v>
          </cell>
          <cell r="AD1453" t="str">
            <v>JOSE ROSCHEL RODRIGUES</v>
          </cell>
          <cell r="AE1453" t="str">
            <v>3308</v>
          </cell>
          <cell r="AG1453" t="str">
            <v>04880-130</v>
          </cell>
          <cell r="AH1453" t="str">
            <v>RECANTO CAMPO BELO</v>
          </cell>
          <cell r="AI1453" t="str">
            <v>São Paulo</v>
          </cell>
          <cell r="AJ1453" t="str">
            <v>São Paulo</v>
          </cell>
          <cell r="AP1453">
            <v>9340</v>
          </cell>
          <cell r="AQ1453" t="str">
            <v>57892</v>
          </cell>
          <cell r="AR1453" t="str">
            <v>2</v>
          </cell>
          <cell r="AS1453" t="str">
            <v>481472393</v>
          </cell>
          <cell r="AT1453" t="str">
            <v>415978310191</v>
          </cell>
          <cell r="AU1453" t="str">
            <v>178</v>
          </cell>
          <cell r="AV1453" t="str">
            <v>381</v>
          </cell>
          <cell r="AW1453" t="str">
            <v>96329</v>
          </cell>
          <cell r="AX1453" t="str">
            <v>401</v>
          </cell>
          <cell r="AY1453">
            <v>4</v>
          </cell>
          <cell r="AZ1453">
            <v>3</v>
          </cell>
          <cell r="BA1453">
            <v>0</v>
          </cell>
        </row>
        <row r="1454">
          <cell r="A1454">
            <v>112509</v>
          </cell>
          <cell r="B1454" t="str">
            <v>KENNY DOUGLAS DO AMARANTE SOUZA</v>
          </cell>
          <cell r="C1454" t="str">
            <v>ENCARREGADO DE TURMA</v>
          </cell>
          <cell r="D1454" t="str">
            <v>ECOSAMPA Santo Amaro</v>
          </cell>
          <cell r="E1454">
            <v>43617</v>
          </cell>
          <cell r="F1454">
            <v>5620.13</v>
          </cell>
          <cell r="G1454" t="str">
            <v>Demitido em Meses Anteriores</v>
          </cell>
          <cell r="H1454">
            <v>44778</v>
          </cell>
          <cell r="I1454">
            <v>31710</v>
          </cell>
          <cell r="J1454" t="str">
            <v>341.383.188-79</v>
          </cell>
          <cell r="K1454" t="str">
            <v>201.15485.04.4</v>
          </cell>
          <cell r="L1454" t="str">
            <v>Salário Mensal</v>
          </cell>
          <cell r="M1454" t="str">
            <v>Empregado (CLT)</v>
          </cell>
          <cell r="N1454" t="str">
            <v>9922-05</v>
          </cell>
          <cell r="O1454">
            <v>299</v>
          </cell>
          <cell r="P1454" t="str">
            <v>SEGUNDA A SABADO - 20:00 AS 03:40 / INTERVALO DE 01 HORA</v>
          </cell>
          <cell r="Q1454" t="str">
            <v>220 Horas</v>
          </cell>
          <cell r="R1454" t="str">
            <v>75.02.003</v>
          </cell>
          <cell r="S1454" t="str">
            <v>Apoio Op C.Direto</v>
          </cell>
          <cell r="T1454">
            <v>2</v>
          </cell>
          <cell r="U1454" t="str">
            <v>SIEMACO SAO PAULO LIMP URBANA</v>
          </cell>
          <cell r="V1454" t="str">
            <v>Brasileira</v>
          </cell>
          <cell r="W1454" t="str">
            <v>Itacoatiara</v>
          </cell>
          <cell r="X1454" t="str">
            <v>CLEIDE MENDES DE SOUZA</v>
          </cell>
          <cell r="Y1454" t="str">
            <v>LUIZ ANTONIO DO AMARANTE SOUZA</v>
          </cell>
          <cell r="Z1454" t="str">
            <v>Casado</v>
          </cell>
          <cell r="AA1454" t="str">
            <v>Ensino Médio Completo</v>
          </cell>
          <cell r="AB1454" t="str">
            <v>M</v>
          </cell>
          <cell r="AC1454" t="str">
            <v>Rua</v>
          </cell>
          <cell r="AD1454" t="str">
            <v>NICOLO DI PIETRO</v>
          </cell>
          <cell r="AE1454" t="str">
            <v>3313</v>
          </cell>
          <cell r="AG1454" t="str">
            <v>05886-150</v>
          </cell>
          <cell r="AH1454" t="str">
            <v>COMERCIAL</v>
          </cell>
          <cell r="AI1454" t="str">
            <v>São Paulo</v>
          </cell>
          <cell r="AJ1454" t="str">
            <v>São Paulo</v>
          </cell>
          <cell r="AP1454">
            <v>8530</v>
          </cell>
          <cell r="AQ1454" t="str">
            <v>03470</v>
          </cell>
          <cell r="AR1454" t="str">
            <v>4</v>
          </cell>
          <cell r="AS1454" t="str">
            <v>405462037</v>
          </cell>
          <cell r="AT1454" t="str">
            <v>321124350181</v>
          </cell>
          <cell r="AU1454" t="str">
            <v>250</v>
          </cell>
          <cell r="AV1454" t="str">
            <v>20</v>
          </cell>
          <cell r="AW1454" t="str">
            <v>93935</v>
          </cell>
          <cell r="AX1454" t="str">
            <v>291</v>
          </cell>
          <cell r="AY1454">
            <v>3</v>
          </cell>
          <cell r="AZ1454">
            <v>2</v>
          </cell>
          <cell r="BA1454">
            <v>4</v>
          </cell>
          <cell r="BB1454" t="str">
            <v>05.770.355.471</v>
          </cell>
          <cell r="BC1454">
            <v>44937</v>
          </cell>
          <cell r="BE1454" t="str">
            <v>A</v>
          </cell>
          <cell r="BF1454" t="str">
            <v>B</v>
          </cell>
        </row>
        <row r="1455">
          <cell r="A1455">
            <v>116385</v>
          </cell>
          <cell r="B1455" t="str">
            <v>KEVIN DANNIEL CARDOSO DA SILVA</v>
          </cell>
          <cell r="C1455" t="str">
            <v>AJUDANTE EQ SERVICOS DIVERSOS</v>
          </cell>
          <cell r="D1455" t="str">
            <v>ECOSAMPA Parelheiros</v>
          </cell>
          <cell r="E1455">
            <v>44328</v>
          </cell>
          <cell r="F1455">
            <v>1603.99</v>
          </cell>
          <cell r="G1455" t="str">
            <v>Em Atividade Normal</v>
          </cell>
          <cell r="H1455">
            <v>45177</v>
          </cell>
          <cell r="I1455">
            <v>37025</v>
          </cell>
          <cell r="J1455" t="str">
            <v>515.355.338-89</v>
          </cell>
          <cell r="K1455" t="str">
            <v>238.56840.65.2</v>
          </cell>
          <cell r="L1455" t="str">
            <v>Salário Mensal</v>
          </cell>
          <cell r="M1455" t="str">
            <v>Empregado (CLT)</v>
          </cell>
          <cell r="N1455" t="str">
            <v>5142-25</v>
          </cell>
          <cell r="O1455">
            <v>66</v>
          </cell>
          <cell r="P1455" t="str">
            <v>SEGUNDA A SABADO - 06:00 AS 14:20 / INTERVALO DE 01 HORA</v>
          </cell>
          <cell r="Q1455" t="str">
            <v>220 Horas</v>
          </cell>
          <cell r="R1455" t="str">
            <v>75.01.013</v>
          </cell>
          <cell r="S1455" t="str">
            <v>SCK - Capinação e Roçada de Vias</v>
          </cell>
          <cell r="T1455">
            <v>2</v>
          </cell>
          <cell r="U1455" t="str">
            <v>SIEMACO SAO PAULO LIMP URBANA</v>
          </cell>
          <cell r="V1455" t="str">
            <v>Brasileira</v>
          </cell>
          <cell r="W1455" t="str">
            <v>Santo André</v>
          </cell>
          <cell r="X1455" t="str">
            <v>ROSANA CARDOSO PRAES DA SILVA</v>
          </cell>
          <cell r="Y1455" t="str">
            <v>LUCIANO JOSE DA SILVA</v>
          </cell>
          <cell r="Z1455" t="str">
            <v>Solteiro</v>
          </cell>
          <cell r="AA1455" t="str">
            <v>Ensino Médio Completo</v>
          </cell>
          <cell r="AB1455" t="str">
            <v>M</v>
          </cell>
          <cell r="AC1455" t="str">
            <v>Rua</v>
          </cell>
          <cell r="AD1455" t="str">
            <v>RUA MANUEL PAIXAO RIBEIRO</v>
          </cell>
          <cell r="AE1455" t="str">
            <v>15</v>
          </cell>
          <cell r="AG1455" t="str">
            <v>04884-120</v>
          </cell>
          <cell r="AH1455" t="str">
            <v>PARELHEIROS</v>
          </cell>
          <cell r="AI1455" t="str">
            <v>São Paulo</v>
          </cell>
          <cell r="AJ1455" t="str">
            <v>São Paulo</v>
          </cell>
          <cell r="AK1455" t="str">
            <v>11</v>
          </cell>
          <cell r="AL1455" t="str">
            <v>97229.2377</v>
          </cell>
          <cell r="AP1455">
            <v>6733</v>
          </cell>
          <cell r="AQ1455" t="str">
            <v>41255</v>
          </cell>
          <cell r="AR1455" t="str">
            <v>2</v>
          </cell>
          <cell r="AS1455" t="str">
            <v>522564197</v>
          </cell>
          <cell r="AT1455" t="str">
            <v>456939620183</v>
          </cell>
          <cell r="AU1455" t="str">
            <v>0647</v>
          </cell>
          <cell r="AV1455" t="str">
            <v>381</v>
          </cell>
          <cell r="AW1455" t="str">
            <v>51535533</v>
          </cell>
          <cell r="AX1455" t="str">
            <v>889</v>
          </cell>
          <cell r="AY1455">
            <v>2</v>
          </cell>
          <cell r="AZ1455">
            <v>3</v>
          </cell>
          <cell r="BA1455">
            <v>19</v>
          </cell>
        </row>
        <row r="1456">
          <cell r="A1456">
            <v>112516</v>
          </cell>
          <cell r="B1456" t="str">
            <v>KLEBER HENRIQUE SANTANA</v>
          </cell>
          <cell r="C1456" t="str">
            <v>MOTORISTA CAMINHAO</v>
          </cell>
          <cell r="D1456" t="str">
            <v>ECOSAMPA Operação Geral</v>
          </cell>
          <cell r="E1456">
            <v>43617</v>
          </cell>
          <cell r="F1456">
            <v>2436.4499999999998</v>
          </cell>
          <cell r="G1456" t="str">
            <v>Demitido em Meses Anteriores</v>
          </cell>
          <cell r="H1456">
            <v>43801</v>
          </cell>
          <cell r="I1456">
            <v>28135</v>
          </cell>
          <cell r="J1456" t="str">
            <v>017.199.439-66</v>
          </cell>
          <cell r="K1456" t="str">
            <v>125.07983.04.5</v>
          </cell>
          <cell r="L1456" t="str">
            <v>Salário Mensal</v>
          </cell>
          <cell r="M1456" t="str">
            <v>Empregado (CLT)</v>
          </cell>
          <cell r="N1456" t="str">
            <v>7825-10</v>
          </cell>
          <cell r="O1456">
            <v>301</v>
          </cell>
          <cell r="P1456" t="str">
            <v>SEGUNDA A SABADO - 22:00 AS 05:25 / INTERVALO DE 01 HORA</v>
          </cell>
          <cell r="Q1456" t="str">
            <v>220 Horas</v>
          </cell>
          <cell r="R1456" t="str">
            <v>75.01.015</v>
          </cell>
          <cell r="S1456" t="str">
            <v>SCK - Remoções de Animais Mortos</v>
          </cell>
          <cell r="T1456">
            <v>2</v>
          </cell>
          <cell r="U1456" t="str">
            <v>SIND TRAB EMP DE ONIBUS RODOV INTEREST INTERM SET DIF SAO PAULO</v>
          </cell>
          <cell r="V1456" t="str">
            <v>Brasileira</v>
          </cell>
          <cell r="W1456" t="str">
            <v>Campina da Lagoa</v>
          </cell>
          <cell r="X1456" t="str">
            <v>LUZINETE DA SILVA SANTANA</v>
          </cell>
          <cell r="Y1456" t="str">
            <v>WAGNER SANTANA</v>
          </cell>
          <cell r="Z1456" t="str">
            <v>Casado</v>
          </cell>
          <cell r="AA1456" t="str">
            <v>Ensino Fundamental Incompleto</v>
          </cell>
          <cell r="AB1456" t="str">
            <v>M</v>
          </cell>
          <cell r="AC1456" t="str">
            <v>Rua</v>
          </cell>
          <cell r="AD1456" t="str">
            <v>SERESTA DO AMOR</v>
          </cell>
          <cell r="AE1456" t="str">
            <v>3318</v>
          </cell>
          <cell r="AG1456" t="str">
            <v>04856-415</v>
          </cell>
          <cell r="AH1456" t="str">
            <v>JARDIM VARGINHA</v>
          </cell>
          <cell r="AI1456" t="str">
            <v>São Paulo</v>
          </cell>
          <cell r="AJ1456" t="str">
            <v>São Paulo</v>
          </cell>
          <cell r="AP1456">
            <v>8848</v>
          </cell>
          <cell r="AQ1456" t="str">
            <v>04724</v>
          </cell>
          <cell r="AR1456" t="str">
            <v>0</v>
          </cell>
          <cell r="AS1456" t="str">
            <v>360770046</v>
          </cell>
          <cell r="AT1456" t="str">
            <v>252592600132</v>
          </cell>
          <cell r="AU1456" t="str">
            <v>179</v>
          </cell>
          <cell r="AV1456" t="str">
            <v>217</v>
          </cell>
          <cell r="AW1456" t="str">
            <v>59491</v>
          </cell>
          <cell r="AX1456" t="str">
            <v>046</v>
          </cell>
          <cell r="AY1456">
            <v>0</v>
          </cell>
          <cell r="AZ1456">
            <v>6</v>
          </cell>
          <cell r="BA1456">
            <v>1</v>
          </cell>
          <cell r="BB1456" t="str">
            <v>01.656.013.092</v>
          </cell>
          <cell r="BC1456">
            <v>43894</v>
          </cell>
          <cell r="BE1456" t="str">
            <v>D</v>
          </cell>
          <cell r="BG1456">
            <v>43808</v>
          </cell>
        </row>
        <row r="1457">
          <cell r="A1457">
            <v>112542</v>
          </cell>
          <cell r="B1457" t="str">
            <v>KLEBER JOSE OLIVEIRA DA SILVA</v>
          </cell>
          <cell r="C1457" t="str">
            <v>AJUDANTE EQ SERVICOS DIVERSOS</v>
          </cell>
          <cell r="D1457" t="str">
            <v>ECOSAMPA Santo Amaro</v>
          </cell>
          <cell r="E1457">
            <v>43617</v>
          </cell>
          <cell r="F1457">
            <v>1603.99</v>
          </cell>
          <cell r="G1457" t="str">
            <v>Em Atividade Normal</v>
          </cell>
          <cell r="H1457">
            <v>44898</v>
          </cell>
          <cell r="I1457">
            <v>35339</v>
          </cell>
          <cell r="J1457" t="str">
            <v>441.441.398-24</v>
          </cell>
          <cell r="K1457" t="str">
            <v>164.73199.53.6</v>
          </cell>
          <cell r="L1457" t="str">
            <v>Salário Mensal</v>
          </cell>
          <cell r="M1457" t="str">
            <v>Empregado (CLT)</v>
          </cell>
          <cell r="N1457" t="str">
            <v>5142-25</v>
          </cell>
          <cell r="O1457">
            <v>66</v>
          </cell>
          <cell r="P1457" t="str">
            <v>SEGUNDA A SABADO - 06:00 AS 14:20 / INTERVALO DE 01 HORA</v>
          </cell>
          <cell r="Q1457" t="str">
            <v>220 Horas</v>
          </cell>
          <cell r="R1457" t="str">
            <v>75.01.019</v>
          </cell>
          <cell r="S1457" t="str">
            <v>SCK - Operação dos Ecopontos</v>
          </cell>
          <cell r="T1457">
            <v>2</v>
          </cell>
          <cell r="U1457" t="str">
            <v>SIEMACO SAO PAULO LIMP URBANA</v>
          </cell>
          <cell r="V1457" t="str">
            <v>Brasileira</v>
          </cell>
          <cell r="W1457" t="str">
            <v>São Paulo</v>
          </cell>
          <cell r="X1457" t="str">
            <v>VALERIA PEREIRA DE OLIVEIRA DOS SANTOS</v>
          </cell>
          <cell r="Y1457" t="str">
            <v>JOSE DO CARMO DUARTE DA SILVA</v>
          </cell>
          <cell r="Z1457" t="str">
            <v>Solteiro</v>
          </cell>
          <cell r="AA1457" t="str">
            <v>Ensino Fundamental Completo</v>
          </cell>
          <cell r="AB1457" t="str">
            <v>M</v>
          </cell>
          <cell r="AC1457" t="str">
            <v>Rua</v>
          </cell>
          <cell r="AD1457" t="str">
            <v>PAULO GUILGUER REIMBERG</v>
          </cell>
          <cell r="AE1457" t="str">
            <v>2081</v>
          </cell>
          <cell r="AG1457" t="str">
            <v>04856-200</v>
          </cell>
          <cell r="AH1457" t="str">
            <v>NOVO HORIZONTE</v>
          </cell>
          <cell r="AI1457" t="str">
            <v>São Paulo</v>
          </cell>
          <cell r="AJ1457" t="str">
            <v>São Paulo</v>
          </cell>
          <cell r="AP1457">
            <v>9042</v>
          </cell>
          <cell r="AQ1457" t="str">
            <v>05396</v>
          </cell>
          <cell r="AR1457" t="str">
            <v>8</v>
          </cell>
          <cell r="AS1457" t="str">
            <v>524741864</v>
          </cell>
          <cell r="AT1457" t="str">
            <v>423276440116</v>
          </cell>
          <cell r="AU1457" t="str">
            <v>25</v>
          </cell>
          <cell r="AV1457" t="str">
            <v>381</v>
          </cell>
          <cell r="AW1457" t="str">
            <v>91780</v>
          </cell>
          <cell r="AX1457" t="str">
            <v>388</v>
          </cell>
          <cell r="AY1457">
            <v>4</v>
          </cell>
          <cell r="AZ1457">
            <v>3</v>
          </cell>
          <cell r="BA1457">
            <v>0</v>
          </cell>
        </row>
        <row r="1458">
          <cell r="A1458">
            <v>112543</v>
          </cell>
          <cell r="B1458" t="str">
            <v>KLEBER WELTON RODRIGUES CASTRO</v>
          </cell>
          <cell r="C1458" t="str">
            <v>AJUDANTE EQ SERVICOS DIVERSOS</v>
          </cell>
          <cell r="D1458" t="str">
            <v>ECOSAMPA Santo Amaro</v>
          </cell>
          <cell r="E1458">
            <v>43617</v>
          </cell>
          <cell r="F1458">
            <v>1231.95</v>
          </cell>
          <cell r="G1458" t="str">
            <v>Demitido em Meses Anteriores</v>
          </cell>
          <cell r="H1458">
            <v>43721</v>
          </cell>
          <cell r="I1458">
            <v>28368</v>
          </cell>
          <cell r="J1458" t="str">
            <v>235.553.148-07</v>
          </cell>
          <cell r="K1458" t="str">
            <v>138.92392.89.6</v>
          </cell>
          <cell r="L1458" t="str">
            <v>Salário Mensal</v>
          </cell>
          <cell r="M1458" t="str">
            <v>Empregado (CLT)</v>
          </cell>
          <cell r="N1458" t="str">
            <v>5142-25</v>
          </cell>
          <cell r="O1458">
            <v>66</v>
          </cell>
          <cell r="P1458" t="str">
            <v>SEGUNDA A SABADO - 06:00 AS 14:20 / INTERVALO DE 01 HORA</v>
          </cell>
          <cell r="Q1458" t="str">
            <v>220 Horas</v>
          </cell>
          <cell r="R1458" t="str">
            <v>75.01.019</v>
          </cell>
          <cell r="S1458" t="str">
            <v>SCK - Operação dos Ecopontos</v>
          </cell>
          <cell r="T1458">
            <v>2</v>
          </cell>
          <cell r="U1458" t="str">
            <v>SIEMACO SAO PAULO LIMP URBANA</v>
          </cell>
          <cell r="V1458" t="str">
            <v>Brasileira</v>
          </cell>
          <cell r="W1458" t="str">
            <v>São Paulo</v>
          </cell>
          <cell r="X1458" t="str">
            <v>JANDIRA PEREIRA CASTRO</v>
          </cell>
          <cell r="Y1458" t="str">
            <v>FRANCISCO RODRIGUES CASTRO</v>
          </cell>
          <cell r="Z1458" t="str">
            <v>Casado</v>
          </cell>
          <cell r="AA1458" t="str">
            <v>Ensino Fundamental Incompleto</v>
          </cell>
          <cell r="AB1458" t="str">
            <v>M</v>
          </cell>
          <cell r="AC1458" t="str">
            <v>Viela</v>
          </cell>
          <cell r="AD1458" t="str">
            <v>DO SOL</v>
          </cell>
          <cell r="AE1458" t="str">
            <v>2086</v>
          </cell>
          <cell r="AG1458" t="str">
            <v>04962-000</v>
          </cell>
          <cell r="AH1458" t="str">
            <v>CAPAO REDONDO</v>
          </cell>
          <cell r="AI1458" t="str">
            <v>São Paulo</v>
          </cell>
          <cell r="AJ1458" t="str">
            <v>São Paulo</v>
          </cell>
          <cell r="AP1458">
            <v>9104</v>
          </cell>
          <cell r="AQ1458" t="str">
            <v>21418</v>
          </cell>
          <cell r="AR1458" t="str">
            <v>5</v>
          </cell>
          <cell r="AS1458" t="str">
            <v>298857091</v>
          </cell>
          <cell r="AT1458" t="str">
            <v>366889440132</v>
          </cell>
          <cell r="AU1458" t="str">
            <v>207</v>
          </cell>
          <cell r="AV1458" t="str">
            <v>20</v>
          </cell>
          <cell r="AW1458" t="str">
            <v>51785</v>
          </cell>
          <cell r="AX1458" t="str">
            <v>379</v>
          </cell>
          <cell r="AY1458">
            <v>0</v>
          </cell>
          <cell r="AZ1458">
            <v>3</v>
          </cell>
          <cell r="BA1458">
            <v>12</v>
          </cell>
        </row>
        <row r="1459">
          <cell r="A1459">
            <v>112545</v>
          </cell>
          <cell r="B1459" t="str">
            <v>KLEBERSON JOSE DA SILVA</v>
          </cell>
          <cell r="C1459" t="str">
            <v>VARREDOR</v>
          </cell>
          <cell r="D1459" t="str">
            <v>ECOSAMPA Santo Amaro</v>
          </cell>
          <cell r="E1459">
            <v>43617</v>
          </cell>
          <cell r="F1459">
            <v>1603.99</v>
          </cell>
          <cell r="G1459" t="str">
            <v>Em Atividade Normal</v>
          </cell>
          <cell r="H1459">
            <v>45090</v>
          </cell>
          <cell r="I1459">
            <v>27931</v>
          </cell>
          <cell r="J1459" t="str">
            <v>164.876.698-65</v>
          </cell>
          <cell r="K1459" t="str">
            <v>124.58077.71.6</v>
          </cell>
          <cell r="L1459" t="str">
            <v>Salário Mensal</v>
          </cell>
          <cell r="M1459" t="str">
            <v>Empregado (CLT)</v>
          </cell>
          <cell r="N1459" t="str">
            <v>5142-15</v>
          </cell>
          <cell r="O1459">
            <v>299</v>
          </cell>
          <cell r="P1459" t="str">
            <v>SEGUNDA A SABADO - 20:00 AS 03:40 / INTERVALO DE 01 HORA</v>
          </cell>
          <cell r="Q1459" t="str">
            <v>220 Horas</v>
          </cell>
          <cell r="R1459" t="str">
            <v>75.01.006</v>
          </cell>
          <cell r="S1459" t="str">
            <v>SCK - Varrição de Vias e Logradouros</v>
          </cell>
          <cell r="T1459">
            <v>2</v>
          </cell>
          <cell r="U1459" t="str">
            <v>SIEMACO SAO PAULO LIMP URBANA</v>
          </cell>
          <cell r="V1459" t="str">
            <v>Brasileira</v>
          </cell>
          <cell r="W1459" t="str">
            <v>São Paulo</v>
          </cell>
          <cell r="X1459" t="str">
            <v>EVODIA DA SILVA</v>
          </cell>
          <cell r="Y1459" t="str">
            <v>JOSE ARNALDO DA SILVA</v>
          </cell>
          <cell r="Z1459" t="str">
            <v>Solteiro</v>
          </cell>
          <cell r="AA1459" t="str">
            <v>Ensino Fundamental Incompleto</v>
          </cell>
          <cell r="AB1459" t="str">
            <v>M</v>
          </cell>
          <cell r="AC1459" t="str">
            <v>Viela</v>
          </cell>
          <cell r="AD1459" t="str">
            <v>DO CAJU</v>
          </cell>
          <cell r="AE1459" t="str">
            <v>25</v>
          </cell>
          <cell r="AG1459" t="str">
            <v>05854-010</v>
          </cell>
          <cell r="AH1459" t="str">
            <v>PARQUE MARIA HELENA</v>
          </cell>
          <cell r="AI1459" t="str">
            <v>São Paulo</v>
          </cell>
          <cell r="AJ1459" t="str">
            <v>São Paulo</v>
          </cell>
          <cell r="AP1459">
            <v>2921</v>
          </cell>
          <cell r="AQ1459" t="str">
            <v>52730</v>
          </cell>
          <cell r="AR1459" t="str">
            <v>1</v>
          </cell>
          <cell r="AS1459" t="str">
            <v>25.143.218-X</v>
          </cell>
          <cell r="AT1459" t="str">
            <v>266632610116</v>
          </cell>
          <cell r="AU1459" t="str">
            <v>217</v>
          </cell>
          <cell r="AV1459" t="str">
            <v>373</v>
          </cell>
          <cell r="AW1459" t="str">
            <v>08863</v>
          </cell>
          <cell r="AX1459" t="str">
            <v>152</v>
          </cell>
          <cell r="AY1459">
            <v>4</v>
          </cell>
          <cell r="AZ1459">
            <v>3</v>
          </cell>
          <cell r="BA1459">
            <v>0</v>
          </cell>
        </row>
        <row r="1460">
          <cell r="A1460">
            <v>112546</v>
          </cell>
          <cell r="B1460" t="str">
            <v>KLEBERT MARCOS DA SILVA FERREIRA</v>
          </cell>
          <cell r="C1460" t="str">
            <v>ENCARREGADO DE MANUTENCAO OFICINA</v>
          </cell>
          <cell r="D1460" t="str">
            <v>ECOSAMPA Operação Geral</v>
          </cell>
          <cell r="E1460">
            <v>43617</v>
          </cell>
          <cell r="F1460">
            <v>5555.31</v>
          </cell>
          <cell r="G1460" t="str">
            <v>Em Atividade Normal</v>
          </cell>
          <cell r="H1460">
            <v>44993</v>
          </cell>
          <cell r="I1460">
            <v>29780</v>
          </cell>
          <cell r="J1460" t="str">
            <v>325.689.568-95</v>
          </cell>
          <cell r="K1460" t="str">
            <v>210.14739.55.3</v>
          </cell>
          <cell r="L1460" t="str">
            <v>Salário Mensal</v>
          </cell>
          <cell r="M1460" t="str">
            <v>Empregado (CLT)</v>
          </cell>
          <cell r="N1460" t="str">
            <v>3131-15</v>
          </cell>
          <cell r="O1460">
            <v>297</v>
          </cell>
          <cell r="P1460" t="str">
            <v>SEGUNDA A SABADO - 05:40 AS 14:00 / INTERVALO DE 01 HORA</v>
          </cell>
          <cell r="Q1460" t="str">
            <v>220 Horas</v>
          </cell>
          <cell r="R1460" t="str">
            <v>75.02.003</v>
          </cell>
          <cell r="S1460" t="str">
            <v>Apoio Op C.Direto</v>
          </cell>
          <cell r="T1460">
            <v>2</v>
          </cell>
          <cell r="U1460" t="str">
            <v>SIEMACO SAO PAULO LIMP URBANA</v>
          </cell>
          <cell r="V1460" t="str">
            <v>Brasileira</v>
          </cell>
          <cell r="W1460" t="str">
            <v>Teresina</v>
          </cell>
          <cell r="X1460" t="str">
            <v>RAIMUNDA NONATA DA SILVA FERREIRA</v>
          </cell>
          <cell r="Y1460" t="str">
            <v>JOSE FERREIRA DA SILVA</v>
          </cell>
          <cell r="Z1460" t="str">
            <v>Solteiro</v>
          </cell>
          <cell r="AA1460" t="str">
            <v>Ensino Médio Completo</v>
          </cell>
          <cell r="AB1460" t="str">
            <v>M</v>
          </cell>
          <cell r="AC1460" t="str">
            <v>Rua</v>
          </cell>
          <cell r="AD1460" t="str">
            <v>COMENDADOR ANTUNES DOS SANTOS</v>
          </cell>
          <cell r="AE1460" t="str">
            <v>30</v>
          </cell>
          <cell r="AG1460" t="str">
            <v>05861-260</v>
          </cell>
          <cell r="AH1460" t="str">
            <v>CAPAO REDONDO</v>
          </cell>
          <cell r="AI1460" t="str">
            <v>São Paulo</v>
          </cell>
          <cell r="AJ1460" t="str">
            <v>São Paulo</v>
          </cell>
          <cell r="AP1460">
            <v>8576</v>
          </cell>
          <cell r="AQ1460" t="str">
            <v>30116</v>
          </cell>
          <cell r="AR1460" t="str">
            <v>5</v>
          </cell>
          <cell r="AS1460" t="str">
            <v>469341968</v>
          </cell>
          <cell r="AT1460" t="str">
            <v>424740290108</v>
          </cell>
          <cell r="AU1460" t="str">
            <v>391</v>
          </cell>
          <cell r="AV1460" t="str">
            <v>20</v>
          </cell>
          <cell r="AW1460" t="str">
            <v>92714</v>
          </cell>
          <cell r="AX1460" t="str">
            <v>288</v>
          </cell>
          <cell r="AY1460">
            <v>4</v>
          </cell>
          <cell r="AZ1460">
            <v>3</v>
          </cell>
          <cell r="BA1460">
            <v>0</v>
          </cell>
        </row>
        <row r="1461">
          <cell r="A1461">
            <v>114962</v>
          </cell>
          <cell r="B1461" t="str">
            <v>KLEYTON DOS SANTOS BARBOSA</v>
          </cell>
          <cell r="C1461" t="str">
            <v>AJUDANTE EQ SERVICOS DIVERSOS</v>
          </cell>
          <cell r="D1461" t="str">
            <v>ECOSAMPA Operação Geral</v>
          </cell>
          <cell r="E1461">
            <v>43917</v>
          </cell>
          <cell r="F1461">
            <v>1319.67</v>
          </cell>
          <cell r="G1461" t="str">
            <v>Demitido em Meses Anteriores</v>
          </cell>
          <cell r="H1461">
            <v>44207</v>
          </cell>
          <cell r="I1461">
            <v>36419</v>
          </cell>
          <cell r="J1461" t="str">
            <v>393.241.868-92</v>
          </cell>
          <cell r="K1461" t="str">
            <v>201.15307.95.2</v>
          </cell>
          <cell r="L1461" t="str">
            <v>Salário Mensal</v>
          </cell>
          <cell r="M1461" t="str">
            <v>Empregado (CLT)</v>
          </cell>
          <cell r="N1461" t="str">
            <v>5142-25</v>
          </cell>
          <cell r="O1461">
            <v>301</v>
          </cell>
          <cell r="P1461" t="str">
            <v>SEGUNDA A SABADO - 22:00 AS 05:25 / INTERVALO DE 01 HORA</v>
          </cell>
          <cell r="Q1461" t="str">
            <v>220 Horas</v>
          </cell>
          <cell r="R1461" t="str">
            <v>75.01.013</v>
          </cell>
          <cell r="S1461" t="str">
            <v>SCK - Capinação e Roçada de Vias</v>
          </cell>
          <cell r="T1461">
            <v>2</v>
          </cell>
          <cell r="U1461" t="str">
            <v>SIEMACO SAO PAULO LIMP URBANA</v>
          </cell>
          <cell r="V1461" t="str">
            <v>Brasileira</v>
          </cell>
          <cell r="W1461" t="str">
            <v>São Paulo</v>
          </cell>
          <cell r="X1461" t="str">
            <v>CLAUDIA APARECIDA SANTOS RAIMUNDO</v>
          </cell>
          <cell r="Y1461" t="str">
            <v>JORGE RAMIRO BARBOSA</v>
          </cell>
          <cell r="Z1461" t="str">
            <v>Solteiro</v>
          </cell>
          <cell r="AA1461" t="str">
            <v>Ensino Médio Incompleto</v>
          </cell>
          <cell r="AB1461" t="str">
            <v>M</v>
          </cell>
          <cell r="AC1461" t="str">
            <v>Rua</v>
          </cell>
          <cell r="AD1461" t="str">
            <v>PAULINO VITAL DE MORAIS</v>
          </cell>
          <cell r="AE1461" t="str">
            <v>795</v>
          </cell>
          <cell r="AG1461" t="str">
            <v>05855-000</v>
          </cell>
          <cell r="AH1461" t="str">
            <v>PARQUE MARIA HELENA</v>
          </cell>
          <cell r="AI1461" t="str">
            <v>São Paulo</v>
          </cell>
          <cell r="AJ1461" t="str">
            <v>São Paulo</v>
          </cell>
          <cell r="AP1461">
            <v>7245</v>
          </cell>
          <cell r="AQ1461" t="str">
            <v>04427</v>
          </cell>
          <cell r="AR1461" t="str">
            <v>1</v>
          </cell>
          <cell r="AS1461" t="str">
            <v>378001103</v>
          </cell>
          <cell r="AT1461" t="str">
            <v>436816500141</v>
          </cell>
          <cell r="AU1461" t="str">
            <v>396</v>
          </cell>
          <cell r="AV1461" t="str">
            <v>373</v>
          </cell>
          <cell r="AW1461" t="str">
            <v>39324186</v>
          </cell>
          <cell r="AX1461" t="str">
            <v>892</v>
          </cell>
          <cell r="AY1461">
            <v>0</v>
          </cell>
          <cell r="AZ1461">
            <v>9</v>
          </cell>
          <cell r="BA1461">
            <v>14</v>
          </cell>
        </row>
        <row r="1462">
          <cell r="A1462">
            <v>118649</v>
          </cell>
          <cell r="B1462" t="str">
            <v>LACIEL CARLOS DE SENA</v>
          </cell>
          <cell r="C1462" t="str">
            <v>AJUDANTE EQ SERVICOS DIVERSOS</v>
          </cell>
          <cell r="D1462" t="str">
            <v>ECOSAMPA Operação Geral</v>
          </cell>
          <cell r="E1462">
            <v>44582</v>
          </cell>
          <cell r="F1462">
            <v>1603.99</v>
          </cell>
          <cell r="G1462" t="str">
            <v>Em Atividade Normal</v>
          </cell>
          <cell r="H1462">
            <v>44993</v>
          </cell>
          <cell r="I1462">
            <v>27713</v>
          </cell>
          <cell r="J1462" t="str">
            <v>920.340.124-53</v>
          </cell>
          <cell r="K1462" t="str">
            <v>129.13883.45.3</v>
          </cell>
          <cell r="L1462" t="str">
            <v>Salário Mensal</v>
          </cell>
          <cell r="M1462" t="str">
            <v>Empregado (CLT)</v>
          </cell>
          <cell r="N1462" t="str">
            <v>5142-25</v>
          </cell>
          <cell r="O1462">
            <v>301</v>
          </cell>
          <cell r="P1462" t="str">
            <v>SEGUNDA A SABADO - 22:00 AS 05:25 / INTERVALO DE 01 HORA</v>
          </cell>
          <cell r="Q1462" t="str">
            <v>220 Horas</v>
          </cell>
          <cell r="R1462" t="str">
            <v>75.01.017</v>
          </cell>
          <cell r="S1462" t="str">
            <v>SCK - Coleta Manual - Entulho e Materiais Diversos</v>
          </cell>
          <cell r="T1462">
            <v>2</v>
          </cell>
          <cell r="U1462" t="str">
            <v>SIEMACO SAO PAULO LIMP URBANA</v>
          </cell>
          <cell r="V1462" t="str">
            <v>Brasileira</v>
          </cell>
          <cell r="W1462" t="str">
            <v>Recife</v>
          </cell>
          <cell r="X1462" t="str">
            <v>ISETE DE SENA</v>
          </cell>
          <cell r="Z1462" t="str">
            <v>Casado</v>
          </cell>
          <cell r="AA1462" t="str">
            <v>Ensino Fundamental Incompleto</v>
          </cell>
          <cell r="AB1462" t="str">
            <v>M</v>
          </cell>
          <cell r="AC1462" t="str">
            <v>Rua</v>
          </cell>
          <cell r="AD1462" t="str">
            <v>MANUEL GUILHERME DOS REIS</v>
          </cell>
          <cell r="AE1462" t="str">
            <v>55</v>
          </cell>
          <cell r="AG1462" t="str">
            <v>04842-280</v>
          </cell>
          <cell r="AH1462" t="str">
            <v>PARQUE GRAJAU</v>
          </cell>
          <cell r="AI1462" t="str">
            <v>São Paulo</v>
          </cell>
          <cell r="AJ1462" t="str">
            <v>São Paulo</v>
          </cell>
          <cell r="AK1462" t="str">
            <v>13</v>
          </cell>
          <cell r="AL1462" t="str">
            <v>98827.3952</v>
          </cell>
          <cell r="AP1462">
            <v>8341</v>
          </cell>
          <cell r="AQ1462" t="str">
            <v>29903</v>
          </cell>
          <cell r="AR1462" t="str">
            <v>3</v>
          </cell>
          <cell r="AS1462" t="str">
            <v>6078570</v>
          </cell>
          <cell r="AT1462" t="str">
            <v>043519030825</v>
          </cell>
          <cell r="AU1462" t="str">
            <v>0124</v>
          </cell>
          <cell r="AV1462" t="str">
            <v>015</v>
          </cell>
          <cell r="AW1462" t="str">
            <v>92034012</v>
          </cell>
          <cell r="AX1462" t="str">
            <v>453</v>
          </cell>
          <cell r="AY1462">
            <v>1</v>
          </cell>
          <cell r="AZ1462">
            <v>7</v>
          </cell>
          <cell r="BA1462">
            <v>10</v>
          </cell>
        </row>
        <row r="1463">
          <cell r="A1463">
            <v>114965</v>
          </cell>
          <cell r="B1463" t="str">
            <v>LAERCIO DA SILVA CAVALCANTE</v>
          </cell>
          <cell r="C1463" t="str">
            <v>AJUDANTE EQ SERVICOS DIVERSOS</v>
          </cell>
          <cell r="D1463" t="str">
            <v>ECOSAMPA Santo Amaro</v>
          </cell>
          <cell r="E1463">
            <v>43917</v>
          </cell>
          <cell r="F1463">
            <v>1464.83</v>
          </cell>
          <cell r="G1463" t="str">
            <v>Demitido em Meses Anteriores</v>
          </cell>
          <cell r="H1463">
            <v>44505</v>
          </cell>
          <cell r="I1463">
            <v>24658</v>
          </cell>
          <cell r="J1463" t="str">
            <v>113.814.738-90</v>
          </cell>
          <cell r="K1463" t="str">
            <v>121.88804.61.0</v>
          </cell>
          <cell r="L1463" t="str">
            <v>Salário Mensal</v>
          </cell>
          <cell r="M1463" t="str">
            <v>Empregado (CLT)</v>
          </cell>
          <cell r="N1463" t="str">
            <v>5142-25</v>
          </cell>
          <cell r="O1463">
            <v>300</v>
          </cell>
          <cell r="P1463" t="str">
            <v>SEGUNDA A SABADO - 21:00 AS 04:33 / INTERVALO DE 01 HORA</v>
          </cell>
          <cell r="Q1463" t="str">
            <v>220 Horas</v>
          </cell>
          <cell r="R1463" t="str">
            <v>75.01.013</v>
          </cell>
          <cell r="S1463" t="str">
            <v>SCK - Capinação e Roçada de Vias</v>
          </cell>
          <cell r="T1463">
            <v>2</v>
          </cell>
          <cell r="U1463" t="str">
            <v>SIEMACO SAO PAULO LIMP URBANA</v>
          </cell>
          <cell r="V1463" t="str">
            <v>Brasileira</v>
          </cell>
          <cell r="W1463" t="str">
            <v>Jandaia do Sul</v>
          </cell>
          <cell r="X1463" t="str">
            <v>JUSTINA CARLOS DA SILVA</v>
          </cell>
          <cell r="Y1463" t="str">
            <v>HERMENEGILDO LUIZ DA SILVA</v>
          </cell>
          <cell r="Z1463" t="str">
            <v>Solteiro</v>
          </cell>
          <cell r="AA1463" t="str">
            <v>Ensino Médio Completo</v>
          </cell>
          <cell r="AB1463" t="str">
            <v>M</v>
          </cell>
          <cell r="AC1463" t="str">
            <v>Travessa</v>
          </cell>
          <cell r="AD1463" t="str">
            <v>SURUNINA</v>
          </cell>
          <cell r="AE1463" t="str">
            <v>82</v>
          </cell>
          <cell r="AG1463" t="str">
            <v>05892-500</v>
          </cell>
          <cell r="AH1463" t="str">
            <v>BUTANTA</v>
          </cell>
          <cell r="AI1463" t="str">
            <v>São Paulo</v>
          </cell>
          <cell r="AJ1463" t="str">
            <v>São Paulo</v>
          </cell>
          <cell r="AK1463" t="str">
            <v>11</v>
          </cell>
          <cell r="AL1463" t="str">
            <v>99523.9570</v>
          </cell>
          <cell r="AM1463" t="str">
            <v>11</v>
          </cell>
          <cell r="AN1463" t="str">
            <v>3768.5952</v>
          </cell>
          <cell r="AP1463">
            <v>1663</v>
          </cell>
          <cell r="AQ1463" t="str">
            <v>29974</v>
          </cell>
          <cell r="AR1463" t="str">
            <v>9</v>
          </cell>
          <cell r="AS1463" t="str">
            <v>203421516</v>
          </cell>
          <cell r="AW1463" t="str">
            <v>11381473</v>
          </cell>
          <cell r="AX1463" t="str">
            <v>890</v>
          </cell>
          <cell r="AY1463">
            <v>1</v>
          </cell>
          <cell r="AZ1463">
            <v>7</v>
          </cell>
          <cell r="BA1463">
            <v>8</v>
          </cell>
        </row>
        <row r="1464">
          <cell r="A1464">
            <v>122571</v>
          </cell>
          <cell r="B1464" t="str">
            <v>LAERCIO MARIANO DE ABREU</v>
          </cell>
          <cell r="C1464" t="str">
            <v>MOTORISTA CAMINHAO</v>
          </cell>
          <cell r="D1464" t="str">
            <v>ECOSAMPA Operação Geral</v>
          </cell>
          <cell r="E1464">
            <v>45131</v>
          </cell>
          <cell r="F1464">
            <v>3050.22</v>
          </cell>
          <cell r="G1464" t="str">
            <v>Em Atividade Normal</v>
          </cell>
          <cell r="H1464">
            <v>45131</v>
          </cell>
          <cell r="I1464">
            <v>25549</v>
          </cell>
          <cell r="J1464" t="str">
            <v>107.142.138-70</v>
          </cell>
          <cell r="K1464" t="str">
            <v>121.93405.85.0</v>
          </cell>
          <cell r="L1464" t="str">
            <v>Salário Mensal</v>
          </cell>
          <cell r="M1464" t="str">
            <v>Empregado (CLT)</v>
          </cell>
          <cell r="N1464" t="str">
            <v>7825-10</v>
          </cell>
          <cell r="O1464">
            <v>301</v>
          </cell>
          <cell r="P1464" t="str">
            <v>SEGUNDA A SABADO - 22:00 AS 05:25 / INTERVALO DE 01 HORA</v>
          </cell>
          <cell r="Q1464" t="str">
            <v>220 Horas</v>
          </cell>
          <cell r="R1464" t="str">
            <v>75.01.017</v>
          </cell>
          <cell r="S1464" t="str">
            <v>SCK - Coleta Manual - Entulho e Materiais Diversos</v>
          </cell>
          <cell r="T1464">
            <v>2</v>
          </cell>
          <cell r="U1464" t="str">
            <v>SIND TRAB EMP DE ONIBUS RODOV INTEREST INTERM SET DIF SAO PAULO</v>
          </cell>
          <cell r="V1464" t="str">
            <v>Brasileira</v>
          </cell>
          <cell r="W1464" t="str">
            <v>São Paulo</v>
          </cell>
          <cell r="X1464" t="str">
            <v>SUELI APARECIDA DE OLIVEIRA</v>
          </cell>
          <cell r="Y1464" t="str">
            <v>ELIAS MARIANO DE ABREU</v>
          </cell>
          <cell r="Z1464" t="str">
            <v>Casado</v>
          </cell>
          <cell r="AA1464" t="str">
            <v>Ensino Superior Completo</v>
          </cell>
          <cell r="AB1464" t="str">
            <v>M</v>
          </cell>
          <cell r="AC1464" t="str">
            <v>Rua</v>
          </cell>
          <cell r="AD1464" t="str">
            <v>BENEDITO LEAL</v>
          </cell>
          <cell r="AE1464" t="str">
            <v>490</v>
          </cell>
          <cell r="AF1464" t="str">
            <v>CASA 2</v>
          </cell>
          <cell r="AG1464" t="str">
            <v>03567-060</v>
          </cell>
          <cell r="AH1464" t="str">
            <v>ARTUR ALVIM</v>
          </cell>
          <cell r="AI1464" t="str">
            <v>São Paulo</v>
          </cell>
          <cell r="AJ1464" t="str">
            <v>São Paulo</v>
          </cell>
          <cell r="AM1464" t="str">
            <v>11</v>
          </cell>
          <cell r="AN1464" t="str">
            <v>98879-7716</v>
          </cell>
          <cell r="AP1464">
            <v>764</v>
          </cell>
          <cell r="AQ1464" t="str">
            <v>88727</v>
          </cell>
          <cell r="AR1464" t="str">
            <v>9</v>
          </cell>
          <cell r="AS1464" t="str">
            <v>18570301X</v>
          </cell>
          <cell r="AT1464" t="str">
            <v>269164310167</v>
          </cell>
          <cell r="AU1464" t="str">
            <v>0220</v>
          </cell>
          <cell r="AV1464" t="str">
            <v>347</v>
          </cell>
          <cell r="AW1464" t="str">
            <v>10714213</v>
          </cell>
          <cell r="AX1464" t="str">
            <v>870</v>
          </cell>
          <cell r="AY1464">
            <v>0</v>
          </cell>
          <cell r="AZ1464">
            <v>1</v>
          </cell>
          <cell r="BA1464">
            <v>7</v>
          </cell>
          <cell r="BB1464" t="str">
            <v>03.008.425.859</v>
          </cell>
          <cell r="BC1464">
            <v>45882</v>
          </cell>
          <cell r="BD1464">
            <v>44057</v>
          </cell>
          <cell r="BE1464" t="str">
            <v>D</v>
          </cell>
          <cell r="BG1464">
            <v>45118</v>
          </cell>
        </row>
        <row r="1465">
          <cell r="A1465">
            <v>114559</v>
          </cell>
          <cell r="B1465" t="str">
            <v>LEANDRO ADY BECKER SILVA</v>
          </cell>
          <cell r="C1465" t="str">
            <v>AJUDANTE EQ SERVICOS DIVERSOS</v>
          </cell>
          <cell r="D1465" t="str">
            <v>ECOSAMPA Santo Amaro</v>
          </cell>
          <cell r="E1465">
            <v>43817</v>
          </cell>
          <cell r="F1465">
            <v>1319.67</v>
          </cell>
          <cell r="G1465" t="str">
            <v>Demitido em Meses Anteriores</v>
          </cell>
          <cell r="H1465">
            <v>44242</v>
          </cell>
          <cell r="I1465">
            <v>32051</v>
          </cell>
          <cell r="J1465" t="str">
            <v>382.127.538-32</v>
          </cell>
          <cell r="K1465" t="str">
            <v>135.41061.85.4</v>
          </cell>
          <cell r="L1465" t="str">
            <v>Salário Mensal</v>
          </cell>
          <cell r="M1465" t="str">
            <v>Empregado (CLT)</v>
          </cell>
          <cell r="N1465" t="str">
            <v>5142-25</v>
          </cell>
          <cell r="O1465">
            <v>300</v>
          </cell>
          <cell r="P1465" t="str">
            <v>SEGUNDA A SABADO - 21:00 AS 04:33 / INTERVALO DE 01 HORA</v>
          </cell>
          <cell r="Q1465" t="str">
            <v>220 Horas</v>
          </cell>
          <cell r="R1465" t="str">
            <v>75.01.013</v>
          </cell>
          <cell r="S1465" t="str">
            <v>SCK - Capinação e Roçada de Vias</v>
          </cell>
          <cell r="T1465">
            <v>2</v>
          </cell>
          <cell r="U1465" t="str">
            <v>SIEMACO SAO PAULO LIMP URBANA</v>
          </cell>
          <cell r="V1465" t="str">
            <v>Brasileira</v>
          </cell>
          <cell r="W1465" t="str">
            <v>São Paulo</v>
          </cell>
          <cell r="X1465" t="str">
            <v>ADRIANA ADY BECKER</v>
          </cell>
          <cell r="Y1465" t="str">
            <v>JOSE FLORENTINO DA SILVA</v>
          </cell>
          <cell r="Z1465" t="str">
            <v>Solteiro</v>
          </cell>
          <cell r="AA1465" t="str">
            <v>Ensino Fundamental Completo</v>
          </cell>
          <cell r="AB1465" t="str">
            <v>M</v>
          </cell>
          <cell r="AC1465" t="str">
            <v>Rua</v>
          </cell>
          <cell r="AD1465" t="str">
            <v xml:space="preserve">RUA JOSE DIAS DA COSTA </v>
          </cell>
          <cell r="AE1465" t="str">
            <v>89</v>
          </cell>
          <cell r="AF1465" t="str">
            <v>CASA 1</v>
          </cell>
          <cell r="AG1465" t="str">
            <v>05661-060</v>
          </cell>
          <cell r="AH1465" t="str">
            <v>PARAISOPOLIS</v>
          </cell>
          <cell r="AI1465" t="str">
            <v>São Paulo</v>
          </cell>
          <cell r="AJ1465" t="str">
            <v>São Paulo</v>
          </cell>
          <cell r="AK1465" t="str">
            <v>11</v>
          </cell>
          <cell r="AL1465" t="str">
            <v>97039.9494</v>
          </cell>
          <cell r="AP1465">
            <v>8846</v>
          </cell>
          <cell r="AQ1465" t="str">
            <v>33560</v>
          </cell>
          <cell r="AR1465" t="str">
            <v>5</v>
          </cell>
          <cell r="AS1465" t="str">
            <v>405010229</v>
          </cell>
          <cell r="AT1465" t="str">
            <v>344858210191</v>
          </cell>
          <cell r="AU1465" t="str">
            <v>565</v>
          </cell>
          <cell r="AV1465" t="str">
            <v>346</v>
          </cell>
          <cell r="AW1465" t="str">
            <v>38212753</v>
          </cell>
          <cell r="AX1465" t="str">
            <v>832</v>
          </cell>
          <cell r="AY1465">
            <v>1</v>
          </cell>
          <cell r="AZ1465">
            <v>1</v>
          </cell>
          <cell r="BA1465">
            <v>27</v>
          </cell>
        </row>
        <row r="1466">
          <cell r="A1466">
            <v>112556</v>
          </cell>
          <cell r="B1466" t="str">
            <v>LEANDRO APARECIDO NASCIMENTO DOS SANTOS</v>
          </cell>
          <cell r="C1466" t="str">
            <v>BUEIRISTA</v>
          </cell>
          <cell r="D1466" t="str">
            <v>ECOSAMPA Campo Limpo</v>
          </cell>
          <cell r="E1466">
            <v>43617</v>
          </cell>
          <cell r="F1466">
            <v>1523.89</v>
          </cell>
          <cell r="G1466" t="str">
            <v>Demitido em Meses Anteriores</v>
          </cell>
          <cell r="H1466">
            <v>43900</v>
          </cell>
          <cell r="I1466">
            <v>31203</v>
          </cell>
          <cell r="J1466" t="str">
            <v>341.126.998-75</v>
          </cell>
          <cell r="K1466" t="str">
            <v>135.80678.89.1</v>
          </cell>
          <cell r="L1466" t="str">
            <v>Salário Mensal</v>
          </cell>
          <cell r="M1466" t="str">
            <v>Empregado (CLT)</v>
          </cell>
          <cell r="N1466" t="str">
            <v>9922-25</v>
          </cell>
          <cell r="O1466">
            <v>167</v>
          </cell>
          <cell r="P1466" t="str">
            <v>SEGUNDA A SABADO - 13:40 AS 22:00 / INTERVALO DE 01 HORA</v>
          </cell>
          <cell r="Q1466" t="str">
            <v>220 Horas</v>
          </cell>
          <cell r="R1466" t="str">
            <v>75.01.012</v>
          </cell>
          <cell r="S1466" t="str">
            <v>SCK - Limpeza de Bueiros</v>
          </cell>
          <cell r="T1466">
            <v>2</v>
          </cell>
          <cell r="U1466" t="str">
            <v>SIEMACO SAO PAULO LIMP URBANA</v>
          </cell>
          <cell r="V1466" t="str">
            <v>Brasileira</v>
          </cell>
          <cell r="W1466" t="str">
            <v>São Paulo</v>
          </cell>
          <cell r="X1466" t="str">
            <v>MARIA DAS GRACAS NASCIMENTO DOS SANTOS</v>
          </cell>
          <cell r="Y1466" t="str">
            <v>ARGEMIRO JOAQUIM DOS SANTOS</v>
          </cell>
          <cell r="Z1466" t="str">
            <v>Solteiro</v>
          </cell>
          <cell r="AA1466" t="str">
            <v>Ensino Fundamental Incompleto</v>
          </cell>
          <cell r="AB1466" t="str">
            <v>M</v>
          </cell>
          <cell r="AC1466" t="str">
            <v>Rua</v>
          </cell>
          <cell r="AD1466" t="str">
            <v>FALKEMBERG</v>
          </cell>
          <cell r="AE1466" t="str">
            <v>40</v>
          </cell>
          <cell r="AG1466" t="str">
            <v>05885-240</v>
          </cell>
          <cell r="AH1466" t="str">
            <v>JARDIM COMERCIAL</v>
          </cell>
          <cell r="AI1466" t="str">
            <v>São Paulo</v>
          </cell>
          <cell r="AJ1466" t="str">
            <v>São Paulo</v>
          </cell>
          <cell r="AP1466">
            <v>390</v>
          </cell>
          <cell r="AQ1466" t="str">
            <v>10811</v>
          </cell>
          <cell r="AR1466" t="str">
            <v>6</v>
          </cell>
          <cell r="AS1466" t="str">
            <v>443054009</v>
          </cell>
          <cell r="AT1466" t="str">
            <v>366902380159</v>
          </cell>
          <cell r="AU1466" t="str">
            <v>256</v>
          </cell>
          <cell r="AV1466" t="str">
            <v>20</v>
          </cell>
          <cell r="AW1466" t="str">
            <v>87765</v>
          </cell>
          <cell r="AX1466" t="str">
            <v>341</v>
          </cell>
          <cell r="AY1466">
            <v>0</v>
          </cell>
          <cell r="AZ1466">
            <v>9</v>
          </cell>
          <cell r="BA1466">
            <v>9</v>
          </cell>
          <cell r="BB1466" t="str">
            <v>06.648.797.035</v>
          </cell>
          <cell r="BC1466">
            <v>44276</v>
          </cell>
          <cell r="BE1466" t="str">
            <v>A</v>
          </cell>
          <cell r="BG1466">
            <v>43607</v>
          </cell>
        </row>
        <row r="1467">
          <cell r="A1467">
            <v>121476</v>
          </cell>
          <cell r="B1467" t="str">
            <v>LEANDRO APARECIDO VIEIRA DE SOUZA</v>
          </cell>
          <cell r="C1467" t="str">
            <v>AJUDANTE EQ SERVICOS DIVERSOS</v>
          </cell>
          <cell r="D1467" t="str">
            <v>ECOSAMPA Operação Geral</v>
          </cell>
          <cell r="E1467">
            <v>44967</v>
          </cell>
          <cell r="F1467">
            <v>1603.99</v>
          </cell>
          <cell r="G1467" t="str">
            <v>Em Atividade Normal</v>
          </cell>
          <cell r="H1467">
            <v>44967</v>
          </cell>
          <cell r="I1467">
            <v>35551</v>
          </cell>
          <cell r="J1467" t="str">
            <v>475.534.258-93</v>
          </cell>
          <cell r="K1467" t="str">
            <v>203.92078.02.8</v>
          </cell>
          <cell r="L1467" t="str">
            <v>Salário Mensal</v>
          </cell>
          <cell r="M1467" t="str">
            <v>Empregado (CLT)</v>
          </cell>
          <cell r="N1467" t="str">
            <v>5142-25</v>
          </cell>
          <cell r="O1467">
            <v>301</v>
          </cell>
          <cell r="P1467" t="str">
            <v>SEGUNDA A SABADO - 22:00 AS 05:25 / INTERVALO DE 01 HORA</v>
          </cell>
          <cell r="Q1467" t="str">
            <v>220 Horas</v>
          </cell>
          <cell r="R1467" t="str">
            <v>75.01.011</v>
          </cell>
          <cell r="S1467" t="str">
            <v>SCK - Lavagem - Feiras, Vias e Logradouros</v>
          </cell>
          <cell r="T1467">
            <v>2</v>
          </cell>
          <cell r="U1467" t="str">
            <v>SIEMACO SAO PAULO LIMP URBANA</v>
          </cell>
          <cell r="V1467" t="str">
            <v>Brasileira</v>
          </cell>
          <cell r="W1467" t="str">
            <v>São Paulo</v>
          </cell>
          <cell r="X1467" t="str">
            <v>GILVANIA VIEIRA DOS SANTOS</v>
          </cell>
          <cell r="Y1467" t="str">
            <v>JOSE ZENILSON DE SOUZA</v>
          </cell>
          <cell r="Z1467" t="str">
            <v>Solteiro</v>
          </cell>
          <cell r="AA1467" t="str">
            <v>Ensino Fundamental Completo</v>
          </cell>
          <cell r="AB1467" t="str">
            <v>M</v>
          </cell>
          <cell r="AC1467" t="str">
            <v>Rua</v>
          </cell>
          <cell r="AD1467" t="str">
            <v>JOAO MEIMBERG</v>
          </cell>
          <cell r="AE1467" t="str">
            <v>41</v>
          </cell>
          <cell r="AF1467" t="str">
            <v>A</v>
          </cell>
          <cell r="AG1467" t="str">
            <v>05843-300</v>
          </cell>
          <cell r="AH1467" t="str">
            <v>JARDIM SAO LUIS</v>
          </cell>
          <cell r="AI1467" t="str">
            <v>São Paulo</v>
          </cell>
          <cell r="AJ1467" t="str">
            <v>São Paulo</v>
          </cell>
          <cell r="AK1467" t="str">
            <v>11</v>
          </cell>
          <cell r="AL1467" t="str">
            <v>94846.9651</v>
          </cell>
          <cell r="AP1467">
            <v>7867</v>
          </cell>
          <cell r="AQ1467" t="str">
            <v>43133</v>
          </cell>
          <cell r="AR1467" t="str">
            <v>5</v>
          </cell>
          <cell r="AS1467" t="str">
            <v>397919463</v>
          </cell>
          <cell r="AT1467" t="str">
            <v>418796120124</v>
          </cell>
          <cell r="AU1467" t="str">
            <v>0381</v>
          </cell>
          <cell r="AV1467" t="str">
            <v>408</v>
          </cell>
          <cell r="AW1467" t="str">
            <v>47553425</v>
          </cell>
          <cell r="AX1467" t="str">
            <v>893</v>
          </cell>
          <cell r="AY1467">
            <v>0</v>
          </cell>
          <cell r="AZ1467">
            <v>6</v>
          </cell>
          <cell r="BA1467">
            <v>21</v>
          </cell>
        </row>
        <row r="1468">
          <cell r="A1468">
            <v>112558</v>
          </cell>
          <cell r="B1468" t="str">
            <v>LEANDRO BARROSO DA SILVA</v>
          </cell>
          <cell r="C1468" t="str">
            <v>FISCAL DE TURMA PLENO</v>
          </cell>
          <cell r="D1468" t="str">
            <v>ECOSAMPA Santo Amaro</v>
          </cell>
          <cell r="E1468">
            <v>43617</v>
          </cell>
          <cell r="F1468">
            <v>3222.08</v>
          </cell>
          <cell r="G1468" t="str">
            <v>Em Atividade Normal</v>
          </cell>
          <cell r="H1468">
            <v>45023</v>
          </cell>
          <cell r="I1468">
            <v>31679</v>
          </cell>
          <cell r="J1468" t="str">
            <v>379.438.378-86</v>
          </cell>
          <cell r="K1468" t="str">
            <v>207.24698.28.5</v>
          </cell>
          <cell r="L1468" t="str">
            <v>Salário Mensal</v>
          </cell>
          <cell r="M1468" t="str">
            <v>Empregado (CLT)</v>
          </cell>
          <cell r="N1468" t="str">
            <v>9922-05</v>
          </cell>
          <cell r="O1468">
            <v>300</v>
          </cell>
          <cell r="P1468" t="str">
            <v>SEGUNDA A SABADO - 21:00 AS 04:33 / INTERVALO DE 01 HORA</v>
          </cell>
          <cell r="Q1468" t="str">
            <v>220 Horas</v>
          </cell>
          <cell r="R1468" t="str">
            <v>75.02.003</v>
          </cell>
          <cell r="S1468" t="str">
            <v>Apoio Op C.Direto</v>
          </cell>
          <cell r="T1468">
            <v>2</v>
          </cell>
          <cell r="U1468" t="str">
            <v>SIEMACO SAO PAULO LIMP URBANA</v>
          </cell>
          <cell r="V1468" t="str">
            <v>Brasileira</v>
          </cell>
          <cell r="W1468" t="str">
            <v>São Paulo</v>
          </cell>
          <cell r="X1468" t="str">
            <v>SANDRA DE JESUS SANTOS</v>
          </cell>
          <cell r="Y1468" t="str">
            <v>EZEQUIAS BARROSO DA SILVA</v>
          </cell>
          <cell r="Z1468" t="str">
            <v>Solteiro</v>
          </cell>
          <cell r="AA1468" t="str">
            <v>Ensino Fundamental Completo</v>
          </cell>
          <cell r="AB1468" t="str">
            <v>M</v>
          </cell>
          <cell r="AC1468" t="str">
            <v>Rua</v>
          </cell>
          <cell r="AD1468" t="str">
            <v>ALFONSO SANTI</v>
          </cell>
          <cell r="AE1468" t="str">
            <v>48</v>
          </cell>
          <cell r="AG1468" t="str">
            <v>05857-480</v>
          </cell>
          <cell r="AH1468" t="str">
            <v>LYGIA</v>
          </cell>
          <cell r="AI1468" t="str">
            <v>São Paulo</v>
          </cell>
          <cell r="AJ1468" t="str">
            <v>São Paulo</v>
          </cell>
          <cell r="AP1468">
            <v>9106</v>
          </cell>
          <cell r="AQ1468" t="str">
            <v>33369</v>
          </cell>
          <cell r="AR1468" t="str">
            <v>4</v>
          </cell>
          <cell r="AS1468" t="str">
            <v>42052857X</v>
          </cell>
          <cell r="AT1468" t="str">
            <v>322064820116</v>
          </cell>
          <cell r="AU1468" t="str">
            <v>380</v>
          </cell>
          <cell r="AV1468" t="str">
            <v>373</v>
          </cell>
          <cell r="AW1468" t="str">
            <v>06243</v>
          </cell>
          <cell r="AX1468" t="str">
            <v>301</v>
          </cell>
          <cell r="AY1468">
            <v>4</v>
          </cell>
          <cell r="AZ1468">
            <v>3</v>
          </cell>
          <cell r="BA1468">
            <v>0</v>
          </cell>
          <cell r="BB1468" t="str">
            <v>05.182.216.955</v>
          </cell>
          <cell r="BC1468">
            <v>44019</v>
          </cell>
          <cell r="BE1468" t="str">
            <v>A</v>
          </cell>
          <cell r="BF1468" t="str">
            <v>B</v>
          </cell>
        </row>
        <row r="1469">
          <cell r="A1469">
            <v>112562</v>
          </cell>
          <cell r="B1469" t="str">
            <v>LEANDRO BENEDITO DA SILVA</v>
          </cell>
          <cell r="C1469" t="str">
            <v>AJUDANTE EQ SERVICOS DIVERSOS</v>
          </cell>
          <cell r="D1469" t="str">
            <v>ECOSAMPA M'Boi Mirim</v>
          </cell>
          <cell r="E1469">
            <v>43617</v>
          </cell>
          <cell r="F1469">
            <v>1231.95</v>
          </cell>
          <cell r="G1469" t="str">
            <v>Demitido em Meses Anteriores</v>
          </cell>
          <cell r="H1469">
            <v>43703</v>
          </cell>
          <cell r="I1469">
            <v>34627</v>
          </cell>
          <cell r="J1469" t="str">
            <v>461.301.578-27</v>
          </cell>
          <cell r="K1469" t="str">
            <v>163.93051.57.5</v>
          </cell>
          <cell r="L1469" t="str">
            <v>Salário Mensal</v>
          </cell>
          <cell r="M1469" t="str">
            <v>Empregado (CLT)</v>
          </cell>
          <cell r="N1469" t="str">
            <v>5142-25</v>
          </cell>
          <cell r="O1469">
            <v>66</v>
          </cell>
          <cell r="P1469" t="str">
            <v>SEGUNDA A SABADO - 06:00 AS 14:20 / INTERVALO DE 01 HORA</v>
          </cell>
          <cell r="Q1469" t="str">
            <v>220 Horas</v>
          </cell>
          <cell r="R1469" t="str">
            <v>75.01.016</v>
          </cell>
          <cell r="S1469" t="str">
            <v>SCK - Coleta - Catabagulho e Entulho</v>
          </cell>
          <cell r="T1469">
            <v>2</v>
          </cell>
          <cell r="U1469" t="str">
            <v>SIEMACO SAO PAULO LIMP URBANA</v>
          </cell>
          <cell r="V1469" t="str">
            <v>Brasileira</v>
          </cell>
          <cell r="W1469" t="str">
            <v>São Paulo</v>
          </cell>
          <cell r="X1469" t="str">
            <v>LUCIDALVA DA SILVA GRACA</v>
          </cell>
          <cell r="Y1469" t="str">
            <v>FABIO BENEDITO DA SILVA</v>
          </cell>
          <cell r="Z1469" t="str">
            <v>Solteiro</v>
          </cell>
          <cell r="AA1469" t="str">
            <v>Ensino Fundamental Incompleto</v>
          </cell>
          <cell r="AB1469" t="str">
            <v>M</v>
          </cell>
          <cell r="AC1469" t="str">
            <v>Rua</v>
          </cell>
          <cell r="AD1469" t="str">
            <v>CARLOS FACCHINA</v>
          </cell>
          <cell r="AE1469" t="str">
            <v>327</v>
          </cell>
          <cell r="AG1469" t="str">
            <v>04427-020</v>
          </cell>
          <cell r="AH1469" t="str">
            <v>AMERICANOPOLIS</v>
          </cell>
          <cell r="AI1469" t="str">
            <v>São Paulo</v>
          </cell>
          <cell r="AJ1469" t="str">
            <v>São Paulo</v>
          </cell>
          <cell r="AP1469">
            <v>390</v>
          </cell>
          <cell r="AQ1469" t="str">
            <v>12668</v>
          </cell>
          <cell r="AR1469" t="str">
            <v>8</v>
          </cell>
          <cell r="AS1469" t="str">
            <v>435982096</v>
          </cell>
          <cell r="AT1469" t="str">
            <v>402834580159</v>
          </cell>
          <cell r="AU1469" t="str">
            <v>717</v>
          </cell>
          <cell r="AV1469" t="str">
            <v>351</v>
          </cell>
          <cell r="AW1469" t="str">
            <v>03324</v>
          </cell>
          <cell r="AX1469" t="str">
            <v>405</v>
          </cell>
          <cell r="AY1469">
            <v>0</v>
          </cell>
          <cell r="AZ1469">
            <v>2</v>
          </cell>
          <cell r="BA1469">
            <v>25</v>
          </cell>
        </row>
        <row r="1470">
          <cell r="A1470">
            <v>112570</v>
          </cell>
          <cell r="B1470" t="str">
            <v>LEANDRO BURGER</v>
          </cell>
          <cell r="C1470" t="str">
            <v>COLETOR</v>
          </cell>
          <cell r="D1470" t="str">
            <v>ECOSAMPA Operação Geral</v>
          </cell>
          <cell r="E1470">
            <v>43617</v>
          </cell>
          <cell r="F1470">
            <v>1523.89</v>
          </cell>
          <cell r="G1470" t="str">
            <v>Demitido em Meses Anteriores</v>
          </cell>
          <cell r="H1470">
            <v>43974</v>
          </cell>
          <cell r="I1470">
            <v>30915</v>
          </cell>
          <cell r="J1470" t="str">
            <v>321.879.058-10</v>
          </cell>
          <cell r="K1470" t="str">
            <v>135.48369.81.1</v>
          </cell>
          <cell r="L1470" t="str">
            <v>Salário Mensal</v>
          </cell>
          <cell r="M1470" t="str">
            <v>Empregado (CLT)</v>
          </cell>
          <cell r="N1470" t="str">
            <v>5142-05</v>
          </cell>
          <cell r="O1470">
            <v>167</v>
          </cell>
          <cell r="P1470" t="str">
            <v>SEGUNDA A SABADO - 13:40 AS 22:00 / INTERVALO DE 01 HORA</v>
          </cell>
          <cell r="Q1470" t="str">
            <v>220 Horas</v>
          </cell>
          <cell r="R1470" t="str">
            <v>75.01.017</v>
          </cell>
          <cell r="S1470" t="str">
            <v>SCK - Coleta Manual - Entulho e Materiais Diversos</v>
          </cell>
          <cell r="T1470">
            <v>2</v>
          </cell>
          <cell r="U1470" t="str">
            <v>SIEMACO SAO PAULO LIMP URBANA</v>
          </cell>
          <cell r="V1470" t="str">
            <v>Brasileira</v>
          </cell>
          <cell r="W1470" t="str">
            <v>São Paulo</v>
          </cell>
          <cell r="X1470" t="str">
            <v>WALDETE BURGER</v>
          </cell>
          <cell r="Z1470" t="str">
            <v>Solteiro</v>
          </cell>
          <cell r="AA1470" t="str">
            <v>Ensino Fundamental Incompleto</v>
          </cell>
          <cell r="AB1470" t="str">
            <v>M</v>
          </cell>
          <cell r="AC1470" t="str">
            <v>Rua</v>
          </cell>
          <cell r="AD1470" t="str">
            <v>DANVILLE</v>
          </cell>
          <cell r="AE1470" t="str">
            <v>332</v>
          </cell>
          <cell r="AG1470" t="str">
            <v>05882-390</v>
          </cell>
          <cell r="AH1470" t="str">
            <v>JARDIM SAO BENTO NOVO</v>
          </cell>
          <cell r="AI1470" t="str">
            <v>São Paulo</v>
          </cell>
          <cell r="AJ1470" t="str">
            <v>São Paulo</v>
          </cell>
          <cell r="AP1470">
            <v>6429</v>
          </cell>
          <cell r="AQ1470" t="str">
            <v>20560</v>
          </cell>
          <cell r="AR1470" t="str">
            <v>9</v>
          </cell>
          <cell r="AS1470" t="str">
            <v>343083243</v>
          </cell>
          <cell r="AT1470" t="str">
            <v>321133020116</v>
          </cell>
          <cell r="AU1470" t="str">
            <v>179</v>
          </cell>
          <cell r="AV1470" t="str">
            <v>20</v>
          </cell>
          <cell r="AW1470" t="str">
            <v>14378</v>
          </cell>
          <cell r="AX1470" t="str">
            <v>288</v>
          </cell>
          <cell r="AY1470">
            <v>0</v>
          </cell>
          <cell r="AZ1470">
            <v>11</v>
          </cell>
          <cell r="BA1470">
            <v>22</v>
          </cell>
        </row>
        <row r="1471">
          <cell r="A1471">
            <v>112577</v>
          </cell>
          <cell r="B1471" t="str">
            <v>LEANDRO DA SILVA DONIZETE</v>
          </cell>
          <cell r="C1471" t="str">
            <v>VARREDOR</v>
          </cell>
          <cell r="D1471" t="str">
            <v>ECOSAMPA Santo Amaro</v>
          </cell>
          <cell r="E1471">
            <v>43617</v>
          </cell>
          <cell r="F1471">
            <v>1603.99</v>
          </cell>
          <cell r="G1471" t="str">
            <v>Em Atividade Normal</v>
          </cell>
          <cell r="H1471">
            <v>45177</v>
          </cell>
          <cell r="I1471">
            <v>31904</v>
          </cell>
          <cell r="J1471" t="str">
            <v>374.023.678-78</v>
          </cell>
          <cell r="K1471" t="str">
            <v>207.29670.09.5</v>
          </cell>
          <cell r="L1471" t="str">
            <v>Salário Mensal</v>
          </cell>
          <cell r="M1471" t="str">
            <v>Empregado (CLT)</v>
          </cell>
          <cell r="N1471" t="str">
            <v>5142-15</v>
          </cell>
          <cell r="O1471">
            <v>66</v>
          </cell>
          <cell r="P1471" t="str">
            <v>SEGUNDA A SABADO - 06:00 AS 14:20 / INTERVALO DE 01 HORA</v>
          </cell>
          <cell r="Q1471" t="str">
            <v>220 Horas</v>
          </cell>
          <cell r="R1471" t="str">
            <v>75.01.006</v>
          </cell>
          <cell r="S1471" t="str">
            <v>SCK - Varrição de Vias e Logradouros</v>
          </cell>
          <cell r="T1471">
            <v>2</v>
          </cell>
          <cell r="U1471" t="str">
            <v>SIEMACO SAO PAULO LIMP URBANA</v>
          </cell>
          <cell r="V1471" t="str">
            <v>Brasileira</v>
          </cell>
          <cell r="W1471" t="str">
            <v>São Paulo</v>
          </cell>
          <cell r="X1471" t="str">
            <v>JOSEFA AMORIM DA SILVA DONIZETE</v>
          </cell>
          <cell r="Y1471" t="str">
            <v>JOSE RAIMUNDO DOIZETE</v>
          </cell>
          <cell r="Z1471" t="str">
            <v>Solteiro</v>
          </cell>
          <cell r="AA1471" t="str">
            <v>Ensino Médio Completo</v>
          </cell>
          <cell r="AB1471" t="str">
            <v>M</v>
          </cell>
          <cell r="AC1471" t="str">
            <v>Avenida</v>
          </cell>
          <cell r="AD1471" t="str">
            <v>KAYO OKAMOTO</v>
          </cell>
          <cell r="AE1471" t="str">
            <v>337</v>
          </cell>
          <cell r="AG1471" t="str">
            <v>04875-000</v>
          </cell>
          <cell r="AH1471" t="str">
            <v>COLONIA</v>
          </cell>
          <cell r="AI1471" t="str">
            <v>São Paulo</v>
          </cell>
          <cell r="AJ1471" t="str">
            <v>São Paulo</v>
          </cell>
          <cell r="AP1471">
            <v>9104</v>
          </cell>
          <cell r="AQ1471" t="str">
            <v>20523</v>
          </cell>
          <cell r="AR1471" t="str">
            <v>3</v>
          </cell>
          <cell r="AS1471" t="str">
            <v>412792084</v>
          </cell>
          <cell r="AT1471" t="str">
            <v>368686000116</v>
          </cell>
          <cell r="AU1471" t="str">
            <v>289</v>
          </cell>
          <cell r="AV1471" t="str">
            <v>381</v>
          </cell>
          <cell r="AW1471" t="str">
            <v>85044</v>
          </cell>
          <cell r="AX1471" t="str">
            <v>325</v>
          </cell>
          <cell r="AY1471">
            <v>4</v>
          </cell>
          <cell r="AZ1471">
            <v>3</v>
          </cell>
          <cell r="BA1471">
            <v>0</v>
          </cell>
        </row>
        <row r="1472">
          <cell r="A1472">
            <v>112583</v>
          </cell>
          <cell r="B1472" t="str">
            <v>LEANDRO DE OLIVEIRA</v>
          </cell>
          <cell r="C1472" t="str">
            <v>MOTORISTA CAMINHAO</v>
          </cell>
          <cell r="D1472" t="str">
            <v>ECOSAMPA Operação Geral</v>
          </cell>
          <cell r="E1472">
            <v>43617</v>
          </cell>
          <cell r="F1472">
            <v>3050.22</v>
          </cell>
          <cell r="G1472" t="str">
            <v>Em Atividade Normal</v>
          </cell>
          <cell r="H1472">
            <v>44960</v>
          </cell>
          <cell r="I1472">
            <v>30401</v>
          </cell>
          <cell r="J1472" t="str">
            <v>015.723.466-55</v>
          </cell>
          <cell r="K1472" t="str">
            <v>128.44557.13.0</v>
          </cell>
          <cell r="L1472" t="str">
            <v>Salário Mensal</v>
          </cell>
          <cell r="M1472" t="str">
            <v>Empregado (CLT)</v>
          </cell>
          <cell r="N1472" t="str">
            <v>7825-10</v>
          </cell>
          <cell r="O1472">
            <v>297</v>
          </cell>
          <cell r="P1472" t="str">
            <v>SEGUNDA A SABADO - 05:40 AS 14:00 / INTERVALO DE 01 HORA</v>
          </cell>
          <cell r="Q1472" t="str">
            <v>220 Horas</v>
          </cell>
          <cell r="R1472" t="str">
            <v>75.01.018</v>
          </cell>
          <cell r="S1472" t="str">
            <v>SCK - Coleta Mecânica de Entulho</v>
          </cell>
          <cell r="T1472">
            <v>2</v>
          </cell>
          <cell r="U1472" t="str">
            <v>SIND TRAB EMP DE ONIBUS RODOV INTEREST INTERM SET DIF SAO PAULO</v>
          </cell>
          <cell r="V1472" t="str">
            <v>Brasileira</v>
          </cell>
          <cell r="W1472" t="str">
            <v>Belo Horizonte</v>
          </cell>
          <cell r="X1472" t="str">
            <v>NAO DECLARADO</v>
          </cell>
          <cell r="Y1472" t="str">
            <v>EUGENIO DE OLIVEIRA</v>
          </cell>
          <cell r="Z1472" t="str">
            <v>Solteiro</v>
          </cell>
          <cell r="AA1472" t="str">
            <v>Ensino Médio Completo</v>
          </cell>
          <cell r="AB1472" t="str">
            <v>M</v>
          </cell>
          <cell r="AC1472" t="str">
            <v>Rua</v>
          </cell>
          <cell r="AD1472" t="str">
            <v>SAMUEL KHURI</v>
          </cell>
          <cell r="AE1472" t="str">
            <v>342</v>
          </cell>
          <cell r="AG1472" t="str">
            <v>04856-120</v>
          </cell>
          <cell r="AH1472" t="str">
            <v>MYRNA</v>
          </cell>
          <cell r="AI1472" t="str">
            <v>São Paulo</v>
          </cell>
          <cell r="AJ1472" t="str">
            <v>São Paulo</v>
          </cell>
          <cell r="AP1472">
            <v>2921</v>
          </cell>
          <cell r="AQ1472" t="str">
            <v>53901</v>
          </cell>
          <cell r="AR1472" t="str">
            <v>7</v>
          </cell>
          <cell r="AS1472" t="str">
            <v>12801086</v>
          </cell>
          <cell r="AT1472" t="str">
            <v>146476710299</v>
          </cell>
          <cell r="AU1472" t="str">
            <v>68</v>
          </cell>
          <cell r="AV1472" t="str">
            <v>331</v>
          </cell>
          <cell r="AW1472" t="str">
            <v>11131</v>
          </cell>
          <cell r="AX1472" t="str">
            <v>116</v>
          </cell>
          <cell r="AY1472">
            <v>4</v>
          </cell>
          <cell r="AZ1472">
            <v>3</v>
          </cell>
          <cell r="BA1472">
            <v>0</v>
          </cell>
          <cell r="BB1472" t="str">
            <v>02.863.158.920</v>
          </cell>
          <cell r="BC1472">
            <v>44922</v>
          </cell>
          <cell r="BE1472" t="str">
            <v>A</v>
          </cell>
          <cell r="BF1472" t="str">
            <v>D</v>
          </cell>
          <cell r="BG1472">
            <v>43608</v>
          </cell>
        </row>
        <row r="1473">
          <cell r="A1473">
            <v>112589</v>
          </cell>
          <cell r="B1473" t="str">
            <v>LEANDRO DE SOUSA CLAUDINO</v>
          </cell>
          <cell r="C1473" t="str">
            <v>TECNICO EM SEGURANCA DO TRABALHO JUNIOR</v>
          </cell>
          <cell r="D1473" t="str">
            <v>ECOSAMPA Operação Geral</v>
          </cell>
          <cell r="E1473">
            <v>43617</v>
          </cell>
          <cell r="F1473">
            <v>4387.7</v>
          </cell>
          <cell r="G1473" t="str">
            <v>Em Atividade Normal</v>
          </cell>
          <cell r="H1473">
            <v>45177</v>
          </cell>
          <cell r="I1473">
            <v>35095</v>
          </cell>
          <cell r="J1473" t="str">
            <v>122.281.244-43</v>
          </cell>
          <cell r="K1473" t="str">
            <v>207.59913.30.1</v>
          </cell>
          <cell r="L1473" t="str">
            <v>Salário Mensal</v>
          </cell>
          <cell r="M1473" t="str">
            <v>Empregado (CLT)</v>
          </cell>
          <cell r="N1473" t="str">
            <v>3516-05</v>
          </cell>
          <cell r="O1473">
            <v>66</v>
          </cell>
          <cell r="P1473" t="str">
            <v>SEGUNDA A SABADO - 06:00 AS 14:20 / INTERVALO DE 01 HORA</v>
          </cell>
          <cell r="Q1473" t="str">
            <v>220 Horas</v>
          </cell>
          <cell r="R1473" t="str">
            <v>75.02.001</v>
          </cell>
          <cell r="S1473" t="str">
            <v>Apoio Op C.Indireto</v>
          </cell>
          <cell r="T1473">
            <v>3</v>
          </cell>
          <cell r="U1473" t="str">
            <v>SIEMACO SAO PAULO LIMP URBANA</v>
          </cell>
          <cell r="V1473" t="str">
            <v>Brasileira</v>
          </cell>
          <cell r="W1473" t="str">
            <v>Saloá</v>
          </cell>
          <cell r="X1473" t="str">
            <v>CACILDA DE SOUSA</v>
          </cell>
          <cell r="Y1473" t="str">
            <v>LUIS CLAUDINO DE MELO</v>
          </cell>
          <cell r="Z1473" t="str">
            <v>Solteiro</v>
          </cell>
          <cell r="AA1473" t="str">
            <v>Ensino Fundamental Incompleto</v>
          </cell>
          <cell r="AB1473" t="str">
            <v>M</v>
          </cell>
          <cell r="AC1473" t="str">
            <v>Rua</v>
          </cell>
          <cell r="AD1473" t="str">
            <v>LAFAIETE PEREIRA</v>
          </cell>
          <cell r="AE1473" t="str">
            <v>153</v>
          </cell>
          <cell r="AG1473" t="str">
            <v>03570-420</v>
          </cell>
          <cell r="AH1473" t="str">
            <v>PQ SAVOY CITY</v>
          </cell>
          <cell r="AI1473" t="str">
            <v>São Paulo</v>
          </cell>
          <cell r="AJ1473" t="str">
            <v>São Paulo</v>
          </cell>
          <cell r="AP1473">
            <v>390</v>
          </cell>
          <cell r="AQ1473" t="str">
            <v>10956</v>
          </cell>
          <cell r="AR1473" t="str">
            <v>9</v>
          </cell>
          <cell r="AS1473" t="str">
            <v>626014785</v>
          </cell>
          <cell r="AT1473" t="str">
            <v>090292600809</v>
          </cell>
          <cell r="AU1473" t="str">
            <v>40</v>
          </cell>
          <cell r="AV1473" t="str">
            <v>136</v>
          </cell>
          <cell r="AW1473" t="str">
            <v>91089</v>
          </cell>
          <cell r="AX1473" t="str">
            <v>120</v>
          </cell>
          <cell r="AY1473">
            <v>4</v>
          </cell>
          <cell r="AZ1473">
            <v>3</v>
          </cell>
          <cell r="BA1473">
            <v>29</v>
          </cell>
          <cell r="BB1473" t="str">
            <v>06.801.376.553</v>
          </cell>
          <cell r="BC1473">
            <v>45364</v>
          </cell>
          <cell r="BD1473">
            <v>43577</v>
          </cell>
          <cell r="BE1473" t="str">
            <v>D</v>
          </cell>
          <cell r="BG1473">
            <v>43811</v>
          </cell>
        </row>
        <row r="1474">
          <cell r="A1474">
            <v>115004</v>
          </cell>
          <cell r="B1474" t="str">
            <v>LEANDRO DOS SANTOS PINHEIRO</v>
          </cell>
          <cell r="C1474" t="str">
            <v>AJUDANTE EQ SERVICOS DIVERSOS</v>
          </cell>
          <cell r="D1474" t="str">
            <v>ECOSAMPA Operação Geral</v>
          </cell>
          <cell r="E1474">
            <v>43930</v>
          </cell>
          <cell r="F1474">
            <v>1603.99</v>
          </cell>
          <cell r="G1474" t="str">
            <v>Demitido em Meses Anteriores</v>
          </cell>
          <cell r="H1474">
            <v>45072</v>
          </cell>
          <cell r="I1474">
            <v>34424</v>
          </cell>
          <cell r="J1474" t="str">
            <v>069.221.145-40</v>
          </cell>
          <cell r="K1474" t="str">
            <v>163.53319.54.2</v>
          </cell>
          <cell r="L1474" t="str">
            <v>Salário Mensal</v>
          </cell>
          <cell r="M1474" t="str">
            <v>Empregado (CLT)</v>
          </cell>
          <cell r="N1474" t="str">
            <v>5142-25</v>
          </cell>
          <cell r="O1474">
            <v>301</v>
          </cell>
          <cell r="P1474" t="str">
            <v>SEGUNDA A SABADO - 22:00 AS 05:25 / INTERVALO DE 01 HORA</v>
          </cell>
          <cell r="Q1474" t="str">
            <v>220 Horas</v>
          </cell>
          <cell r="R1474" t="str">
            <v>75.01.011</v>
          </cell>
          <cell r="S1474" t="str">
            <v>SCK - Lavagem - Feiras, Vias e Logradouros</v>
          </cell>
          <cell r="T1474">
            <v>2</v>
          </cell>
          <cell r="U1474" t="str">
            <v>SIEMACO SAO PAULO LIMP URBANA</v>
          </cell>
          <cell r="V1474" t="str">
            <v>Brasileira</v>
          </cell>
          <cell r="W1474" t="str">
            <v>Queimadas</v>
          </cell>
          <cell r="X1474" t="str">
            <v>ANA PAULA DOS SANTOS GOES</v>
          </cell>
          <cell r="Y1474" t="str">
            <v>LEONARDO PINHEIRO DOS SANTOS</v>
          </cell>
          <cell r="Z1474" t="str">
            <v>Solteiro</v>
          </cell>
          <cell r="AA1474" t="str">
            <v>Ensino Médio Completo</v>
          </cell>
          <cell r="AB1474" t="str">
            <v>M</v>
          </cell>
          <cell r="AC1474" t="str">
            <v>Rua</v>
          </cell>
          <cell r="AD1474" t="str">
            <v>PAULO LEMORE</v>
          </cell>
          <cell r="AE1474" t="str">
            <v>52</v>
          </cell>
          <cell r="AF1474" t="str">
            <v>CASA 2</v>
          </cell>
          <cell r="AG1474" t="str">
            <v>05844-190</v>
          </cell>
          <cell r="AH1474" t="str">
            <v>JD. SÃO LUIS</v>
          </cell>
          <cell r="AI1474" t="str">
            <v>São Paulo</v>
          </cell>
          <cell r="AJ1474" t="str">
            <v>São Paulo</v>
          </cell>
          <cell r="AK1474" t="str">
            <v>11</v>
          </cell>
          <cell r="AL1474" t="str">
            <v>98325.4743</v>
          </cell>
          <cell r="AM1474" t="str">
            <v>11</v>
          </cell>
          <cell r="AN1474" t="str">
            <v>94298.1510</v>
          </cell>
          <cell r="AP1474">
            <v>6967</v>
          </cell>
          <cell r="AQ1474" t="str">
            <v>25207</v>
          </cell>
          <cell r="AR1474" t="str">
            <v>0</v>
          </cell>
          <cell r="AS1474" t="str">
            <v>597074355</v>
          </cell>
          <cell r="AT1474" t="str">
            <v>140713100574</v>
          </cell>
          <cell r="AU1474" t="str">
            <v>0454</v>
          </cell>
          <cell r="AV1474" t="str">
            <v>256</v>
          </cell>
          <cell r="AW1474" t="str">
            <v>06922114</v>
          </cell>
          <cell r="AX1474" t="str">
            <v>540</v>
          </cell>
          <cell r="AY1474">
            <v>3</v>
          </cell>
          <cell r="AZ1474">
            <v>1</v>
          </cell>
          <cell r="BA1474">
            <v>17</v>
          </cell>
        </row>
        <row r="1475">
          <cell r="A1475">
            <v>112596</v>
          </cell>
          <cell r="B1475" t="str">
            <v>LEANDRO GARCIA CAMARGO</v>
          </cell>
          <cell r="C1475" t="str">
            <v>VARREDOR</v>
          </cell>
          <cell r="D1475" t="str">
            <v>ECOSAMPA Santo Amaro</v>
          </cell>
          <cell r="E1475">
            <v>43617</v>
          </cell>
          <cell r="F1475">
            <v>1603.99</v>
          </cell>
          <cell r="G1475" t="str">
            <v>Em Atividade Normal</v>
          </cell>
          <cell r="H1475">
            <v>44806</v>
          </cell>
          <cell r="I1475">
            <v>33040</v>
          </cell>
          <cell r="J1475" t="str">
            <v>413.916.808-04</v>
          </cell>
          <cell r="K1475" t="str">
            <v>206.88398.44.2</v>
          </cell>
          <cell r="L1475" t="str">
            <v>Salário Mensal</v>
          </cell>
          <cell r="M1475" t="str">
            <v>Empregado (CLT)</v>
          </cell>
          <cell r="N1475" t="str">
            <v>5142-15</v>
          </cell>
          <cell r="O1475">
            <v>299</v>
          </cell>
          <cell r="P1475" t="str">
            <v>SEGUNDA A SABADO - 20:00 AS 03:40 / INTERVALO DE 01 HORA</v>
          </cell>
          <cell r="Q1475" t="str">
            <v>220 Horas</v>
          </cell>
          <cell r="R1475" t="str">
            <v>75.01.006</v>
          </cell>
          <cell r="S1475" t="str">
            <v>SCK - Varrição de Vias e Logradouros</v>
          </cell>
          <cell r="T1475">
            <v>2</v>
          </cell>
          <cell r="U1475" t="str">
            <v>SIEMACO SAO PAULO LIMP URBANA</v>
          </cell>
          <cell r="V1475" t="str">
            <v>Brasileira</v>
          </cell>
          <cell r="W1475" t="str">
            <v>São Paulo</v>
          </cell>
          <cell r="X1475" t="str">
            <v>SEBASTIANA GARCIA CAMARGO</v>
          </cell>
          <cell r="Y1475" t="str">
            <v>DANIEL CAMARGO</v>
          </cell>
          <cell r="Z1475" t="str">
            <v>Solteiro</v>
          </cell>
          <cell r="AA1475" t="str">
            <v>Ensino Médio Completo</v>
          </cell>
          <cell r="AB1475" t="str">
            <v>M</v>
          </cell>
          <cell r="AC1475" t="str">
            <v>Rua</v>
          </cell>
          <cell r="AD1475" t="str">
            <v>GRAVATA</v>
          </cell>
          <cell r="AE1475" t="str">
            <v>352</v>
          </cell>
          <cell r="AG1475" t="str">
            <v>04896-430</v>
          </cell>
          <cell r="AH1475" t="str">
            <v>COLONIA</v>
          </cell>
          <cell r="AI1475" t="str">
            <v>São Paulo</v>
          </cell>
          <cell r="AJ1475" t="str">
            <v>São Paulo</v>
          </cell>
          <cell r="AP1475">
            <v>9104</v>
          </cell>
          <cell r="AQ1475" t="str">
            <v>20304</v>
          </cell>
          <cell r="AR1475" t="str">
            <v>8</v>
          </cell>
          <cell r="AS1475" t="str">
            <v>39231275X</v>
          </cell>
          <cell r="AT1475" t="str">
            <v>376829110175</v>
          </cell>
          <cell r="AU1475" t="str">
            <v>394</v>
          </cell>
          <cell r="AV1475" t="str">
            <v>381</v>
          </cell>
          <cell r="AW1475" t="str">
            <v>58718</v>
          </cell>
          <cell r="AX1475" t="str">
            <v>350</v>
          </cell>
          <cell r="AY1475">
            <v>4</v>
          </cell>
          <cell r="AZ1475">
            <v>3</v>
          </cell>
          <cell r="BA1475">
            <v>0</v>
          </cell>
        </row>
        <row r="1476">
          <cell r="A1476">
            <v>115404</v>
          </cell>
          <cell r="B1476" t="str">
            <v>LEANDRO GOMES DA SILVA</v>
          </cell>
          <cell r="C1476" t="str">
            <v>VARREDOR</v>
          </cell>
          <cell r="D1476" t="str">
            <v>ECOSAMPA Santo Amaro</v>
          </cell>
          <cell r="E1476">
            <v>44048</v>
          </cell>
          <cell r="F1476">
            <v>1603.99</v>
          </cell>
          <cell r="G1476" t="str">
            <v>Em Atividade Normal</v>
          </cell>
          <cell r="H1476">
            <v>45086</v>
          </cell>
          <cell r="I1476">
            <v>34551</v>
          </cell>
          <cell r="J1476" t="str">
            <v>395.880.068-80</v>
          </cell>
          <cell r="K1476" t="str">
            <v>164.74143.38.0</v>
          </cell>
          <cell r="L1476" t="str">
            <v>Salário Mensal</v>
          </cell>
          <cell r="M1476" t="str">
            <v>Empregado (CLT)</v>
          </cell>
          <cell r="N1476" t="str">
            <v>5142-15</v>
          </cell>
          <cell r="O1476">
            <v>299</v>
          </cell>
          <cell r="P1476" t="str">
            <v>SEGUNDA A SABADO - 20:00 AS 03:40 / INTERVALO DE 01 HORA</v>
          </cell>
          <cell r="Q1476" t="str">
            <v>220 Horas</v>
          </cell>
          <cell r="R1476" t="str">
            <v>75.01.006</v>
          </cell>
          <cell r="S1476" t="str">
            <v>SCK - Varrição de Vias e Logradouros</v>
          </cell>
          <cell r="T1476">
            <v>2</v>
          </cell>
          <cell r="U1476" t="str">
            <v>SIEMACO SAO PAULO LIMP URBANA</v>
          </cell>
          <cell r="V1476" t="str">
            <v>Brasileira</v>
          </cell>
          <cell r="W1476" t="str">
            <v>São Paulo</v>
          </cell>
          <cell r="X1476" t="str">
            <v>LUCIENE GOMES DA SILVA</v>
          </cell>
          <cell r="Y1476" t="str">
            <v>NAO DECLARADO</v>
          </cell>
          <cell r="Z1476" t="str">
            <v>Solteiro</v>
          </cell>
          <cell r="AA1476" t="str">
            <v>Ensino Médio Completo</v>
          </cell>
          <cell r="AB1476" t="str">
            <v>M</v>
          </cell>
          <cell r="AC1476" t="str">
            <v>Rua</v>
          </cell>
          <cell r="AD1476" t="str">
            <v>SAO JUDAS TADEU</v>
          </cell>
          <cell r="AE1476" t="str">
            <v>630</v>
          </cell>
          <cell r="AG1476" t="str">
            <v>04866-020</v>
          </cell>
          <cell r="AH1476" t="str">
            <v>VILA MNARCELO</v>
          </cell>
          <cell r="AI1476" t="str">
            <v>São Paulo</v>
          </cell>
          <cell r="AJ1476" t="str">
            <v>São Paulo</v>
          </cell>
          <cell r="AK1476" t="str">
            <v>11</v>
          </cell>
          <cell r="AL1476" t="str">
            <v>99500.0586</v>
          </cell>
          <cell r="AM1476" t="str">
            <v>11</v>
          </cell>
          <cell r="AN1476" t="str">
            <v>97478.4773</v>
          </cell>
          <cell r="AP1476">
            <v>6753</v>
          </cell>
          <cell r="AQ1476" t="str">
            <v>34599</v>
          </cell>
          <cell r="AR1476" t="str">
            <v>7</v>
          </cell>
          <cell r="AS1476" t="str">
            <v>47755209</v>
          </cell>
          <cell r="AT1476" t="str">
            <v>423239850167</v>
          </cell>
          <cell r="AU1476" t="str">
            <v>167</v>
          </cell>
          <cell r="AV1476" t="str">
            <v>381</v>
          </cell>
          <cell r="AW1476" t="str">
            <v>39588006</v>
          </cell>
          <cell r="AX1476" t="str">
            <v>880</v>
          </cell>
          <cell r="AY1476">
            <v>3</v>
          </cell>
          <cell r="AZ1476">
            <v>0</v>
          </cell>
          <cell r="BA1476">
            <v>26</v>
          </cell>
        </row>
        <row r="1477">
          <cell r="A1477">
            <v>112600</v>
          </cell>
          <cell r="B1477" t="str">
            <v>LEANDRO GOMES DE CARVALHO</v>
          </cell>
          <cell r="C1477" t="str">
            <v>AJUDANTE EQ SERVICOS DIVERSOS</v>
          </cell>
          <cell r="D1477" t="str">
            <v>ECOSAMPA Santo Amaro</v>
          </cell>
          <cell r="E1477">
            <v>43617</v>
          </cell>
          <cell r="F1477">
            <v>1231.95</v>
          </cell>
          <cell r="G1477" t="str">
            <v>Demitido em Meses Anteriores</v>
          </cell>
          <cell r="H1477">
            <v>43703</v>
          </cell>
          <cell r="I1477">
            <v>33846</v>
          </cell>
          <cell r="J1477" t="str">
            <v>408.983.528-35</v>
          </cell>
          <cell r="K1477" t="str">
            <v>207.24753.02.2</v>
          </cell>
          <cell r="L1477" t="str">
            <v>Salário Mensal</v>
          </cell>
          <cell r="M1477" t="str">
            <v>Empregado (CLT)</v>
          </cell>
          <cell r="N1477" t="str">
            <v>5142-25</v>
          </cell>
          <cell r="O1477">
            <v>66</v>
          </cell>
          <cell r="P1477" t="str">
            <v>SEGUNDA A SABADO - 06:00 AS 14:20 / INTERVALO DE 01 HORA</v>
          </cell>
          <cell r="Q1477" t="str">
            <v>220 Horas</v>
          </cell>
          <cell r="R1477" t="str">
            <v>75.01.014</v>
          </cell>
          <cell r="S1477" t="str">
            <v>SCK - Pintura de Meio-Fio e Remoção Faixas e Propagandas</v>
          </cell>
          <cell r="T1477">
            <v>2</v>
          </cell>
          <cell r="U1477" t="str">
            <v>SIEMACO SAO PAULO LIMP URBANA</v>
          </cell>
          <cell r="V1477" t="str">
            <v>Brasileira</v>
          </cell>
          <cell r="W1477" t="str">
            <v>Diadema</v>
          </cell>
          <cell r="X1477" t="str">
            <v>MARIA HELENA GOMES FIRMINO DE CARVALHO</v>
          </cell>
          <cell r="Y1477" t="str">
            <v>HILDEBRANDO FERNANDES DE CARVALHO</v>
          </cell>
          <cell r="Z1477" t="str">
            <v>Solteiro</v>
          </cell>
          <cell r="AA1477" t="str">
            <v>Ensino Médio Completo</v>
          </cell>
          <cell r="AB1477" t="str">
            <v>M</v>
          </cell>
          <cell r="AC1477" t="str">
            <v>Rua</v>
          </cell>
          <cell r="AD1477" t="str">
            <v>TEO CABRAL</v>
          </cell>
          <cell r="AE1477" t="str">
            <v>357</v>
          </cell>
          <cell r="AG1477" t="str">
            <v>05894-460</v>
          </cell>
          <cell r="AH1477" t="str">
            <v>MACEDONIA</v>
          </cell>
          <cell r="AI1477" t="str">
            <v>São Paulo</v>
          </cell>
          <cell r="AJ1477" t="str">
            <v>São Paulo</v>
          </cell>
          <cell r="AP1477">
            <v>9104</v>
          </cell>
          <cell r="AQ1477" t="str">
            <v>20354</v>
          </cell>
          <cell r="AR1477" t="str">
            <v>3</v>
          </cell>
          <cell r="AS1477" t="str">
            <v>494729065</v>
          </cell>
          <cell r="AT1477" t="str">
            <v>391701260167</v>
          </cell>
          <cell r="AU1477" t="str">
            <v>666</v>
          </cell>
          <cell r="AV1477" t="str">
            <v>373</v>
          </cell>
          <cell r="AW1477" t="str">
            <v>93354</v>
          </cell>
          <cell r="AX1477" t="str">
            <v>368</v>
          </cell>
          <cell r="AY1477">
            <v>0</v>
          </cell>
          <cell r="AZ1477">
            <v>2</v>
          </cell>
          <cell r="BA1477">
            <v>25</v>
          </cell>
        </row>
        <row r="1478">
          <cell r="A1478">
            <v>112604</v>
          </cell>
          <cell r="B1478" t="str">
            <v>LEANDRO JOSE BATISTA</v>
          </cell>
          <cell r="C1478" t="str">
            <v>MOTORISTA CAMINHAO</v>
          </cell>
          <cell r="D1478" t="str">
            <v>ECOSAMPA Operação Geral</v>
          </cell>
          <cell r="E1478">
            <v>43617</v>
          </cell>
          <cell r="F1478">
            <v>3050.22</v>
          </cell>
          <cell r="G1478" t="str">
            <v>Em Atividade Normal</v>
          </cell>
          <cell r="H1478">
            <v>45177</v>
          </cell>
          <cell r="I1478">
            <v>29151</v>
          </cell>
          <cell r="J1478" t="str">
            <v>277.284.588-50</v>
          </cell>
          <cell r="K1478" t="str">
            <v>128.17704.89.6</v>
          </cell>
          <cell r="L1478" t="str">
            <v>Salário Mensal</v>
          </cell>
          <cell r="M1478" t="str">
            <v>Empregado (CLT)</v>
          </cell>
          <cell r="N1478" t="str">
            <v>7825-10</v>
          </cell>
          <cell r="O1478">
            <v>297</v>
          </cell>
          <cell r="P1478" t="str">
            <v>SEGUNDA A SABADO - 05:40 AS 14:00 / INTERVALO DE 01 HORA</v>
          </cell>
          <cell r="Q1478" t="str">
            <v>220 Horas</v>
          </cell>
          <cell r="R1478" t="str">
            <v>75.01.023</v>
          </cell>
          <cell r="S1478" t="str">
            <v>SCK - Coleta Manual Residuos - Orgânicos Feira Livre</v>
          </cell>
          <cell r="T1478">
            <v>2</v>
          </cell>
          <cell r="U1478" t="str">
            <v>SIND TRAB EMP DE ONIBUS RODOV INTEREST INTERM SET DIF SAO PAULO</v>
          </cell>
          <cell r="V1478" t="str">
            <v>Brasileira</v>
          </cell>
          <cell r="W1478" t="str">
            <v>Barra de Guabiraba</v>
          </cell>
          <cell r="X1478" t="str">
            <v>MARIA JOSE DA CONCEICAO</v>
          </cell>
          <cell r="Y1478" t="str">
            <v>JOSE FRANCISCO BATISTA</v>
          </cell>
          <cell r="Z1478" t="str">
            <v>Casado</v>
          </cell>
          <cell r="AA1478" t="str">
            <v>Ensino Fundamental Incompleto</v>
          </cell>
          <cell r="AB1478" t="str">
            <v>M</v>
          </cell>
          <cell r="AC1478" t="str">
            <v>Rua</v>
          </cell>
          <cell r="AD1478" t="str">
            <v>BOTUCATU</v>
          </cell>
          <cell r="AE1478" t="str">
            <v>362</v>
          </cell>
          <cell r="AG1478" t="str">
            <v>06823-360</v>
          </cell>
          <cell r="AH1478" t="str">
            <v>JARDIM DOM JOSE</v>
          </cell>
          <cell r="AI1478" t="str">
            <v>Embu</v>
          </cell>
          <cell r="AJ1478" t="str">
            <v>São Paulo</v>
          </cell>
          <cell r="AP1478">
            <v>9106</v>
          </cell>
          <cell r="AQ1478" t="str">
            <v>33372</v>
          </cell>
          <cell r="AR1478" t="str">
            <v>8</v>
          </cell>
          <cell r="AS1478" t="str">
            <v>350235193</v>
          </cell>
          <cell r="AT1478" t="str">
            <v>279235850124</v>
          </cell>
          <cell r="AU1478" t="str">
            <v>32</v>
          </cell>
          <cell r="AV1478" t="str">
            <v>391</v>
          </cell>
          <cell r="AW1478" t="str">
            <v>94575</v>
          </cell>
          <cell r="AX1478" t="str">
            <v>214</v>
          </cell>
          <cell r="AY1478">
            <v>4</v>
          </cell>
          <cell r="AZ1478">
            <v>3</v>
          </cell>
          <cell r="BA1478">
            <v>0</v>
          </cell>
        </row>
        <row r="1479">
          <cell r="A1479">
            <v>112611</v>
          </cell>
          <cell r="B1479" t="str">
            <v>LEANDRO JOSE CORREIA DA SILVA</v>
          </cell>
          <cell r="C1479" t="str">
            <v>AJUDANTE EQ SERVICOS DIVERSOS</v>
          </cell>
          <cell r="D1479" t="str">
            <v>ECOSAMPA Operação Geral</v>
          </cell>
          <cell r="E1479">
            <v>43617</v>
          </cell>
          <cell r="F1479">
            <v>1603.99</v>
          </cell>
          <cell r="G1479" t="str">
            <v>Em Atividade Normal</v>
          </cell>
          <cell r="H1479">
            <v>44974</v>
          </cell>
          <cell r="I1479">
            <v>33298</v>
          </cell>
          <cell r="J1479" t="str">
            <v>102.342.084-81</v>
          </cell>
          <cell r="K1479" t="str">
            <v>203.90971.08.6</v>
          </cell>
          <cell r="L1479" t="str">
            <v>Salário Mensal</v>
          </cell>
          <cell r="M1479" t="str">
            <v>Empregado (CLT)</v>
          </cell>
          <cell r="N1479" t="str">
            <v>5142-25</v>
          </cell>
          <cell r="O1479">
            <v>339</v>
          </cell>
          <cell r="P1479" t="str">
            <v>SEGUNDA A SABADO - 13:20 AS 21:40 / INTERVALO DE 01 HORA</v>
          </cell>
          <cell r="Q1479" t="str">
            <v>220 Horas</v>
          </cell>
          <cell r="R1479" t="str">
            <v>75.01.011</v>
          </cell>
          <cell r="S1479" t="str">
            <v>SCK - Lavagem - Feiras, Vias e Logradouros</v>
          </cell>
          <cell r="T1479">
            <v>2</v>
          </cell>
          <cell r="U1479" t="str">
            <v>SIEMACO SAO PAULO LIMP URBANA</v>
          </cell>
          <cell r="V1479" t="str">
            <v>Brasileira</v>
          </cell>
          <cell r="W1479" t="str">
            <v>Barreiros</v>
          </cell>
          <cell r="X1479" t="str">
            <v>ODETE MARIA DA SILVA</v>
          </cell>
          <cell r="Y1479" t="str">
            <v>LUIZ DE FRANCA CORREIA NETO</v>
          </cell>
          <cell r="Z1479" t="str">
            <v>Solteiro</v>
          </cell>
          <cell r="AA1479" t="str">
            <v>Ensino Fundamental Completo</v>
          </cell>
          <cell r="AB1479" t="str">
            <v>M</v>
          </cell>
          <cell r="AC1479" t="str">
            <v>Rua</v>
          </cell>
          <cell r="AD1479" t="str">
            <v>FERES BECHARA</v>
          </cell>
          <cell r="AE1479" t="str">
            <v>367</v>
          </cell>
          <cell r="AG1479" t="str">
            <v>05867-390</v>
          </cell>
          <cell r="AH1479" t="str">
            <v>JD LIDIA</v>
          </cell>
          <cell r="AI1479" t="str">
            <v>São Paulo</v>
          </cell>
          <cell r="AJ1479" t="str">
            <v>São Paulo</v>
          </cell>
          <cell r="AK1479" t="str">
            <v>11</v>
          </cell>
          <cell r="AL1479" t="str">
            <v>5974.2022</v>
          </cell>
          <cell r="AM1479" t="str">
            <v>11</v>
          </cell>
          <cell r="AN1479" t="str">
            <v>6144.5882</v>
          </cell>
          <cell r="AP1479">
            <v>6676</v>
          </cell>
          <cell r="AQ1479" t="str">
            <v>06083</v>
          </cell>
          <cell r="AR1479" t="str">
            <v>0</v>
          </cell>
          <cell r="AS1479" t="str">
            <v>48.304.432-5</v>
          </cell>
          <cell r="AT1479" t="str">
            <v>082272230892</v>
          </cell>
          <cell r="AU1479" t="str">
            <v>115</v>
          </cell>
          <cell r="AV1479" t="str">
            <v>42</v>
          </cell>
          <cell r="AW1479" t="str">
            <v>92279</v>
          </cell>
          <cell r="AX1479" t="str">
            <v>350</v>
          </cell>
          <cell r="AY1479">
            <v>4</v>
          </cell>
          <cell r="AZ1479">
            <v>3</v>
          </cell>
          <cell r="BA1479">
            <v>0</v>
          </cell>
        </row>
        <row r="1480">
          <cell r="A1480">
            <v>112617</v>
          </cell>
          <cell r="B1480" t="str">
            <v>LEANDRO MENDES SILQUEIRA</v>
          </cell>
          <cell r="C1480" t="str">
            <v>VARREDOR</v>
          </cell>
          <cell r="D1480" t="str">
            <v>ECOSAMPA M'Boi Mirim</v>
          </cell>
          <cell r="E1480">
            <v>43617</v>
          </cell>
          <cell r="F1480">
            <v>1603.99</v>
          </cell>
          <cell r="G1480" t="str">
            <v>Em Atividade Normal</v>
          </cell>
          <cell r="H1480">
            <v>44835</v>
          </cell>
          <cell r="I1480">
            <v>35271</v>
          </cell>
          <cell r="J1480" t="str">
            <v>133.668.016-46</v>
          </cell>
          <cell r="K1480" t="str">
            <v>154.83805.27.9</v>
          </cell>
          <cell r="L1480" t="str">
            <v>Salário Mensal</v>
          </cell>
          <cell r="M1480" t="str">
            <v>Empregado (CLT)</v>
          </cell>
          <cell r="N1480" t="str">
            <v>5142-15</v>
          </cell>
          <cell r="O1480">
            <v>66</v>
          </cell>
          <cell r="P1480" t="str">
            <v>SEGUNDA A SABADO - 06:00 AS 14:20 / INTERVALO DE 01 HORA</v>
          </cell>
          <cell r="Q1480" t="str">
            <v>220 Horas</v>
          </cell>
          <cell r="R1480" t="str">
            <v>75.01.006</v>
          </cell>
          <cell r="S1480" t="str">
            <v>SCK - Varrição de Vias e Logradouros</v>
          </cell>
          <cell r="T1480">
            <v>2</v>
          </cell>
          <cell r="U1480" t="str">
            <v>SIEMACO SAO PAULO LIMP URBANA</v>
          </cell>
          <cell r="V1480" t="str">
            <v>Brasileira</v>
          </cell>
          <cell r="W1480" t="str">
            <v>Montes Claros</v>
          </cell>
          <cell r="X1480" t="str">
            <v>VALDETE MENDES LOURENCO</v>
          </cell>
          <cell r="Y1480" t="str">
            <v>JOSE PEREIRA SILQUEIRA</v>
          </cell>
          <cell r="Z1480" t="str">
            <v>Casado</v>
          </cell>
          <cell r="AA1480" t="str">
            <v>Ensino Fundamental Incompleto</v>
          </cell>
          <cell r="AB1480" t="str">
            <v>M</v>
          </cell>
          <cell r="AC1480" t="str">
            <v>Rua</v>
          </cell>
          <cell r="AD1480" t="str">
            <v>ADAUTO FERNANDES DE ANDRADE</v>
          </cell>
          <cell r="AE1480" t="str">
            <v>88</v>
          </cell>
          <cell r="AG1480" t="str">
            <v>03923-070</v>
          </cell>
          <cell r="AH1480" t="str">
            <v>DOS BANCARIOS</v>
          </cell>
          <cell r="AI1480" t="str">
            <v>São Paulo</v>
          </cell>
          <cell r="AJ1480" t="str">
            <v>São Paulo</v>
          </cell>
          <cell r="AP1480">
            <v>390</v>
          </cell>
          <cell r="AQ1480" t="str">
            <v>10860</v>
          </cell>
          <cell r="AR1480" t="str">
            <v>3</v>
          </cell>
          <cell r="AS1480" t="str">
            <v>595738497</v>
          </cell>
          <cell r="AT1480" t="str">
            <v>201226350299</v>
          </cell>
          <cell r="AU1480" t="str">
            <v>169</v>
          </cell>
          <cell r="AV1480" t="str">
            <v>225</v>
          </cell>
          <cell r="AW1480" t="str">
            <v>9951278</v>
          </cell>
          <cell r="AX1480" t="str">
            <v>030</v>
          </cell>
          <cell r="AY1480">
            <v>4</v>
          </cell>
          <cell r="AZ1480">
            <v>3</v>
          </cell>
          <cell r="BA1480">
            <v>0</v>
          </cell>
        </row>
        <row r="1481">
          <cell r="A1481">
            <v>115013</v>
          </cell>
          <cell r="B1481" t="str">
            <v>LEANDRO REIS BATISTA</v>
          </cell>
          <cell r="C1481" t="str">
            <v>AJUDANTE EQ SERVICOS DIVERSOS</v>
          </cell>
          <cell r="D1481" t="str">
            <v>ECOSAMPA Operação Geral</v>
          </cell>
          <cell r="E1481">
            <v>43930</v>
          </cell>
          <cell r="F1481">
            <v>1281.23</v>
          </cell>
          <cell r="G1481" t="str">
            <v>Demitido em Meses Anteriores</v>
          </cell>
          <cell r="H1481">
            <v>43944</v>
          </cell>
          <cell r="I1481">
            <v>30965</v>
          </cell>
          <cell r="J1481" t="str">
            <v>338.074.708-40</v>
          </cell>
          <cell r="K1481" t="str">
            <v>133.96783.85.8</v>
          </cell>
          <cell r="L1481" t="str">
            <v>Salário Mensal</v>
          </cell>
          <cell r="M1481" t="str">
            <v>Empregado (CLT)</v>
          </cell>
          <cell r="N1481" t="str">
            <v>5142-25</v>
          </cell>
          <cell r="O1481">
            <v>297</v>
          </cell>
          <cell r="P1481" t="str">
            <v>SEGUNDA A SABADO - 05:40 AS 14:00 / INTERVALO DE 01 HORA</v>
          </cell>
          <cell r="Q1481" t="str">
            <v>220 Horas</v>
          </cell>
          <cell r="R1481" t="str">
            <v>75.01.014</v>
          </cell>
          <cell r="S1481" t="str">
            <v>SCK - Pintura de Meio-Fio e Remoção Faixas e Propagandas</v>
          </cell>
          <cell r="T1481">
            <v>2</v>
          </cell>
          <cell r="U1481" t="str">
            <v>SIEMACO SAO PAULO LIMP URBANA</v>
          </cell>
          <cell r="V1481" t="str">
            <v>Brasileira</v>
          </cell>
          <cell r="W1481" t="str">
            <v>Alagoinhas</v>
          </cell>
          <cell r="X1481" t="str">
            <v>MARIA DE LOURDES REIS BATISTA</v>
          </cell>
          <cell r="Y1481" t="str">
            <v>OSMAR GONCALVES BATISTA</v>
          </cell>
          <cell r="Z1481" t="str">
            <v>Solteiro</v>
          </cell>
          <cell r="AA1481" t="str">
            <v>Ensino Médio Completo</v>
          </cell>
          <cell r="AB1481" t="str">
            <v>M</v>
          </cell>
          <cell r="AC1481" t="str">
            <v>Rua</v>
          </cell>
          <cell r="AD1481" t="str">
            <v>PEOJETADA IV</v>
          </cell>
          <cell r="AE1481" t="str">
            <v>31</v>
          </cell>
          <cell r="AG1481" t="str">
            <v>04872-065</v>
          </cell>
          <cell r="AH1481" t="str">
            <v>JD. SANTA TEREZA</v>
          </cell>
          <cell r="AI1481" t="str">
            <v>São Paulo</v>
          </cell>
          <cell r="AJ1481" t="str">
            <v>São Paulo</v>
          </cell>
          <cell r="AK1481" t="str">
            <v>11</v>
          </cell>
          <cell r="AL1481" t="str">
            <v>97430.2854</v>
          </cell>
          <cell r="AP1481">
            <v>7245</v>
          </cell>
          <cell r="AQ1481" t="str">
            <v>04456</v>
          </cell>
          <cell r="AR1481" t="str">
            <v>0</v>
          </cell>
          <cell r="AS1481" t="str">
            <v>37087120</v>
          </cell>
          <cell r="AT1481" t="str">
            <v>301736920183</v>
          </cell>
          <cell r="AU1481" t="str">
            <v>0702</v>
          </cell>
          <cell r="AV1481" t="str">
            <v>371</v>
          </cell>
          <cell r="AW1481" t="str">
            <v>33807470</v>
          </cell>
          <cell r="AX1481" t="str">
            <v>840</v>
          </cell>
          <cell r="AY1481">
            <v>0</v>
          </cell>
          <cell r="AZ1481">
            <v>0</v>
          </cell>
          <cell r="BA1481">
            <v>14</v>
          </cell>
        </row>
        <row r="1482">
          <cell r="A1482">
            <v>112625</v>
          </cell>
          <cell r="B1482" t="str">
            <v>LEANDRO SANTANA SANTOS</v>
          </cell>
          <cell r="C1482" t="str">
            <v>MOTORISTA CAMINHAO</v>
          </cell>
          <cell r="D1482" t="str">
            <v>ECOSAMPA Operação Geral</v>
          </cell>
          <cell r="E1482">
            <v>43617</v>
          </cell>
          <cell r="F1482">
            <v>3050.22</v>
          </cell>
          <cell r="G1482" t="str">
            <v>Em Atividade Normal</v>
          </cell>
          <cell r="H1482">
            <v>45149</v>
          </cell>
          <cell r="I1482">
            <v>31869</v>
          </cell>
          <cell r="J1482" t="str">
            <v>349.827.678-66</v>
          </cell>
          <cell r="K1482" t="str">
            <v>163.60117.10.0</v>
          </cell>
          <cell r="L1482" t="str">
            <v>Salário Mensal</v>
          </cell>
          <cell r="M1482" t="str">
            <v>Empregado (CLT)</v>
          </cell>
          <cell r="N1482" t="str">
            <v>7825-10</v>
          </cell>
          <cell r="O1482">
            <v>301</v>
          </cell>
          <cell r="P1482" t="str">
            <v>SEGUNDA A SABADO - 22:00 AS 05:25 / INTERVALO DE 01 HORA</v>
          </cell>
          <cell r="Q1482" t="str">
            <v>220 Horas</v>
          </cell>
          <cell r="R1482" t="str">
            <v>75.01.001</v>
          </cell>
          <cell r="S1482" t="str">
            <v>SCK - Lavagem Especial Equip.</v>
          </cell>
          <cell r="T1482">
            <v>2</v>
          </cell>
          <cell r="U1482" t="str">
            <v>SIND TRAB EMP DE ONIBUS RODOV INTEREST INTERM SET DIF SAO PAULO</v>
          </cell>
          <cell r="V1482" t="str">
            <v>Brasileira</v>
          </cell>
          <cell r="W1482" t="str">
            <v>Jequié</v>
          </cell>
          <cell r="X1482" t="str">
            <v>IVANILDA JESUS SANTANA</v>
          </cell>
          <cell r="Y1482" t="str">
            <v>VALDEVINO JOSE DOS SANTOS</v>
          </cell>
          <cell r="Z1482" t="str">
            <v>Casado</v>
          </cell>
          <cell r="AA1482" t="str">
            <v>Ensino Médio Completo</v>
          </cell>
          <cell r="AB1482" t="str">
            <v>M</v>
          </cell>
          <cell r="AC1482" t="str">
            <v>Avenida</v>
          </cell>
          <cell r="AD1482" t="str">
            <v>ANTONIO CARLOS BENJAMIM SANTOS</v>
          </cell>
          <cell r="AE1482" t="str">
            <v>93</v>
          </cell>
          <cell r="AG1482" t="str">
            <v>04843-430</v>
          </cell>
          <cell r="AH1482" t="str">
            <v>JARDIM MIRNA</v>
          </cell>
          <cell r="AI1482" t="str">
            <v>São Paulo</v>
          </cell>
          <cell r="AJ1482" t="str">
            <v>São Paulo</v>
          </cell>
          <cell r="AP1482">
            <v>1684</v>
          </cell>
          <cell r="AQ1482" t="str">
            <v>45497</v>
          </cell>
          <cell r="AR1482" t="str">
            <v>6</v>
          </cell>
          <cell r="AS1482" t="str">
            <v>385912705</v>
          </cell>
          <cell r="AT1482" t="str">
            <v>345686350175</v>
          </cell>
          <cell r="AU1482" t="str">
            <v>530</v>
          </cell>
          <cell r="AV1482" t="str">
            <v>371</v>
          </cell>
          <cell r="AW1482" t="str">
            <v>74245</v>
          </cell>
          <cell r="AX1482" t="str">
            <v>388</v>
          </cell>
          <cell r="AY1482">
            <v>4</v>
          </cell>
          <cell r="AZ1482">
            <v>3</v>
          </cell>
          <cell r="BA1482">
            <v>0</v>
          </cell>
          <cell r="BB1482" t="str">
            <v>03.846.200.325</v>
          </cell>
          <cell r="BC1482">
            <v>45095</v>
          </cell>
          <cell r="BE1482" t="str">
            <v>A</v>
          </cell>
          <cell r="BF1482" t="str">
            <v>D</v>
          </cell>
          <cell r="BG1482">
            <v>43607</v>
          </cell>
        </row>
        <row r="1483">
          <cell r="A1483">
            <v>112630</v>
          </cell>
          <cell r="B1483" t="str">
            <v>LEANDRO SARAGOCA PEREIRA</v>
          </cell>
          <cell r="C1483" t="str">
            <v>AJUDANTE EQ SERVICOS DIVERSOS</v>
          </cell>
          <cell r="D1483" t="str">
            <v>ECOSAMPA Santo Amaro</v>
          </cell>
          <cell r="E1483">
            <v>43617</v>
          </cell>
          <cell r="F1483">
            <v>1603.99</v>
          </cell>
          <cell r="G1483" t="str">
            <v>Em Atividade Normal</v>
          </cell>
          <cell r="H1483">
            <v>45023</v>
          </cell>
          <cell r="I1483">
            <v>33835</v>
          </cell>
          <cell r="J1483" t="str">
            <v>411.855.058-06</v>
          </cell>
          <cell r="K1483" t="str">
            <v>210.71958.57.9</v>
          </cell>
          <cell r="L1483" t="str">
            <v>Salário Mensal</v>
          </cell>
          <cell r="M1483" t="str">
            <v>Empregado (CLT)</v>
          </cell>
          <cell r="N1483" t="str">
            <v>5142-25</v>
          </cell>
          <cell r="O1483">
            <v>300</v>
          </cell>
          <cell r="P1483" t="str">
            <v>SEGUNDA A SABADO - 21:00 AS 04:33 / INTERVALO DE 01 HORA</v>
          </cell>
          <cell r="Q1483" t="str">
            <v>220 Horas</v>
          </cell>
          <cell r="R1483" t="str">
            <v>75.01.013</v>
          </cell>
          <cell r="S1483" t="str">
            <v>SCK - Capinação e Roçada de Vias</v>
          </cell>
          <cell r="T1483">
            <v>2</v>
          </cell>
          <cell r="U1483" t="str">
            <v>SIEMACO SAO PAULO LIMP URBANA</v>
          </cell>
          <cell r="V1483" t="str">
            <v>Brasileira</v>
          </cell>
          <cell r="W1483" t="str">
            <v>São Paulo</v>
          </cell>
          <cell r="X1483" t="str">
            <v>SILVIA SARAGOCA PEREIRA</v>
          </cell>
          <cell r="Y1483" t="str">
            <v>CARLOS PEREIRA</v>
          </cell>
          <cell r="Z1483" t="str">
            <v>Solteiro</v>
          </cell>
          <cell r="AA1483" t="str">
            <v>Ensino Fundamental Incompleto</v>
          </cell>
          <cell r="AB1483" t="str">
            <v>M</v>
          </cell>
          <cell r="AC1483" t="str">
            <v>Rua</v>
          </cell>
          <cell r="AD1483" t="str">
            <v xml:space="preserve">REMO SARTI </v>
          </cell>
          <cell r="AE1483" t="str">
            <v>434</v>
          </cell>
          <cell r="AG1483" t="str">
            <v>05864-180</v>
          </cell>
          <cell r="AH1483" t="str">
            <v>JARDIM REMO</v>
          </cell>
          <cell r="AI1483" t="str">
            <v>São Paulo</v>
          </cell>
          <cell r="AJ1483" t="str">
            <v>São Paulo</v>
          </cell>
          <cell r="AK1483" t="str">
            <v>11</v>
          </cell>
          <cell r="AL1483" t="str">
            <v>5831.6512</v>
          </cell>
          <cell r="AM1483" t="str">
            <v>11</v>
          </cell>
          <cell r="AN1483" t="str">
            <v>96204.3074</v>
          </cell>
          <cell r="AP1483">
            <v>746</v>
          </cell>
          <cell r="AQ1483" t="str">
            <v>14507</v>
          </cell>
          <cell r="AR1483" t="str">
            <v>7</v>
          </cell>
          <cell r="AS1483" t="str">
            <v>483669842</v>
          </cell>
          <cell r="AT1483" t="str">
            <v>394283380141</v>
          </cell>
          <cell r="AU1483" t="str">
            <v>235</v>
          </cell>
          <cell r="AV1483" t="str">
            <v>373</v>
          </cell>
          <cell r="AW1483" t="str">
            <v>09228</v>
          </cell>
          <cell r="AX1483" t="str">
            <v>379</v>
          </cell>
          <cell r="AY1483">
            <v>4</v>
          </cell>
          <cell r="AZ1483">
            <v>3</v>
          </cell>
          <cell r="BA1483">
            <v>0</v>
          </cell>
        </row>
        <row r="1484">
          <cell r="A1484">
            <v>114736</v>
          </cell>
          <cell r="B1484" t="str">
            <v>LEANDRO SILVA DE SOUZA</v>
          </cell>
          <cell r="C1484" t="str">
            <v>AJUDANTE EQ SERVICOS DIVERSOS</v>
          </cell>
          <cell r="D1484" t="str">
            <v>ECOSAMPA Parelheiros</v>
          </cell>
          <cell r="E1484">
            <v>43874</v>
          </cell>
          <cell r="F1484">
            <v>1603.99</v>
          </cell>
          <cell r="G1484" t="str">
            <v>Em Atividade Normal</v>
          </cell>
          <cell r="H1484">
            <v>45113</v>
          </cell>
          <cell r="I1484">
            <v>30649</v>
          </cell>
          <cell r="J1484" t="str">
            <v>396.894.708-84</v>
          </cell>
          <cell r="K1484" t="str">
            <v>210.72695.21.0</v>
          </cell>
          <cell r="L1484" t="str">
            <v>Salário Mensal</v>
          </cell>
          <cell r="M1484" t="str">
            <v>Empregado (CLT)</v>
          </cell>
          <cell r="N1484" t="str">
            <v>5142-25</v>
          </cell>
          <cell r="O1484">
            <v>66</v>
          </cell>
          <cell r="P1484" t="str">
            <v>SEGUNDA A SABADO - 06:00 AS 14:20 / INTERVALO DE 01 HORA</v>
          </cell>
          <cell r="Q1484" t="str">
            <v>220 Horas</v>
          </cell>
          <cell r="R1484" t="str">
            <v>75.01.014</v>
          </cell>
          <cell r="S1484" t="str">
            <v>SCK - Pintura de Meio-Fio e Remoção Faixas e Propagandas</v>
          </cell>
          <cell r="T1484">
            <v>2</v>
          </cell>
          <cell r="U1484" t="str">
            <v>SIEMACO SAO PAULO LIMP URBANA</v>
          </cell>
          <cell r="V1484" t="str">
            <v>Brasileira</v>
          </cell>
          <cell r="W1484" t="str">
            <v>São Paulo</v>
          </cell>
          <cell r="X1484" t="str">
            <v>ENAURA ALVES DA SILVA</v>
          </cell>
          <cell r="Y1484" t="str">
            <v>LUIS FERNANDO DE SOUZA</v>
          </cell>
          <cell r="Z1484" t="str">
            <v>Solteiro</v>
          </cell>
          <cell r="AA1484" t="str">
            <v>Ensino Fundamental Incompleto</v>
          </cell>
          <cell r="AB1484" t="str">
            <v>M</v>
          </cell>
          <cell r="AC1484" t="str">
            <v>Estrada</v>
          </cell>
          <cell r="AD1484" t="str">
            <v>ENGENHEIRO MARSILAC</v>
          </cell>
          <cell r="AE1484" t="str">
            <v>14614</v>
          </cell>
          <cell r="AG1484" t="str">
            <v>04893-000</v>
          </cell>
          <cell r="AH1484" t="str">
            <v>ENGENHEIRO MARSILAC</v>
          </cell>
          <cell r="AI1484" t="str">
            <v>São Paulo</v>
          </cell>
          <cell r="AJ1484" t="str">
            <v>São Paulo</v>
          </cell>
          <cell r="AK1484" t="str">
            <v>11</v>
          </cell>
          <cell r="AL1484" t="str">
            <v>5978.6464</v>
          </cell>
          <cell r="AM1484" t="str">
            <v>11</v>
          </cell>
          <cell r="AN1484" t="str">
            <v>99656.2157</v>
          </cell>
          <cell r="AP1484">
            <v>7245</v>
          </cell>
          <cell r="AQ1484" t="str">
            <v>04006</v>
          </cell>
          <cell r="AR1484" t="str">
            <v>3</v>
          </cell>
          <cell r="AS1484" t="str">
            <v>476551109</v>
          </cell>
          <cell r="AT1484" t="str">
            <v>368692570141</v>
          </cell>
          <cell r="AU1484" t="str">
            <v>0299</v>
          </cell>
          <cell r="AV1484" t="str">
            <v>381</v>
          </cell>
          <cell r="AW1484" t="str">
            <v>396.894.70</v>
          </cell>
          <cell r="AX1484" t="str">
            <v>884</v>
          </cell>
          <cell r="AY1484">
            <v>3</v>
          </cell>
          <cell r="AZ1484">
            <v>6</v>
          </cell>
          <cell r="BA1484">
            <v>18</v>
          </cell>
        </row>
        <row r="1485">
          <cell r="A1485">
            <v>112637</v>
          </cell>
          <cell r="B1485" t="str">
            <v>LEANDRO SILVA SANTOS</v>
          </cell>
          <cell r="C1485" t="str">
            <v>COLETOR</v>
          </cell>
          <cell r="D1485" t="str">
            <v>ECOSAMPA Operação Geral</v>
          </cell>
          <cell r="E1485">
            <v>43617</v>
          </cell>
          <cell r="F1485">
            <v>1523.89</v>
          </cell>
          <cell r="G1485" t="str">
            <v>Demitido em Meses Anteriores</v>
          </cell>
          <cell r="H1485">
            <v>43974</v>
          </cell>
          <cell r="I1485">
            <v>33000</v>
          </cell>
          <cell r="J1485" t="str">
            <v>411.562.308-02</v>
          </cell>
          <cell r="K1485" t="str">
            <v>201.15709.24.4</v>
          </cell>
          <cell r="L1485" t="str">
            <v>Salário Mensal</v>
          </cell>
          <cell r="M1485" t="str">
            <v>Empregado (CLT)</v>
          </cell>
          <cell r="N1485" t="str">
            <v>5142-05</v>
          </cell>
          <cell r="O1485">
            <v>297</v>
          </cell>
          <cell r="P1485" t="str">
            <v>SEGUNDA A SABADO - 05:40 AS 14:00 / INTERVALO DE 01 HORA</v>
          </cell>
          <cell r="Q1485" t="str">
            <v>220 Horas</v>
          </cell>
          <cell r="R1485" t="str">
            <v>75.01.017</v>
          </cell>
          <cell r="S1485" t="str">
            <v>SCK - Coleta Manual - Entulho e Materiais Diversos</v>
          </cell>
          <cell r="T1485">
            <v>2</v>
          </cell>
          <cell r="U1485" t="str">
            <v>SIEMACO SAO PAULO LIMP URBANA</v>
          </cell>
          <cell r="V1485" t="str">
            <v>Brasileira</v>
          </cell>
          <cell r="W1485" t="str">
            <v>São Paulo</v>
          </cell>
          <cell r="X1485" t="str">
            <v>BERNADETE SILVA SANTOS</v>
          </cell>
          <cell r="Y1485" t="str">
            <v>DILSON DE JESUS SANTOS</v>
          </cell>
          <cell r="Z1485" t="str">
            <v>Solteiro</v>
          </cell>
          <cell r="AA1485" t="str">
            <v>Ensino Fundamental Completo</v>
          </cell>
          <cell r="AB1485" t="str">
            <v>M</v>
          </cell>
          <cell r="AC1485" t="str">
            <v>Travessa</v>
          </cell>
          <cell r="AD1485" t="str">
            <v>SAO JOSE SAI ANTOCIANINAS</v>
          </cell>
          <cell r="AE1485" t="str">
            <v>439</v>
          </cell>
          <cell r="AG1485" t="str">
            <v>05887-290</v>
          </cell>
          <cell r="AH1485" t="str">
            <v>JARDIM DOM JOSE</v>
          </cell>
          <cell r="AI1485" t="str">
            <v>São Paulo</v>
          </cell>
          <cell r="AJ1485" t="str">
            <v>São Paulo</v>
          </cell>
          <cell r="AP1485">
            <v>1003</v>
          </cell>
          <cell r="AQ1485" t="str">
            <v>72164</v>
          </cell>
          <cell r="AR1485" t="str">
            <v>2</v>
          </cell>
          <cell r="AS1485" t="str">
            <v>438176200</v>
          </cell>
          <cell r="AT1485" t="str">
            <v>374033580175</v>
          </cell>
          <cell r="AU1485" t="str">
            <v>236</v>
          </cell>
          <cell r="AV1485" t="str">
            <v>20</v>
          </cell>
          <cell r="AW1485" t="str">
            <v>71908</v>
          </cell>
          <cell r="AX1485" t="str">
            <v>352</v>
          </cell>
          <cell r="AY1485">
            <v>0</v>
          </cell>
          <cell r="AZ1485">
            <v>11</v>
          </cell>
          <cell r="BA1485">
            <v>22</v>
          </cell>
        </row>
        <row r="1486">
          <cell r="A1486">
            <v>116024</v>
          </cell>
          <cell r="B1486" t="str">
            <v>LEANDRO SOARES DA CRUZ</v>
          </cell>
          <cell r="C1486" t="str">
            <v>AJUDANTE EQ SERVICOS DIVERSOS</v>
          </cell>
          <cell r="D1486" t="str">
            <v>ECOSAMPA Campo Limpo</v>
          </cell>
          <cell r="E1486">
            <v>44207</v>
          </cell>
          <cell r="F1486">
            <v>1603.99</v>
          </cell>
          <cell r="G1486" t="str">
            <v>Em Atividade Normal</v>
          </cell>
          <cell r="H1486">
            <v>45119</v>
          </cell>
          <cell r="I1486">
            <v>31619</v>
          </cell>
          <cell r="J1486" t="str">
            <v>365.310.098-45</v>
          </cell>
          <cell r="K1486" t="str">
            <v>201.15121.80.8</v>
          </cell>
          <cell r="L1486" t="str">
            <v>Salário Mensal</v>
          </cell>
          <cell r="M1486" t="str">
            <v>Empregado (CLT)</v>
          </cell>
          <cell r="N1486" t="str">
            <v>5142-25</v>
          </cell>
          <cell r="O1486">
            <v>66</v>
          </cell>
          <cell r="P1486" t="str">
            <v>SEGUNDA A SABADO - 06:00 AS 14:20 / INTERVALO DE 01 HORA</v>
          </cell>
          <cell r="Q1486" t="str">
            <v>220 Horas</v>
          </cell>
          <cell r="R1486" t="str">
            <v>75.01.016</v>
          </cell>
          <cell r="S1486" t="str">
            <v>SCK - Coleta - Catabagulho e Entulho</v>
          </cell>
          <cell r="T1486">
            <v>2</v>
          </cell>
          <cell r="U1486" t="str">
            <v>SIEMACO SAO PAULO LIMP URBANA</v>
          </cell>
          <cell r="V1486" t="str">
            <v>Brasileira</v>
          </cell>
          <cell r="W1486" t="str">
            <v>São Paulo</v>
          </cell>
          <cell r="X1486" t="str">
            <v>ZELITA SOARES DOS SANTOS</v>
          </cell>
          <cell r="Y1486" t="str">
            <v>HILDO GOMES DA CRUZA</v>
          </cell>
          <cell r="Z1486" t="str">
            <v>Solteiro</v>
          </cell>
          <cell r="AA1486" t="str">
            <v>Ensino Médio Completo</v>
          </cell>
          <cell r="AB1486" t="str">
            <v>M</v>
          </cell>
          <cell r="AC1486" t="str">
            <v>Rua</v>
          </cell>
          <cell r="AD1486" t="str">
            <v>TADEO GADDI</v>
          </cell>
          <cell r="AE1486" t="str">
            <v>91</v>
          </cell>
          <cell r="AF1486" t="str">
            <v>91B</v>
          </cell>
          <cell r="AG1486" t="str">
            <v>05863-270</v>
          </cell>
          <cell r="AH1486" t="str">
            <v>JARDIM IMBE</v>
          </cell>
          <cell r="AI1486" t="str">
            <v>São Paulo</v>
          </cell>
          <cell r="AJ1486" t="str">
            <v>São Paulo</v>
          </cell>
          <cell r="AK1486" t="str">
            <v>11</v>
          </cell>
          <cell r="AL1486" t="str">
            <v>99171.1112</v>
          </cell>
          <cell r="AM1486" t="str">
            <v>11</v>
          </cell>
          <cell r="AN1486" t="str">
            <v>98100.3479</v>
          </cell>
          <cell r="AP1486">
            <v>1003</v>
          </cell>
          <cell r="AQ1486" t="str">
            <v>95070</v>
          </cell>
          <cell r="AR1486" t="str">
            <v>4</v>
          </cell>
          <cell r="AS1486" t="str">
            <v>414211108</v>
          </cell>
          <cell r="AT1486" t="str">
            <v>339541210116</v>
          </cell>
          <cell r="AU1486" t="str">
            <v>608</v>
          </cell>
          <cell r="AV1486" t="str">
            <v>373</v>
          </cell>
          <cell r="AW1486" t="str">
            <v>25956</v>
          </cell>
          <cell r="AX1486" t="str">
            <v>00297</v>
          </cell>
          <cell r="AY1486">
            <v>2</v>
          </cell>
          <cell r="AZ1486">
            <v>7</v>
          </cell>
          <cell r="BA1486">
            <v>20</v>
          </cell>
        </row>
        <row r="1487">
          <cell r="A1487">
            <v>112640</v>
          </cell>
          <cell r="B1487" t="str">
            <v>LEANDRO YASSUNORI DE OLIVEIRA</v>
          </cell>
          <cell r="C1487" t="str">
            <v>AJUDANTE DE MECANICO</v>
          </cell>
          <cell r="D1487" t="str">
            <v>ECOSAMPA Operação Geral</v>
          </cell>
          <cell r="E1487">
            <v>43617</v>
          </cell>
          <cell r="F1487">
            <v>2444.37</v>
          </cell>
          <cell r="G1487" t="str">
            <v>Em Atividade Normal</v>
          </cell>
          <cell r="H1487">
            <v>44930</v>
          </cell>
          <cell r="I1487">
            <v>29927</v>
          </cell>
          <cell r="J1487" t="str">
            <v>223.671.208-11</v>
          </cell>
          <cell r="K1487" t="str">
            <v>125.81863.46.5</v>
          </cell>
          <cell r="L1487" t="str">
            <v>Salário Mensal</v>
          </cell>
          <cell r="M1487" t="str">
            <v>Empregado (CLT)</v>
          </cell>
          <cell r="N1487" t="str">
            <v>9144-05</v>
          </cell>
          <cell r="O1487">
            <v>297</v>
          </cell>
          <cell r="P1487" t="str">
            <v>SEGUNDA A SABADO - 05:40 AS 14:00 / INTERVALO DE 01 HORA</v>
          </cell>
          <cell r="Q1487" t="str">
            <v>220 Horas</v>
          </cell>
          <cell r="R1487" t="str">
            <v>75.02.003</v>
          </cell>
          <cell r="S1487" t="str">
            <v>Apoio Op C.Direto</v>
          </cell>
          <cell r="T1487">
            <v>2</v>
          </cell>
          <cell r="U1487" t="str">
            <v>SIEMACO SAO PAULO LIMP URBANA</v>
          </cell>
          <cell r="V1487" t="str">
            <v>Brasileira</v>
          </cell>
          <cell r="W1487" t="str">
            <v>São Paulo</v>
          </cell>
          <cell r="X1487" t="str">
            <v>MARLENE APARECIDA PAULINO</v>
          </cell>
          <cell r="Y1487" t="str">
            <v>RUBENS SOSSUMU DE OLIVEIRA</v>
          </cell>
          <cell r="Z1487" t="str">
            <v>Solteiro</v>
          </cell>
          <cell r="AA1487" t="str">
            <v>Ensino Fundamental Incompleto</v>
          </cell>
          <cell r="AB1487" t="str">
            <v>M</v>
          </cell>
          <cell r="AC1487" t="str">
            <v>Travessa</v>
          </cell>
          <cell r="AD1487" t="str">
            <v>VERA CRUZ</v>
          </cell>
          <cell r="AE1487" t="str">
            <v>2138</v>
          </cell>
          <cell r="AG1487" t="str">
            <v>04895-080</v>
          </cell>
          <cell r="AH1487" t="str">
            <v>BARRAGEM</v>
          </cell>
          <cell r="AI1487" t="str">
            <v>São Paulo</v>
          </cell>
          <cell r="AJ1487" t="str">
            <v>São Paulo</v>
          </cell>
          <cell r="AP1487">
            <v>9340</v>
          </cell>
          <cell r="AQ1487" t="str">
            <v>57933</v>
          </cell>
          <cell r="AR1487" t="str">
            <v>4</v>
          </cell>
          <cell r="AS1487" t="str">
            <v>334292761</v>
          </cell>
          <cell r="AT1487" t="str">
            <v>271669600183</v>
          </cell>
          <cell r="AU1487" t="str">
            <v>554</v>
          </cell>
          <cell r="AV1487" t="str">
            <v>381</v>
          </cell>
          <cell r="AW1487" t="str">
            <v>95996</v>
          </cell>
          <cell r="AX1487" t="str">
            <v>316</v>
          </cell>
          <cell r="AY1487">
            <v>4</v>
          </cell>
          <cell r="AZ1487">
            <v>3</v>
          </cell>
          <cell r="BA1487">
            <v>0</v>
          </cell>
        </row>
        <row r="1488">
          <cell r="A1488">
            <v>112649</v>
          </cell>
          <cell r="B1488" t="str">
            <v>LEMUEL DE OLIVEIRA BRANDAO</v>
          </cell>
          <cell r="C1488" t="str">
            <v>VARREDOR</v>
          </cell>
          <cell r="D1488" t="str">
            <v>ECOSAMPA Capela do Socorro</v>
          </cell>
          <cell r="E1488">
            <v>43617</v>
          </cell>
          <cell r="F1488">
            <v>1603.99</v>
          </cell>
          <cell r="G1488" t="str">
            <v>Em Atividade Normal</v>
          </cell>
          <cell r="H1488">
            <v>44867</v>
          </cell>
          <cell r="I1488">
            <v>25757</v>
          </cell>
          <cell r="J1488" t="str">
            <v>176.232.458-05</v>
          </cell>
          <cell r="K1488" t="str">
            <v>123.75488.30.1</v>
          </cell>
          <cell r="L1488" t="str">
            <v>Salário Mensal</v>
          </cell>
          <cell r="M1488" t="str">
            <v>Empregado (CLT)</v>
          </cell>
          <cell r="N1488" t="str">
            <v>5142-15</v>
          </cell>
          <cell r="O1488">
            <v>233</v>
          </cell>
          <cell r="P1488" t="str">
            <v>SEGUNDA A SABADO - 09:00 AS 17:20 / INTERVALO DE 01 HORA</v>
          </cell>
          <cell r="Q1488" t="str">
            <v>220 Horas</v>
          </cell>
          <cell r="R1488" t="str">
            <v>75.01.006</v>
          </cell>
          <cell r="S1488" t="str">
            <v>SCK - Varrição de Vias e Logradouros</v>
          </cell>
          <cell r="T1488">
            <v>2</v>
          </cell>
          <cell r="U1488" t="str">
            <v>SIEMACO SAO PAULO LIMP URBANA</v>
          </cell>
          <cell r="V1488" t="str">
            <v>Brasileira</v>
          </cell>
          <cell r="W1488" t="str">
            <v>Inhapi</v>
          </cell>
          <cell r="X1488" t="str">
            <v>GENESCI DE OLIVEIRA BRANDAO</v>
          </cell>
          <cell r="Y1488" t="str">
            <v>PAULO FERREIRA BRANDAO</v>
          </cell>
          <cell r="Z1488" t="str">
            <v>Casado</v>
          </cell>
          <cell r="AA1488" t="str">
            <v>Ensino Médio Incompleto</v>
          </cell>
          <cell r="AB1488" t="str">
            <v>M</v>
          </cell>
          <cell r="AC1488" t="str">
            <v>Rua</v>
          </cell>
          <cell r="AD1488" t="str">
            <v>BONFIM</v>
          </cell>
          <cell r="AE1488" t="str">
            <v>2143</v>
          </cell>
          <cell r="AG1488" t="str">
            <v>04849-566</v>
          </cell>
          <cell r="AH1488" t="str">
            <v>CANTINHO DO CEU</v>
          </cell>
          <cell r="AI1488" t="str">
            <v>São Paulo</v>
          </cell>
          <cell r="AJ1488" t="str">
            <v>São Paulo</v>
          </cell>
          <cell r="AP1488">
            <v>9340</v>
          </cell>
          <cell r="AQ1488" t="str">
            <v>51432</v>
          </cell>
          <cell r="AR1488" t="str">
            <v>3</v>
          </cell>
          <cell r="AS1488" t="str">
            <v>228193473</v>
          </cell>
          <cell r="AT1488" t="str">
            <v>186036870167</v>
          </cell>
          <cell r="AU1488" t="str">
            <v>753</v>
          </cell>
          <cell r="AV1488" t="str">
            <v>371</v>
          </cell>
          <cell r="AW1488" t="str">
            <v>82343</v>
          </cell>
          <cell r="AX1488" t="str">
            <v>180</v>
          </cell>
          <cell r="AY1488">
            <v>4</v>
          </cell>
          <cell r="AZ1488">
            <v>3</v>
          </cell>
          <cell r="BA1488">
            <v>0</v>
          </cell>
        </row>
        <row r="1489">
          <cell r="A1489">
            <v>112653</v>
          </cell>
          <cell r="B1489" t="str">
            <v>LENINGTON CLEMENTE DOS REIS</v>
          </cell>
          <cell r="C1489" t="str">
            <v>AJUDANTE EQ SERVICOS DIVERSOS</v>
          </cell>
          <cell r="D1489" t="str">
            <v>ECOSAMPA Campo Limpo</v>
          </cell>
          <cell r="E1489">
            <v>43617</v>
          </cell>
          <cell r="F1489">
            <v>1319.67</v>
          </cell>
          <cell r="G1489" t="str">
            <v>Demitido em Meses Anteriores</v>
          </cell>
          <cell r="H1489">
            <v>44109</v>
          </cell>
          <cell r="I1489">
            <v>33536</v>
          </cell>
          <cell r="J1489" t="str">
            <v>430.581.658-03</v>
          </cell>
          <cell r="K1489" t="str">
            <v>201.15436.95.7</v>
          </cell>
          <cell r="L1489" t="str">
            <v>Salário Mensal</v>
          </cell>
          <cell r="M1489" t="str">
            <v>Empregado (CLT)</v>
          </cell>
          <cell r="N1489" t="str">
            <v>5142-25</v>
          </cell>
          <cell r="O1489">
            <v>66</v>
          </cell>
          <cell r="P1489" t="str">
            <v>SEGUNDA A SABADO - 06:00 AS 14:20 / INTERVALO DE 01 HORA</v>
          </cell>
          <cell r="Q1489" t="str">
            <v>220 Horas</v>
          </cell>
          <cell r="R1489" t="str">
            <v>75.01.016</v>
          </cell>
          <cell r="S1489" t="str">
            <v>SCK - Coleta - Catabagulho e Entulho</v>
          </cell>
          <cell r="T1489">
            <v>2</v>
          </cell>
          <cell r="U1489" t="str">
            <v>SIEMACO SAO PAULO LIMP URBANA</v>
          </cell>
          <cell r="V1489" t="str">
            <v>Brasileira</v>
          </cell>
          <cell r="W1489" t="str">
            <v>Fortaleza</v>
          </cell>
          <cell r="X1489" t="str">
            <v>FRANCINEIDE CLEMENTE DOS REIS</v>
          </cell>
          <cell r="Y1489" t="str">
            <v>JOSE RENATO AGUIAR DOS REIS</v>
          </cell>
          <cell r="Z1489" t="str">
            <v>Solteiro</v>
          </cell>
          <cell r="AA1489" t="str">
            <v>Ensino Fundamental Incompleto</v>
          </cell>
          <cell r="AB1489" t="str">
            <v>M</v>
          </cell>
          <cell r="AC1489" t="str">
            <v>Rua</v>
          </cell>
          <cell r="AD1489" t="str">
            <v>ALFONSO SANTI</v>
          </cell>
          <cell r="AE1489" t="str">
            <v>24</v>
          </cell>
          <cell r="AG1489" t="str">
            <v>05857-480</v>
          </cell>
          <cell r="AH1489" t="str">
            <v>LYGIA</v>
          </cell>
          <cell r="AI1489" t="str">
            <v>São Paulo</v>
          </cell>
          <cell r="AJ1489" t="str">
            <v>São Paulo</v>
          </cell>
          <cell r="AP1489">
            <v>2978</v>
          </cell>
          <cell r="AQ1489" t="str">
            <v>36828</v>
          </cell>
          <cell r="AR1489" t="str">
            <v>6</v>
          </cell>
          <cell r="AS1489" t="str">
            <v>442265839</v>
          </cell>
          <cell r="AT1489" t="str">
            <v>395661690124</v>
          </cell>
          <cell r="AU1489" t="str">
            <v>311</v>
          </cell>
          <cell r="AV1489" t="str">
            <v>20</v>
          </cell>
          <cell r="AW1489" t="str">
            <v>56189</v>
          </cell>
          <cell r="AX1489" t="str">
            <v>377</v>
          </cell>
          <cell r="AY1489">
            <v>1</v>
          </cell>
          <cell r="AZ1489">
            <v>4</v>
          </cell>
          <cell r="BA1489">
            <v>4</v>
          </cell>
        </row>
        <row r="1490">
          <cell r="A1490">
            <v>122088</v>
          </cell>
          <cell r="B1490" t="str">
            <v>LEONARDO APARECIDO DA SILVA</v>
          </cell>
          <cell r="C1490" t="str">
            <v>AJUDANTE EQ SERVICOS DIVERSOS</v>
          </cell>
          <cell r="D1490" t="str">
            <v>ECOSAMPA Operação Geral</v>
          </cell>
          <cell r="E1490">
            <v>45061</v>
          </cell>
          <cell r="F1490">
            <v>1603.99</v>
          </cell>
          <cell r="G1490" t="str">
            <v>Em Atividade Normal</v>
          </cell>
          <cell r="H1490">
            <v>45061</v>
          </cell>
          <cell r="I1490">
            <v>33676</v>
          </cell>
          <cell r="J1490" t="str">
            <v>463.344.288-02</v>
          </cell>
          <cell r="K1490" t="str">
            <v>236.45570.61.2</v>
          </cell>
          <cell r="L1490" t="str">
            <v>Salário Mensal</v>
          </cell>
          <cell r="M1490" t="str">
            <v>Empregado (CLT)</v>
          </cell>
          <cell r="N1490" t="str">
            <v>5142-25</v>
          </cell>
          <cell r="O1490">
            <v>66</v>
          </cell>
          <cell r="P1490" t="str">
            <v>SEGUNDA A SABADO - 06:00 AS 14:20 / INTERVALO DE 01 HORA</v>
          </cell>
          <cell r="Q1490" t="str">
            <v>220 Horas</v>
          </cell>
          <cell r="R1490" t="str">
            <v>75.01.016</v>
          </cell>
          <cell r="S1490" t="str">
            <v>SCK - Coleta - Catabagulho e Entulho</v>
          </cell>
          <cell r="T1490">
            <v>2</v>
          </cell>
          <cell r="U1490" t="str">
            <v>SIEMACO SAO PAULO LIMP URBANA</v>
          </cell>
          <cell r="V1490" t="str">
            <v>Brasileira</v>
          </cell>
          <cell r="W1490" t="str">
            <v>Mauá</v>
          </cell>
          <cell r="X1490" t="str">
            <v>CLAUDOMIRA MARIA DA SILVA</v>
          </cell>
          <cell r="Z1490" t="str">
            <v>Casado</v>
          </cell>
          <cell r="AA1490" t="str">
            <v>Ensino Fundamental Incompleto</v>
          </cell>
          <cell r="AB1490" t="str">
            <v>M</v>
          </cell>
          <cell r="AC1490" t="str">
            <v>Rua</v>
          </cell>
          <cell r="AD1490" t="str">
            <v>SAO PAULO</v>
          </cell>
          <cell r="AE1490" t="str">
            <v>101</v>
          </cell>
          <cell r="AG1490" t="str">
            <v>08320-790</v>
          </cell>
          <cell r="AH1490" t="str">
            <v>JARDIM ELIZABETH</v>
          </cell>
          <cell r="AI1490" t="str">
            <v>São Paulo</v>
          </cell>
          <cell r="AJ1490" t="str">
            <v>São Paulo</v>
          </cell>
          <cell r="AM1490" t="str">
            <v>11</v>
          </cell>
          <cell r="AN1490" t="str">
            <v>98172-0386</v>
          </cell>
          <cell r="AP1490">
            <v>2395</v>
          </cell>
          <cell r="AQ1490" t="str">
            <v>16612</v>
          </cell>
          <cell r="AR1490" t="str">
            <v>3</v>
          </cell>
          <cell r="AS1490" t="str">
            <v>481483408</v>
          </cell>
          <cell r="AT1490" t="str">
            <v>411735610167</v>
          </cell>
          <cell r="AU1490" t="str">
            <v>0586</v>
          </cell>
          <cell r="AV1490" t="str">
            <v>375</v>
          </cell>
          <cell r="AW1490" t="str">
            <v>46345570</v>
          </cell>
          <cell r="AX1490" t="str">
            <v>612</v>
          </cell>
          <cell r="AY1490">
            <v>0</v>
          </cell>
          <cell r="AZ1490">
            <v>3</v>
          </cell>
          <cell r="BA1490">
            <v>16</v>
          </cell>
        </row>
        <row r="1491">
          <cell r="A1491">
            <v>112658</v>
          </cell>
          <cell r="B1491" t="str">
            <v>LEONARDO BARBOSA LOPES</v>
          </cell>
          <cell r="C1491" t="str">
            <v>MOTORISTA CAMINHAO</v>
          </cell>
          <cell r="D1491" t="str">
            <v>ECOSAMPA Operação Geral</v>
          </cell>
          <cell r="E1491">
            <v>43617</v>
          </cell>
          <cell r="F1491">
            <v>3050.22</v>
          </cell>
          <cell r="G1491" t="str">
            <v>Demitido no Mês</v>
          </cell>
          <cell r="H1491">
            <v>45180</v>
          </cell>
          <cell r="I1491">
            <v>30865</v>
          </cell>
          <cell r="J1491" t="str">
            <v>322.054.428-21</v>
          </cell>
          <cell r="K1491" t="str">
            <v>131.92253.81.8</v>
          </cell>
          <cell r="L1491" t="str">
            <v>Salário Mensal</v>
          </cell>
          <cell r="M1491" t="str">
            <v>Empregado (CLT)</v>
          </cell>
          <cell r="N1491" t="str">
            <v>7825-10</v>
          </cell>
          <cell r="O1491">
            <v>297</v>
          </cell>
          <cell r="P1491" t="str">
            <v>SEGUNDA A SABADO - 05:40 AS 14:00 / INTERVALO DE 01 HORA</v>
          </cell>
          <cell r="Q1491" t="str">
            <v>220 Horas</v>
          </cell>
          <cell r="R1491" t="str">
            <v>75.01.018</v>
          </cell>
          <cell r="S1491" t="str">
            <v>SCK - Coleta Mecânica de Entulho</v>
          </cell>
          <cell r="T1491">
            <v>2</v>
          </cell>
          <cell r="U1491" t="str">
            <v>SIND TRAB EMP DE ONIBUS RODOV INTEREST INTERM SET DIF SAO PAULO</v>
          </cell>
          <cell r="V1491" t="str">
            <v>Brasileira</v>
          </cell>
          <cell r="W1491" t="str">
            <v>São Paulo</v>
          </cell>
          <cell r="X1491" t="str">
            <v>ODETE ANTUNES BARBOSA</v>
          </cell>
          <cell r="Y1491" t="str">
            <v>GERALDO DOMINGOS LOPES</v>
          </cell>
          <cell r="Z1491" t="str">
            <v>Solteiro</v>
          </cell>
          <cell r="AA1491" t="str">
            <v>Ensino Médio Completo</v>
          </cell>
          <cell r="AB1491" t="str">
            <v>M</v>
          </cell>
          <cell r="AC1491" t="str">
            <v>Rua</v>
          </cell>
          <cell r="AD1491" t="str">
            <v>ARACATUBA</v>
          </cell>
          <cell r="AE1491" t="str">
            <v>29</v>
          </cell>
          <cell r="AG1491" t="str">
            <v>06856-020</v>
          </cell>
          <cell r="AH1491" t="str">
            <v>RECREIO CAMPESTRE</v>
          </cell>
          <cell r="AI1491" t="str">
            <v>Itapecerica da Serra</v>
          </cell>
          <cell r="AJ1491" t="str">
            <v>São Paulo</v>
          </cell>
          <cell r="AP1491">
            <v>2921</v>
          </cell>
          <cell r="AQ1491" t="str">
            <v>52768</v>
          </cell>
          <cell r="AR1491" t="str">
            <v>1</v>
          </cell>
          <cell r="AS1491" t="str">
            <v>346052932</v>
          </cell>
          <cell r="AT1491" t="str">
            <v>309214730141</v>
          </cell>
          <cell r="AU1491" t="str">
            <v>242</v>
          </cell>
          <cell r="AV1491" t="str">
            <v>201</v>
          </cell>
          <cell r="AW1491" t="str">
            <v>63162</v>
          </cell>
          <cell r="AX1491" t="str">
            <v>281</v>
          </cell>
          <cell r="AY1491">
            <v>4</v>
          </cell>
          <cell r="AZ1491">
            <v>3</v>
          </cell>
          <cell r="BA1491">
            <v>0</v>
          </cell>
          <cell r="BB1491" t="str">
            <v>03.183.453.005</v>
          </cell>
          <cell r="BC1491">
            <v>44731</v>
          </cell>
          <cell r="BE1491" t="str">
            <v>A</v>
          </cell>
          <cell r="BF1491" t="str">
            <v>D</v>
          </cell>
          <cell r="BG1491">
            <v>43607</v>
          </cell>
        </row>
        <row r="1492">
          <cell r="A1492">
            <v>119752</v>
          </cell>
          <cell r="B1492" t="str">
            <v>LEONARDO CESAR SOUZA DE OLIVEIRA</v>
          </cell>
          <cell r="C1492" t="str">
            <v>MENOR/JOVEM APRENDIZ</v>
          </cell>
          <cell r="D1492" t="str">
            <v>ECOSAMPA Administração</v>
          </cell>
          <cell r="E1492">
            <v>44734</v>
          </cell>
          <cell r="F1492">
            <v>1320</v>
          </cell>
          <cell r="G1492" t="str">
            <v>Em Atividade Normal</v>
          </cell>
          <cell r="H1492">
            <v>44734</v>
          </cell>
          <cell r="I1492">
            <v>37261</v>
          </cell>
          <cell r="J1492" t="str">
            <v>466.851.128-59</v>
          </cell>
          <cell r="K1492" t="str">
            <v>236.64185.78.8</v>
          </cell>
          <cell r="L1492" t="str">
            <v>Salário Mensal</v>
          </cell>
          <cell r="M1492" t="str">
            <v>Menor Aprendiz</v>
          </cell>
          <cell r="N1492" t="str">
            <v>4110-05</v>
          </cell>
          <cell r="O1492">
            <v>419</v>
          </cell>
          <cell r="P1492" t="str">
            <v>SEGUNDA A SEXTA - 08:00 AS 14:15 - 15 Minutos de Intervalo</v>
          </cell>
          <cell r="Q1492" t="str">
            <v>150 Horas</v>
          </cell>
          <cell r="R1492" t="str">
            <v>02.02.001</v>
          </cell>
          <cell r="S1492" t="str">
            <v>Depto Adm Pessoal</v>
          </cell>
          <cell r="T1492">
            <v>1</v>
          </cell>
          <cell r="U1492" t="str">
            <v>SIEMACO SAO PAULO LIMP URBANA</v>
          </cell>
          <cell r="V1492" t="str">
            <v>Brasileira</v>
          </cell>
          <cell r="W1492" t="str">
            <v>Nenhum</v>
          </cell>
          <cell r="X1492" t="str">
            <v>ANA CRISTINA DE SOUZA GOMES DE OLIVEIRA</v>
          </cell>
          <cell r="Y1492" t="str">
            <v>CRISTIANO BASTOS DE OLIVEIRA</v>
          </cell>
          <cell r="Z1492" t="str">
            <v>Solteiro</v>
          </cell>
          <cell r="AA1492" t="str">
            <v>Ensino Médio Completo</v>
          </cell>
          <cell r="AB1492" t="str">
            <v>M</v>
          </cell>
          <cell r="AC1492" t="str">
            <v>Rua</v>
          </cell>
          <cell r="AD1492" t="str">
            <v>ARIBUGU</v>
          </cell>
          <cell r="AE1492" t="str">
            <v>550</v>
          </cell>
          <cell r="AF1492" t="str">
            <v>BLOCO 16 - APTO 32A</v>
          </cell>
          <cell r="AG1492" t="str">
            <v>05844-020</v>
          </cell>
          <cell r="AH1492" t="str">
            <v>JD SAO LUIZ</v>
          </cell>
          <cell r="AI1492" t="str">
            <v>São Paulo</v>
          </cell>
          <cell r="AJ1492" t="str">
            <v>São Paulo</v>
          </cell>
          <cell r="AM1492" t="str">
            <v>11</v>
          </cell>
          <cell r="AN1492" t="str">
            <v>98023-1963</v>
          </cell>
          <cell r="AP1492">
            <v>1546</v>
          </cell>
          <cell r="AQ1492" t="str">
            <v>92938</v>
          </cell>
          <cell r="AR1492" t="str">
            <v>9</v>
          </cell>
          <cell r="AS1492" t="str">
            <v>534486770</v>
          </cell>
          <cell r="AW1492" t="str">
            <v>466.851.12</v>
          </cell>
          <cell r="AX1492" t="str">
            <v>859</v>
          </cell>
          <cell r="AY1492">
            <v>1</v>
          </cell>
          <cell r="AZ1492">
            <v>2</v>
          </cell>
          <cell r="BA1492">
            <v>9</v>
          </cell>
        </row>
        <row r="1493">
          <cell r="A1493">
            <v>117248</v>
          </cell>
          <cell r="B1493" t="str">
            <v>LEONARDO DA SILVA SANTOS</v>
          </cell>
          <cell r="C1493" t="str">
            <v>AJUDANTE EQ SERVICOS DIVERSOS</v>
          </cell>
          <cell r="D1493" t="str">
            <v>ECOSAMPA Santo Amaro</v>
          </cell>
          <cell r="E1493">
            <v>44487</v>
          </cell>
          <cell r="F1493">
            <v>1464.83</v>
          </cell>
          <cell r="G1493" t="str">
            <v>Demitido em Meses Anteriores</v>
          </cell>
          <cell r="H1493">
            <v>44545</v>
          </cell>
          <cell r="I1493">
            <v>30114</v>
          </cell>
          <cell r="J1493" t="str">
            <v>039.599.154-46</v>
          </cell>
          <cell r="K1493" t="str">
            <v>131.02975.89.4</v>
          </cell>
          <cell r="L1493" t="str">
            <v>Salário Mensal</v>
          </cell>
          <cell r="M1493" t="str">
            <v>Empregado (CLT)</v>
          </cell>
          <cell r="N1493" t="str">
            <v>5142-25</v>
          </cell>
          <cell r="O1493">
            <v>66</v>
          </cell>
          <cell r="P1493" t="str">
            <v>SEGUNDA A SABADO - 06:00 AS 14:20 / INTERVALO DE 01 HORA</v>
          </cell>
          <cell r="Q1493" t="str">
            <v>220 Horas</v>
          </cell>
          <cell r="R1493" t="str">
            <v>75.01.014</v>
          </cell>
          <cell r="S1493" t="str">
            <v>SCK - Pintura de Meio-Fio e Remoção Faixas e Propagandas</v>
          </cell>
          <cell r="T1493">
            <v>2</v>
          </cell>
          <cell r="U1493" t="str">
            <v>SIEMACO SAO PAULO LIMP URBANA</v>
          </cell>
          <cell r="V1493" t="str">
            <v>Brasileira</v>
          </cell>
          <cell r="W1493" t="str">
            <v>Pombos</v>
          </cell>
          <cell r="X1493" t="str">
            <v>MARIA JOSE DA SILVA SANTOS</v>
          </cell>
          <cell r="Y1493" t="str">
            <v>JORGE ANTHERO DOS SANTOS</v>
          </cell>
          <cell r="Z1493" t="str">
            <v>Solteiro</v>
          </cell>
          <cell r="AA1493" t="str">
            <v>Ensino Médio Completo</v>
          </cell>
          <cell r="AB1493" t="str">
            <v>M</v>
          </cell>
          <cell r="AC1493" t="str">
            <v>Rua</v>
          </cell>
          <cell r="AD1493" t="str">
            <v>RUA ARROIO ITAPEVI</v>
          </cell>
          <cell r="AE1493" t="str">
            <v>201</v>
          </cell>
          <cell r="AF1493" t="str">
            <v>CASA 2</v>
          </cell>
          <cell r="AG1493" t="str">
            <v>08485-450</v>
          </cell>
          <cell r="AH1493" t="str">
            <v>CONJUNTO HABITACIONAL SANTA ETELVINA</v>
          </cell>
          <cell r="AI1493" t="str">
            <v>São Paulo</v>
          </cell>
          <cell r="AJ1493" t="str">
            <v>São Paulo</v>
          </cell>
          <cell r="AK1493" t="str">
            <v>11</v>
          </cell>
          <cell r="AL1493" t="str">
            <v>96599.1320</v>
          </cell>
          <cell r="AM1493" t="str">
            <v>11</v>
          </cell>
          <cell r="AN1493" t="str">
            <v>95371.2187</v>
          </cell>
          <cell r="AP1493">
            <v>8114</v>
          </cell>
          <cell r="AQ1493" t="str">
            <v>17715</v>
          </cell>
          <cell r="AR1493" t="str">
            <v>0</v>
          </cell>
          <cell r="AS1493" t="str">
            <v>382539266</v>
          </cell>
          <cell r="AT1493" t="str">
            <v>058948030817</v>
          </cell>
          <cell r="AU1493" t="str">
            <v>0330</v>
          </cell>
          <cell r="AV1493" t="str">
            <v>347</v>
          </cell>
          <cell r="AW1493" t="str">
            <v>03959915</v>
          </cell>
          <cell r="AX1493" t="str">
            <v>446</v>
          </cell>
          <cell r="AY1493">
            <v>0</v>
          </cell>
          <cell r="AZ1493">
            <v>1</v>
          </cell>
          <cell r="BA1493">
            <v>27</v>
          </cell>
        </row>
        <row r="1494">
          <cell r="A1494">
            <v>121523</v>
          </cell>
          <cell r="B1494" t="str">
            <v>LEONARDO EVANGELISTA DE OLIVEIRA</v>
          </cell>
          <cell r="C1494" t="str">
            <v>AJUDANTE EQ SERVICOS DIVERSOS</v>
          </cell>
          <cell r="D1494" t="str">
            <v>ECOSAMPA Operação Geral</v>
          </cell>
          <cell r="E1494">
            <v>44972</v>
          </cell>
          <cell r="F1494">
            <v>1603.99</v>
          </cell>
          <cell r="G1494" t="str">
            <v>Demitido em Meses Anteriores</v>
          </cell>
          <cell r="H1494">
            <v>44986</v>
          </cell>
          <cell r="I1494">
            <v>35383</v>
          </cell>
          <cell r="J1494" t="str">
            <v>466.589.538-48</v>
          </cell>
          <cell r="K1494" t="str">
            <v>201.17255.92.5</v>
          </cell>
          <cell r="L1494" t="str">
            <v>Salário Mensal</v>
          </cell>
          <cell r="M1494" t="str">
            <v>Empregado (CLT)</v>
          </cell>
          <cell r="N1494" t="str">
            <v>5142-25</v>
          </cell>
          <cell r="O1494">
            <v>339</v>
          </cell>
          <cell r="P1494" t="str">
            <v>SEGUNDA A SABADO - 13:20 AS 21:40 / INTERVALO DE 01 HORA</v>
          </cell>
          <cell r="Q1494" t="str">
            <v>220 Horas</v>
          </cell>
          <cell r="R1494" t="str">
            <v>75.01.011</v>
          </cell>
          <cell r="S1494" t="str">
            <v>SCK - Lavagem - Feiras, Vias e Logradouros</v>
          </cell>
          <cell r="T1494">
            <v>2</v>
          </cell>
          <cell r="U1494" t="str">
            <v>SIEMACO SAO PAULO LIMP URBANA</v>
          </cell>
          <cell r="V1494" t="str">
            <v>Brasileira</v>
          </cell>
          <cell r="W1494" t="str">
            <v>São Paulo</v>
          </cell>
          <cell r="X1494" t="str">
            <v>RENATA EVANGELISTA DE OLIVEIRA</v>
          </cell>
          <cell r="Z1494" t="str">
            <v>Solteiro</v>
          </cell>
          <cell r="AA1494" t="str">
            <v>Ensino Fundamental Completo</v>
          </cell>
          <cell r="AB1494" t="str">
            <v>M</v>
          </cell>
          <cell r="AC1494" t="str">
            <v>Rua</v>
          </cell>
          <cell r="AD1494" t="str">
            <v xml:space="preserve">VICENTE DANTI </v>
          </cell>
          <cell r="AE1494" t="str">
            <v>320</v>
          </cell>
          <cell r="AG1494" t="str">
            <v>05820-258</v>
          </cell>
          <cell r="AH1494" t="str">
            <v>JD NOVO STO. AMARO</v>
          </cell>
          <cell r="AI1494" t="str">
            <v>São Paulo</v>
          </cell>
          <cell r="AJ1494" t="str">
            <v>São Paulo</v>
          </cell>
          <cell r="AM1494" t="str">
            <v>11</v>
          </cell>
          <cell r="AN1494" t="str">
            <v>95982-8126</v>
          </cell>
          <cell r="AP1494">
            <v>6734</v>
          </cell>
          <cell r="AQ1494" t="str">
            <v>10091</v>
          </cell>
          <cell r="AR1494" t="str">
            <v>7</v>
          </cell>
          <cell r="AS1494" t="str">
            <v>541173728</v>
          </cell>
          <cell r="AT1494" t="str">
            <v>417161980116</v>
          </cell>
          <cell r="AU1494" t="str">
            <v>0506</v>
          </cell>
          <cell r="AV1494" t="str">
            <v>372</v>
          </cell>
          <cell r="AW1494" t="str">
            <v>466589538</v>
          </cell>
          <cell r="AX1494" t="str">
            <v>48</v>
          </cell>
          <cell r="AY1494">
            <v>0</v>
          </cell>
          <cell r="AZ1494">
            <v>0</v>
          </cell>
          <cell r="BA1494">
            <v>16</v>
          </cell>
        </row>
        <row r="1495">
          <cell r="A1495">
            <v>113768</v>
          </cell>
          <cell r="B1495" t="str">
            <v>LEONARDO FRANCISCO DOS SANTOS</v>
          </cell>
          <cell r="C1495" t="str">
            <v>FISCAL DE TURMA PLENO</v>
          </cell>
          <cell r="D1495" t="str">
            <v>ECOSAMPA Santo Amaro</v>
          </cell>
          <cell r="E1495">
            <v>43622</v>
          </cell>
          <cell r="F1495">
            <v>3222.08</v>
          </cell>
          <cell r="G1495" t="str">
            <v>Em Atividade Normal</v>
          </cell>
          <cell r="H1495">
            <v>44867</v>
          </cell>
          <cell r="I1495">
            <v>30901</v>
          </cell>
          <cell r="J1495" t="str">
            <v>332.202.528-42</v>
          </cell>
          <cell r="K1495" t="str">
            <v>139.08856.19.0</v>
          </cell>
          <cell r="L1495" t="str">
            <v>Salário Mensal</v>
          </cell>
          <cell r="M1495" t="str">
            <v>Empregado (CLT)</v>
          </cell>
          <cell r="N1495" t="str">
            <v>9922-05</v>
          </cell>
          <cell r="O1495">
            <v>66</v>
          </cell>
          <cell r="P1495" t="str">
            <v>SEGUNDA A SABADO - 06:00 AS 14:20 / INTERVALO DE 01 HORA</v>
          </cell>
          <cell r="Q1495" t="str">
            <v>220 Horas</v>
          </cell>
          <cell r="R1495" t="str">
            <v>75.02.003</v>
          </cell>
          <cell r="S1495" t="str">
            <v>Apoio Op C.Direto</v>
          </cell>
          <cell r="T1495">
            <v>2</v>
          </cell>
          <cell r="U1495" t="str">
            <v>SIEMACO SAO PAULO LIMP URBANA</v>
          </cell>
          <cell r="V1495" t="str">
            <v>Brasileira</v>
          </cell>
          <cell r="W1495" t="str">
            <v>Belo Jardim</v>
          </cell>
          <cell r="X1495" t="str">
            <v>QUITERIA ANA DOS SANTOS</v>
          </cell>
          <cell r="Y1495" t="str">
            <v>JOAQUIM FRANCISCO DOS SANTOS</v>
          </cell>
          <cell r="Z1495" t="str">
            <v>Solteiro</v>
          </cell>
          <cell r="AA1495" t="str">
            <v>Ensino Fundamental Completo</v>
          </cell>
          <cell r="AB1495" t="str">
            <v>M</v>
          </cell>
          <cell r="AC1495" t="str">
            <v>Rua</v>
          </cell>
          <cell r="AD1495" t="str">
            <v>TRES ARAPONGAS</v>
          </cell>
          <cell r="AE1495" t="str">
            <v>38 A</v>
          </cell>
          <cell r="AF1495" t="str">
            <v>CASA 1</v>
          </cell>
          <cell r="AG1495" t="str">
            <v>05333-120</v>
          </cell>
          <cell r="AH1495" t="str">
            <v>NOVA JAGUARE</v>
          </cell>
          <cell r="AI1495" t="str">
            <v>São Paulo</v>
          </cell>
          <cell r="AJ1495" t="str">
            <v>São Paulo</v>
          </cell>
          <cell r="AP1495">
            <v>2921</v>
          </cell>
          <cell r="AQ1495" t="str">
            <v>52804</v>
          </cell>
          <cell r="AR1495" t="str">
            <v>4</v>
          </cell>
          <cell r="AS1495" t="str">
            <v>419000768</v>
          </cell>
          <cell r="AT1495" t="str">
            <v>315917390132</v>
          </cell>
          <cell r="AU1495" t="str">
            <v>0566</v>
          </cell>
          <cell r="AV1495" t="str">
            <v>374</v>
          </cell>
          <cell r="AW1495" t="str">
            <v>81124</v>
          </cell>
          <cell r="AX1495" t="str">
            <v>25</v>
          </cell>
          <cell r="AY1495">
            <v>4</v>
          </cell>
          <cell r="AZ1495">
            <v>2</v>
          </cell>
          <cell r="BA1495">
            <v>25</v>
          </cell>
        </row>
        <row r="1496">
          <cell r="A1496">
            <v>114749</v>
          </cell>
          <cell r="B1496" t="str">
            <v>LEONARDO JOSE DA SILVA</v>
          </cell>
          <cell r="C1496" t="str">
            <v>AJUDANTE EQ SERVICOS DIVERSOS</v>
          </cell>
          <cell r="D1496" t="str">
            <v>ECOSAMPA Campo Limpo</v>
          </cell>
          <cell r="E1496">
            <v>43874</v>
          </cell>
          <cell r="F1496">
            <v>1603.99</v>
          </cell>
          <cell r="G1496" t="str">
            <v>Em Atividade Normal</v>
          </cell>
          <cell r="H1496">
            <v>45119</v>
          </cell>
          <cell r="I1496">
            <v>30239</v>
          </cell>
          <cell r="J1496" t="str">
            <v>046.263.194-08</v>
          </cell>
          <cell r="K1496" t="str">
            <v>130.92105.93.0</v>
          </cell>
          <cell r="L1496" t="str">
            <v>Salário Mensal</v>
          </cell>
          <cell r="M1496" t="str">
            <v>Empregado (CLT)</v>
          </cell>
          <cell r="N1496" t="str">
            <v>5142-25</v>
          </cell>
          <cell r="O1496">
            <v>66</v>
          </cell>
          <cell r="P1496" t="str">
            <v>SEGUNDA A SABADO - 06:00 AS 14:20 / INTERVALO DE 01 HORA</v>
          </cell>
          <cell r="Q1496" t="str">
            <v>220 Horas</v>
          </cell>
          <cell r="R1496" t="str">
            <v>75.01.014</v>
          </cell>
          <cell r="S1496" t="str">
            <v>SCK - Pintura de Meio-Fio e Remoção Faixas e Propagandas</v>
          </cell>
          <cell r="T1496">
            <v>2</v>
          </cell>
          <cell r="U1496" t="str">
            <v>SIEMACO SAO PAULO LIMP URBANA</v>
          </cell>
          <cell r="V1496" t="str">
            <v>Brasileira</v>
          </cell>
          <cell r="W1496" t="str">
            <v>Ribeirão</v>
          </cell>
          <cell r="X1496" t="str">
            <v>MARIA DAS DORES DO NASCIMENTO</v>
          </cell>
          <cell r="Y1496" t="str">
            <v>JOSE CAETANO DA SILVA</v>
          </cell>
          <cell r="Z1496" t="str">
            <v>Solteiro</v>
          </cell>
          <cell r="AA1496" t="str">
            <v>Ensino Fundamental Incompleto</v>
          </cell>
          <cell r="AB1496" t="str">
            <v>M</v>
          </cell>
          <cell r="AC1496" t="str">
            <v>Praça</v>
          </cell>
          <cell r="AD1496" t="str">
            <v>BECO EDMUNDO SAIDA RUA ORVALHO</v>
          </cell>
          <cell r="AE1496" t="str">
            <v>18</v>
          </cell>
          <cell r="AF1496" t="str">
            <v>CS 7</v>
          </cell>
          <cell r="AG1496" t="str">
            <v>05882-080</v>
          </cell>
          <cell r="AH1496" t="str">
            <v>JARDIM SAO BENTO NOVO</v>
          </cell>
          <cell r="AI1496" t="str">
            <v>São Paulo</v>
          </cell>
          <cell r="AJ1496" t="str">
            <v>São Paulo</v>
          </cell>
          <cell r="AK1496" t="str">
            <v>11</v>
          </cell>
          <cell r="AL1496" t="str">
            <v>5873.7614</v>
          </cell>
          <cell r="AM1496" t="str">
            <v>11</v>
          </cell>
          <cell r="AN1496" t="str">
            <v>98762.2792</v>
          </cell>
          <cell r="AP1496">
            <v>7245</v>
          </cell>
          <cell r="AQ1496" t="str">
            <v>03989</v>
          </cell>
          <cell r="AR1496" t="str">
            <v>1</v>
          </cell>
          <cell r="AS1496" t="str">
            <v>52.155.128-6</v>
          </cell>
          <cell r="AT1496" t="str">
            <v>449912470175</v>
          </cell>
          <cell r="AU1496" t="str">
            <v>137</v>
          </cell>
          <cell r="AV1496" t="str">
            <v>020</v>
          </cell>
          <cell r="AW1496" t="str">
            <v>04626319</v>
          </cell>
          <cell r="AX1496" t="str">
            <v>408</v>
          </cell>
          <cell r="AY1496">
            <v>3</v>
          </cell>
          <cell r="AZ1496">
            <v>6</v>
          </cell>
          <cell r="BA1496">
            <v>18</v>
          </cell>
        </row>
        <row r="1497">
          <cell r="A1497">
            <v>112667</v>
          </cell>
          <cell r="B1497" t="str">
            <v>LEONARDO NASCIMENTO ALVES</v>
          </cell>
          <cell r="C1497" t="str">
            <v>LAVADOR</v>
          </cell>
          <cell r="D1497" t="str">
            <v>ECOSAMPA Operação Geral</v>
          </cell>
          <cell r="E1497">
            <v>43617</v>
          </cell>
          <cell r="F1497">
            <v>1907.79</v>
          </cell>
          <cell r="G1497" t="str">
            <v>Em Atividade Normal</v>
          </cell>
          <cell r="H1497">
            <v>45070</v>
          </cell>
          <cell r="I1497">
            <v>36822</v>
          </cell>
          <cell r="J1497" t="str">
            <v>498.010.798-27</v>
          </cell>
          <cell r="K1497" t="str">
            <v>165.24772.81.5</v>
          </cell>
          <cell r="L1497" t="str">
            <v>Salário Mensal</v>
          </cell>
          <cell r="M1497" t="str">
            <v>Empregado (CLT)</v>
          </cell>
          <cell r="N1497" t="str">
            <v>5199-35</v>
          </cell>
          <cell r="O1497">
            <v>167</v>
          </cell>
          <cell r="P1497" t="str">
            <v>SEGUNDA A SABADO - 13:40 AS 22:00 / INTERVALO DE 01 HORA</v>
          </cell>
          <cell r="Q1497" t="str">
            <v>220 Horas</v>
          </cell>
          <cell r="R1497" t="str">
            <v>75.02.003</v>
          </cell>
          <cell r="S1497" t="str">
            <v>Apoio Op C.Direto</v>
          </cell>
          <cell r="T1497">
            <v>2</v>
          </cell>
          <cell r="U1497" t="str">
            <v>SIEMACO SAO PAULO LIMP URBANA</v>
          </cell>
          <cell r="V1497" t="str">
            <v>Brasileira</v>
          </cell>
          <cell r="W1497" t="str">
            <v>São Paulo</v>
          </cell>
          <cell r="X1497" t="str">
            <v>RENATA DO NASCIMENTO ALVES DOS SANTOS</v>
          </cell>
          <cell r="Y1497" t="str">
            <v>ENOQUE GOMES DOS SANTOS</v>
          </cell>
          <cell r="Z1497" t="str">
            <v>Solteiro</v>
          </cell>
          <cell r="AA1497" t="str">
            <v>Ensino Fundamental Incompleto</v>
          </cell>
          <cell r="AB1497" t="str">
            <v>M</v>
          </cell>
          <cell r="AC1497" t="str">
            <v>Rua</v>
          </cell>
          <cell r="AD1497" t="str">
            <v>DANIEL GRAN</v>
          </cell>
          <cell r="AE1497" t="str">
            <v>997</v>
          </cell>
          <cell r="AG1497" t="str">
            <v>05867-380</v>
          </cell>
          <cell r="AH1497" t="str">
            <v>JARDIM MODELO</v>
          </cell>
          <cell r="AI1497" t="str">
            <v>São Paulo</v>
          </cell>
          <cell r="AJ1497" t="str">
            <v>São Paulo</v>
          </cell>
          <cell r="AK1497" t="str">
            <v>11</v>
          </cell>
          <cell r="AL1497" t="str">
            <v>95415.1840</v>
          </cell>
          <cell r="AM1497" t="str">
            <v>11</v>
          </cell>
          <cell r="AN1497" t="str">
            <v>98534.2599</v>
          </cell>
          <cell r="AP1497">
            <v>8485</v>
          </cell>
          <cell r="AQ1497" t="str">
            <v>24043</v>
          </cell>
          <cell r="AR1497" t="str">
            <v>9</v>
          </cell>
          <cell r="AS1497" t="str">
            <v>391574346</v>
          </cell>
          <cell r="AT1497" t="str">
            <v>448612630116</v>
          </cell>
          <cell r="AU1497" t="str">
            <v>62</v>
          </cell>
          <cell r="AV1497" t="str">
            <v>373</v>
          </cell>
          <cell r="AW1497" t="str">
            <v>33257</v>
          </cell>
          <cell r="AX1497" t="str">
            <v>432</v>
          </cell>
          <cell r="AY1497">
            <v>4</v>
          </cell>
          <cell r="AZ1497">
            <v>3</v>
          </cell>
          <cell r="BA1497">
            <v>0</v>
          </cell>
        </row>
        <row r="1498">
          <cell r="A1498">
            <v>112671</v>
          </cell>
          <cell r="B1498" t="str">
            <v>LEONARDO NOGUEIRA BENTO</v>
          </cell>
          <cell r="C1498" t="str">
            <v>AJUDANTE EQ SERVICOS DIVERSOS</v>
          </cell>
          <cell r="D1498" t="str">
            <v>ECOSAMPA M'Boi Mirim</v>
          </cell>
          <cell r="E1498">
            <v>43617</v>
          </cell>
          <cell r="F1498">
            <v>1281.23</v>
          </cell>
          <cell r="G1498" t="str">
            <v>Demitido em Meses Anteriores</v>
          </cell>
          <cell r="H1498">
            <v>43850</v>
          </cell>
          <cell r="I1498">
            <v>34464</v>
          </cell>
          <cell r="J1498" t="str">
            <v>425.649.118-03</v>
          </cell>
          <cell r="K1498" t="str">
            <v>204.90874.28.7</v>
          </cell>
          <cell r="L1498" t="str">
            <v>Salário Mensal</v>
          </cell>
          <cell r="M1498" t="str">
            <v>Empregado (CLT)</v>
          </cell>
          <cell r="N1498" t="str">
            <v>5142-25</v>
          </cell>
          <cell r="O1498">
            <v>66</v>
          </cell>
          <cell r="P1498" t="str">
            <v>SEGUNDA A SABADO - 06:00 AS 14:20 / INTERVALO DE 01 HORA</v>
          </cell>
          <cell r="Q1498" t="str">
            <v>220 Horas</v>
          </cell>
          <cell r="R1498" t="str">
            <v>75.01.014</v>
          </cell>
          <cell r="S1498" t="str">
            <v>SCK - Pintura de Meio-Fio e Remoção Faixas e Propagandas</v>
          </cell>
          <cell r="T1498">
            <v>2</v>
          </cell>
          <cell r="U1498" t="str">
            <v>SIEMACO SAO PAULO LIMP URBANA</v>
          </cell>
          <cell r="V1498" t="str">
            <v>Brasileira</v>
          </cell>
          <cell r="W1498" t="str">
            <v>Taboão da Serra</v>
          </cell>
          <cell r="X1498" t="str">
            <v>ANGELICA DE CARVALHO NOGUEIRA BENTO</v>
          </cell>
          <cell r="Y1498" t="str">
            <v>BERNARDO BENTO NETO</v>
          </cell>
          <cell r="Z1498" t="str">
            <v>Solteiro</v>
          </cell>
          <cell r="AA1498" t="str">
            <v>Ensino Fundamental Incompleto</v>
          </cell>
          <cell r="AB1498" t="str">
            <v>M</v>
          </cell>
          <cell r="AC1498" t="str">
            <v>Rua</v>
          </cell>
          <cell r="AD1498" t="str">
            <v>IRATINGA</v>
          </cell>
          <cell r="AE1498" t="str">
            <v>1</v>
          </cell>
          <cell r="AG1498" t="str">
            <v>05665-000</v>
          </cell>
          <cell r="AH1498" t="str">
            <v>PARAISOPOLIS</v>
          </cell>
          <cell r="AI1498" t="str">
            <v>São Paulo</v>
          </cell>
          <cell r="AJ1498" t="str">
            <v>São Paulo</v>
          </cell>
          <cell r="AP1498">
            <v>390</v>
          </cell>
          <cell r="AQ1498" t="str">
            <v>08665</v>
          </cell>
          <cell r="AR1498" t="str">
            <v>0</v>
          </cell>
          <cell r="AS1498" t="str">
            <v>413845370</v>
          </cell>
          <cell r="AT1498" t="str">
            <v>41669580108</v>
          </cell>
          <cell r="AU1498" t="str">
            <v>442</v>
          </cell>
          <cell r="AV1498" t="str">
            <v>201</v>
          </cell>
          <cell r="AW1498" t="str">
            <v>57345</v>
          </cell>
          <cell r="AX1498" t="str">
            <v>367</v>
          </cell>
          <cell r="AY1498">
            <v>0</v>
          </cell>
          <cell r="AZ1498">
            <v>7</v>
          </cell>
          <cell r="BA1498">
            <v>19</v>
          </cell>
        </row>
        <row r="1499">
          <cell r="A1499">
            <v>112677</v>
          </cell>
          <cell r="B1499" t="str">
            <v>LEONARDO PEREIRA DA SILVA</v>
          </cell>
          <cell r="C1499" t="str">
            <v>MOTORISTA CAMINHAO</v>
          </cell>
          <cell r="D1499" t="str">
            <v>ECOSAMPA Operação Geral</v>
          </cell>
          <cell r="E1499">
            <v>43617</v>
          </cell>
          <cell r="F1499">
            <v>3050.22</v>
          </cell>
          <cell r="G1499" t="str">
            <v>Em Atividade Normal</v>
          </cell>
          <cell r="H1499">
            <v>44960</v>
          </cell>
          <cell r="I1499">
            <v>29347</v>
          </cell>
          <cell r="J1499" t="str">
            <v>290.284.848-09</v>
          </cell>
          <cell r="K1499" t="str">
            <v>128.87726.85.6</v>
          </cell>
          <cell r="L1499" t="str">
            <v>Salário Mensal</v>
          </cell>
          <cell r="M1499" t="str">
            <v>Empregado (CLT)</v>
          </cell>
          <cell r="N1499" t="str">
            <v>7825-10</v>
          </cell>
          <cell r="O1499">
            <v>167</v>
          </cell>
          <cell r="P1499" t="str">
            <v>SEGUNDA A SABADO - 13:40 AS 22:00 / INTERVALO DE 01 HORA</v>
          </cell>
          <cell r="Q1499" t="str">
            <v>220 Horas</v>
          </cell>
          <cell r="R1499" t="str">
            <v>75.01.015</v>
          </cell>
          <cell r="S1499" t="str">
            <v>SCK - Remoções de Animais Mortos</v>
          </cell>
          <cell r="T1499">
            <v>2</v>
          </cell>
          <cell r="U1499" t="str">
            <v>SIND TRAB EMP DE ONIBUS RODOV INTEREST INTERM SET DIF SAO PAULO</v>
          </cell>
          <cell r="V1499" t="str">
            <v>Brasileira</v>
          </cell>
          <cell r="W1499" t="str">
            <v>Timbaúba</v>
          </cell>
          <cell r="X1499" t="str">
            <v>MAURA INACIA PEREIRA</v>
          </cell>
          <cell r="Y1499" t="str">
            <v>COSME EDGAR PEREIRA</v>
          </cell>
          <cell r="Z1499" t="str">
            <v>Solteiro</v>
          </cell>
          <cell r="AA1499" t="str">
            <v>Educação Básica Completa</v>
          </cell>
          <cell r="AB1499" t="str">
            <v>M</v>
          </cell>
          <cell r="AC1499" t="str">
            <v>Rua</v>
          </cell>
          <cell r="AD1499" t="str">
            <v>ANA MARIA</v>
          </cell>
          <cell r="AE1499" t="str">
            <v>6</v>
          </cell>
          <cell r="AG1499" t="str">
            <v>06823-150</v>
          </cell>
          <cell r="AH1499" t="str">
            <v>JARDIM SANTO EDUARDO</v>
          </cell>
          <cell r="AI1499" t="str">
            <v>Embu</v>
          </cell>
          <cell r="AJ1499" t="str">
            <v>São Paulo</v>
          </cell>
          <cell r="AK1499" t="str">
            <v>11</v>
          </cell>
          <cell r="AL1499" t="str">
            <v>4149.7117</v>
          </cell>
          <cell r="AM1499" t="str">
            <v>11</v>
          </cell>
          <cell r="AN1499" t="str">
            <v>4149.7586</v>
          </cell>
          <cell r="AP1499">
            <v>7660</v>
          </cell>
          <cell r="AQ1499" t="str">
            <v>28904</v>
          </cell>
          <cell r="AR1499" t="str">
            <v>7</v>
          </cell>
          <cell r="AS1499" t="str">
            <v>45218017X</v>
          </cell>
          <cell r="AT1499" t="str">
            <v>052074290833</v>
          </cell>
          <cell r="AU1499" t="str">
            <v>185</v>
          </cell>
          <cell r="AV1499" t="str">
            <v>391</v>
          </cell>
          <cell r="AW1499" t="str">
            <v>66119</v>
          </cell>
          <cell r="AX1499" t="str">
            <v>018</v>
          </cell>
          <cell r="AY1499">
            <v>4</v>
          </cell>
          <cell r="AZ1499">
            <v>3</v>
          </cell>
          <cell r="BA1499">
            <v>0</v>
          </cell>
        </row>
        <row r="1500">
          <cell r="A1500">
            <v>114556</v>
          </cell>
          <cell r="B1500" t="str">
            <v>LEONARDO REIS PEREIRA PIRES</v>
          </cell>
          <cell r="C1500" t="str">
            <v>AJUDANTE EQ SERVICOS DIVERSOS</v>
          </cell>
          <cell r="D1500" t="str">
            <v>ECOSAMPA Capela do Socorro</v>
          </cell>
          <cell r="E1500">
            <v>43817</v>
          </cell>
          <cell r="F1500">
            <v>1281.23</v>
          </cell>
          <cell r="G1500" t="str">
            <v>Demitido em Meses Anteriores</v>
          </cell>
          <cell r="H1500">
            <v>43895</v>
          </cell>
          <cell r="I1500">
            <v>36151</v>
          </cell>
          <cell r="J1500" t="str">
            <v>481.012.708-76</v>
          </cell>
          <cell r="K1500" t="str">
            <v>164.30358.98.5</v>
          </cell>
          <cell r="L1500" t="str">
            <v>Salário Mensal</v>
          </cell>
          <cell r="M1500" t="str">
            <v>Empregado (CLT)</v>
          </cell>
          <cell r="N1500" t="str">
            <v>5142-25</v>
          </cell>
          <cell r="O1500">
            <v>167</v>
          </cell>
          <cell r="P1500" t="str">
            <v>SEGUNDA A SABADO - 13:40 AS 22:00 / INTERVALO DE 01 HORA</v>
          </cell>
          <cell r="Q1500" t="str">
            <v>220 Horas</v>
          </cell>
          <cell r="R1500" t="str">
            <v>75.01.013</v>
          </cell>
          <cell r="S1500" t="str">
            <v>SCK - Capinação e Roçada de Vias</v>
          </cell>
          <cell r="T1500">
            <v>2</v>
          </cell>
          <cell r="U1500" t="str">
            <v>SIEMACO SAO PAULO LIMP URBANA</v>
          </cell>
          <cell r="V1500" t="str">
            <v>Brasileira</v>
          </cell>
          <cell r="W1500" t="str">
            <v>São Paulo</v>
          </cell>
          <cell r="X1500" t="str">
            <v>JOSELI REIS PEREIRA PIRES</v>
          </cell>
          <cell r="Y1500" t="str">
            <v>RENATO DA SILVA PIRES</v>
          </cell>
          <cell r="Z1500" t="str">
            <v>Casado</v>
          </cell>
          <cell r="AA1500" t="str">
            <v>Ensino Fundamental Completo</v>
          </cell>
          <cell r="AB1500" t="str">
            <v>M</v>
          </cell>
          <cell r="AC1500" t="str">
            <v>Rua</v>
          </cell>
          <cell r="AD1500" t="str">
            <v>ANTONIO MARCONDES BOETA</v>
          </cell>
          <cell r="AE1500" t="str">
            <v>102</v>
          </cell>
          <cell r="AG1500" t="str">
            <v>04883-210</v>
          </cell>
          <cell r="AH1500" t="str">
            <v>JARDIM ALADIM</v>
          </cell>
          <cell r="AI1500" t="str">
            <v>São Paulo</v>
          </cell>
          <cell r="AJ1500" t="str">
            <v>São Paulo</v>
          </cell>
          <cell r="AM1500" t="str">
            <v>11</v>
          </cell>
          <cell r="AN1500" t="str">
            <v>97422.4072</v>
          </cell>
          <cell r="AP1500">
            <v>6753</v>
          </cell>
          <cell r="AQ1500" t="str">
            <v>19616</v>
          </cell>
          <cell r="AR1500" t="str">
            <v>8</v>
          </cell>
          <cell r="AS1500" t="str">
            <v>396195866</v>
          </cell>
          <cell r="AT1500" t="str">
            <v>426829640167</v>
          </cell>
          <cell r="AU1500" t="str">
            <v>0042</v>
          </cell>
          <cell r="AV1500" t="str">
            <v>381</v>
          </cell>
          <cell r="AW1500" t="str">
            <v>48101270</v>
          </cell>
          <cell r="AX1500" t="str">
            <v>876</v>
          </cell>
          <cell r="AY1500">
            <v>0</v>
          </cell>
          <cell r="AZ1500">
            <v>4</v>
          </cell>
          <cell r="BA1500">
            <v>12</v>
          </cell>
        </row>
        <row r="1501">
          <cell r="A1501">
            <v>114497</v>
          </cell>
          <cell r="B1501" t="str">
            <v>LEONARDO SABINO PESSOA KOTOVEY</v>
          </cell>
          <cell r="C1501" t="str">
            <v>AJUDANTE EQ SERVICOS DIVERSOS</v>
          </cell>
          <cell r="D1501" t="str">
            <v>ECOSAMPA Santo Amaro</v>
          </cell>
          <cell r="E1501">
            <v>43811</v>
          </cell>
          <cell r="F1501">
            <v>1319.67</v>
          </cell>
          <cell r="G1501" t="str">
            <v>Demitido em Meses Anteriores</v>
          </cell>
          <cell r="H1501">
            <v>44140</v>
          </cell>
          <cell r="I1501">
            <v>32233</v>
          </cell>
          <cell r="J1501" t="str">
            <v>386.523.848-35</v>
          </cell>
          <cell r="K1501" t="str">
            <v>210.71780.60.5</v>
          </cell>
          <cell r="L1501" t="str">
            <v>Salário Mensal</v>
          </cell>
          <cell r="M1501" t="str">
            <v>Empregado (CLT)</v>
          </cell>
          <cell r="N1501" t="str">
            <v>5142-25</v>
          </cell>
          <cell r="O1501">
            <v>300</v>
          </cell>
          <cell r="P1501" t="str">
            <v>SEGUNDA A SABADO - 21:00 AS 04:33 / INTERVALO DE 01 HORA</v>
          </cell>
          <cell r="Q1501" t="str">
            <v>220 Horas</v>
          </cell>
          <cell r="R1501" t="str">
            <v>75.01.014</v>
          </cell>
          <cell r="S1501" t="str">
            <v>SCK - Pintura de Meio-Fio e Remoção Faixas e Propagandas</v>
          </cell>
          <cell r="T1501">
            <v>2</v>
          </cell>
          <cell r="U1501" t="str">
            <v>SIEMACO SAO PAULO LIMP URBANA</v>
          </cell>
          <cell r="V1501" t="str">
            <v>Brasileira</v>
          </cell>
          <cell r="W1501" t="str">
            <v>São Paulo</v>
          </cell>
          <cell r="X1501" t="str">
            <v>JACILENE SABINO PESSOA</v>
          </cell>
          <cell r="Y1501" t="str">
            <v>JOANINO LUIS KOTOVEY</v>
          </cell>
          <cell r="Z1501" t="str">
            <v>Solteiro</v>
          </cell>
          <cell r="AA1501" t="str">
            <v>Ensino Médio Completo</v>
          </cell>
          <cell r="AB1501" t="str">
            <v>M</v>
          </cell>
          <cell r="AC1501" t="str">
            <v>Rua</v>
          </cell>
          <cell r="AD1501" t="str">
            <v>RUA ANTONIO FELIPE FILHO</v>
          </cell>
          <cell r="AE1501" t="str">
            <v>18</v>
          </cell>
          <cell r="AF1501" t="str">
            <v>CASA 2</v>
          </cell>
          <cell r="AG1501" t="str">
            <v>04845-000</v>
          </cell>
          <cell r="AH1501" t="str">
            <v>JARDIM REIMBERG</v>
          </cell>
          <cell r="AI1501" t="str">
            <v>São Paulo</v>
          </cell>
          <cell r="AJ1501" t="str">
            <v>São Paulo</v>
          </cell>
          <cell r="AK1501" t="str">
            <v>11</v>
          </cell>
          <cell r="AL1501" t="str">
            <v>94375.1315</v>
          </cell>
          <cell r="AM1501" t="str">
            <v>11</v>
          </cell>
          <cell r="AN1501" t="str">
            <v>5927.6825</v>
          </cell>
          <cell r="AP1501">
            <v>8480</v>
          </cell>
          <cell r="AQ1501" t="str">
            <v>42392</v>
          </cell>
          <cell r="AR1501" t="str">
            <v>3</v>
          </cell>
          <cell r="AS1501" t="str">
            <v>441065284</v>
          </cell>
          <cell r="AT1501" t="str">
            <v>363583530108</v>
          </cell>
          <cell r="AU1501" t="str">
            <v>0561</v>
          </cell>
          <cell r="AV1501" t="str">
            <v>371</v>
          </cell>
          <cell r="AW1501" t="str">
            <v>38652384</v>
          </cell>
          <cell r="AX1501" t="str">
            <v>835</v>
          </cell>
          <cell r="AY1501">
            <v>0</v>
          </cell>
          <cell r="AZ1501">
            <v>10</v>
          </cell>
          <cell r="BA1501">
            <v>23</v>
          </cell>
        </row>
        <row r="1502">
          <cell r="A1502">
            <v>112682</v>
          </cell>
          <cell r="B1502" t="str">
            <v>LEONDINEI VAZ</v>
          </cell>
          <cell r="C1502" t="str">
            <v>AJUDANTE EQ SERVICOS DIVERSOS</v>
          </cell>
          <cell r="D1502" t="str">
            <v>ECOSAMPA Capela do Socorro</v>
          </cell>
          <cell r="E1502">
            <v>43617</v>
          </cell>
          <cell r="F1502">
            <v>1603.99</v>
          </cell>
          <cell r="G1502" t="str">
            <v>Em Atividade Normal</v>
          </cell>
          <cell r="H1502">
            <v>44930</v>
          </cell>
          <cell r="I1502">
            <v>26763</v>
          </cell>
          <cell r="J1502" t="str">
            <v>253.589.728-89</v>
          </cell>
          <cell r="K1502" t="str">
            <v>125.20487.75.7</v>
          </cell>
          <cell r="L1502" t="str">
            <v>Salário Mensal</v>
          </cell>
          <cell r="M1502" t="str">
            <v>Empregado (CLT)</v>
          </cell>
          <cell r="N1502" t="str">
            <v>5142-25</v>
          </cell>
          <cell r="O1502">
            <v>167</v>
          </cell>
          <cell r="P1502" t="str">
            <v>SEGUNDA A SABADO - 13:40 AS 22:00 / INTERVALO DE 01 HORA</v>
          </cell>
          <cell r="Q1502" t="str">
            <v>220 Horas</v>
          </cell>
          <cell r="R1502" t="str">
            <v>75.01.022</v>
          </cell>
          <cell r="S1502" t="str">
            <v>SCK - Limpeza Habitacional - Dificil Acesso</v>
          </cell>
          <cell r="T1502">
            <v>2</v>
          </cell>
          <cell r="U1502" t="str">
            <v>SIEMACO SAO PAULO LIMP URBANA</v>
          </cell>
          <cell r="V1502" t="str">
            <v>Brasileira</v>
          </cell>
          <cell r="W1502" t="str">
            <v>São Paulo</v>
          </cell>
          <cell r="X1502" t="str">
            <v>MARIA VILCE MATEUS VAZ</v>
          </cell>
          <cell r="Y1502" t="str">
            <v>LEONDENIZ VAZ</v>
          </cell>
          <cell r="Z1502" t="str">
            <v>Solteiro</v>
          </cell>
          <cell r="AA1502" t="str">
            <v>Ensino Fundamental Completo</v>
          </cell>
          <cell r="AB1502" t="str">
            <v>M</v>
          </cell>
          <cell r="AC1502" t="str">
            <v>Rua</v>
          </cell>
          <cell r="AD1502" t="str">
            <v>ALVARES CORREIA</v>
          </cell>
          <cell r="AE1502" t="str">
            <v>11</v>
          </cell>
          <cell r="AG1502" t="str">
            <v>04830-110</v>
          </cell>
          <cell r="AH1502" t="str">
            <v>JARDIM PRESIDENTE</v>
          </cell>
          <cell r="AI1502" t="str">
            <v>São Paulo</v>
          </cell>
          <cell r="AJ1502" t="str">
            <v>São Paulo</v>
          </cell>
          <cell r="AP1502">
            <v>5917</v>
          </cell>
          <cell r="AQ1502" t="str">
            <v>3846</v>
          </cell>
          <cell r="AR1502" t="str">
            <v>4</v>
          </cell>
          <cell r="AS1502" t="str">
            <v>231732545</v>
          </cell>
          <cell r="AT1502" t="str">
            <v>259431930116</v>
          </cell>
          <cell r="AU1502" t="str">
            <v>798</v>
          </cell>
          <cell r="AV1502" t="str">
            <v>280</v>
          </cell>
          <cell r="AW1502" t="str">
            <v>85967</v>
          </cell>
          <cell r="AX1502" t="str">
            <v>192</v>
          </cell>
          <cell r="AY1502">
            <v>4</v>
          </cell>
          <cell r="AZ1502">
            <v>3</v>
          </cell>
          <cell r="BA1502">
            <v>0</v>
          </cell>
        </row>
        <row r="1503">
          <cell r="A1503">
            <v>112684</v>
          </cell>
          <cell r="B1503" t="str">
            <v>LEONIDAS CORTES DOS SANTOS</v>
          </cell>
          <cell r="C1503" t="str">
            <v>VARREDOR</v>
          </cell>
          <cell r="D1503" t="str">
            <v>ECOSAMPA Campo Limpo</v>
          </cell>
          <cell r="E1503">
            <v>43617</v>
          </cell>
          <cell r="F1503">
            <v>1603.99</v>
          </cell>
          <cell r="G1503" t="str">
            <v>Em Atividade Normal</v>
          </cell>
          <cell r="H1503">
            <v>45124</v>
          </cell>
          <cell r="I1503">
            <v>30827</v>
          </cell>
          <cell r="J1503" t="str">
            <v>009.476.115-92</v>
          </cell>
          <cell r="K1503" t="str">
            <v>132.59080.77.4</v>
          </cell>
          <cell r="L1503" t="str">
            <v>Salário Mensal</v>
          </cell>
          <cell r="M1503" t="str">
            <v>Empregado (CLT)</v>
          </cell>
          <cell r="N1503" t="str">
            <v>5142-15</v>
          </cell>
          <cell r="O1503">
            <v>71</v>
          </cell>
          <cell r="P1503" t="str">
            <v>SEGUNDA A SABADO - 07:00 AS 15:20 / INTERVALO DE 01 HORA</v>
          </cell>
          <cell r="Q1503" t="str">
            <v>220 Horas</v>
          </cell>
          <cell r="R1503" t="str">
            <v>75.01.006</v>
          </cell>
          <cell r="S1503" t="str">
            <v>SCK - Varrição de Vias e Logradouros</v>
          </cell>
          <cell r="T1503">
            <v>2</v>
          </cell>
          <cell r="U1503" t="str">
            <v>SIEMACO SAO PAULO LIMP URBANA</v>
          </cell>
          <cell r="V1503" t="str">
            <v>Brasileira</v>
          </cell>
          <cell r="W1503" t="str">
            <v>Vitória da Conquista</v>
          </cell>
          <cell r="X1503" t="str">
            <v>JUDITE CORTES DOS SANTOS</v>
          </cell>
          <cell r="Y1503" t="str">
            <v>VALDETE CORTES DOS SANTOS</v>
          </cell>
          <cell r="Z1503" t="str">
            <v>Casado</v>
          </cell>
          <cell r="AA1503" t="str">
            <v>Ensino Fundamental Completo</v>
          </cell>
          <cell r="AB1503" t="str">
            <v>M</v>
          </cell>
          <cell r="AC1503" t="str">
            <v>Rua</v>
          </cell>
          <cell r="AD1503" t="str">
            <v>DONA VITU GIORGI</v>
          </cell>
          <cell r="AE1503" t="str">
            <v>17</v>
          </cell>
          <cell r="AG1503" t="str">
            <v>05658-070</v>
          </cell>
          <cell r="AH1503" t="str">
            <v>LEONOR</v>
          </cell>
          <cell r="AI1503" t="str">
            <v>São Paulo</v>
          </cell>
          <cell r="AJ1503" t="str">
            <v>São Paulo</v>
          </cell>
          <cell r="AP1503">
            <v>390</v>
          </cell>
          <cell r="AQ1503" t="str">
            <v>12562</v>
          </cell>
          <cell r="AR1503" t="str">
            <v>3</v>
          </cell>
          <cell r="AS1503" t="str">
            <v>545143640</v>
          </cell>
          <cell r="AT1503" t="str">
            <v>106215550582</v>
          </cell>
          <cell r="AU1503" t="str">
            <v>56</v>
          </cell>
          <cell r="AV1503" t="str">
            <v>346</v>
          </cell>
          <cell r="AW1503" t="str">
            <v>39055</v>
          </cell>
          <cell r="AX1503" t="str">
            <v>291</v>
          </cell>
          <cell r="AY1503">
            <v>4</v>
          </cell>
          <cell r="AZ1503">
            <v>3</v>
          </cell>
          <cell r="BA1503">
            <v>0</v>
          </cell>
        </row>
        <row r="1504">
          <cell r="A1504">
            <v>112687</v>
          </cell>
          <cell r="B1504" t="str">
            <v>LESSIO RENOR DE FREITAS</v>
          </cell>
          <cell r="C1504" t="str">
            <v>VARREDOR</v>
          </cell>
          <cell r="D1504" t="str">
            <v>ECOSAMPA Santo Amaro</v>
          </cell>
          <cell r="E1504">
            <v>43617</v>
          </cell>
          <cell r="F1504">
            <v>1603.99</v>
          </cell>
          <cell r="G1504" t="str">
            <v>Em Atividade Normal</v>
          </cell>
          <cell r="H1504">
            <v>44806</v>
          </cell>
          <cell r="I1504">
            <v>25127</v>
          </cell>
          <cell r="J1504" t="str">
            <v>734.633.106-00</v>
          </cell>
          <cell r="K1504" t="str">
            <v>123.74872.32.9</v>
          </cell>
          <cell r="L1504" t="str">
            <v>Salário Mensal</v>
          </cell>
          <cell r="M1504" t="str">
            <v>Empregado (CLT)</v>
          </cell>
          <cell r="N1504" t="str">
            <v>5142-15</v>
          </cell>
          <cell r="O1504">
            <v>66</v>
          </cell>
          <cell r="P1504" t="str">
            <v>SEGUNDA A SABADO - 06:00 AS 14:20 / INTERVALO DE 01 HORA</v>
          </cell>
          <cell r="Q1504" t="str">
            <v>220 Horas</v>
          </cell>
          <cell r="R1504" t="str">
            <v>75.01.006</v>
          </cell>
          <cell r="S1504" t="str">
            <v>SCK - Varrição de Vias e Logradouros</v>
          </cell>
          <cell r="T1504">
            <v>2</v>
          </cell>
          <cell r="U1504" t="str">
            <v>SIEMACO SAO PAULO LIMP URBANA</v>
          </cell>
          <cell r="V1504" t="str">
            <v>Brasileira</v>
          </cell>
          <cell r="W1504" t="str">
            <v>Contagem</v>
          </cell>
          <cell r="X1504" t="str">
            <v>CAMILA ABRABGES DE FREITAS</v>
          </cell>
          <cell r="Y1504" t="str">
            <v>GERALDO RENOR DE FREITAS</v>
          </cell>
          <cell r="Z1504" t="str">
            <v>Divorciado</v>
          </cell>
          <cell r="AA1504" t="str">
            <v>Ensino Fundamental Completo</v>
          </cell>
          <cell r="AB1504" t="str">
            <v>M</v>
          </cell>
          <cell r="AC1504" t="str">
            <v>Rua</v>
          </cell>
          <cell r="AD1504" t="str">
            <v>BENEDITO DE BARROS</v>
          </cell>
          <cell r="AE1504" t="str">
            <v>430</v>
          </cell>
          <cell r="AG1504" t="str">
            <v>05882-370</v>
          </cell>
          <cell r="AH1504" t="str">
            <v>JD SAO BENTO</v>
          </cell>
          <cell r="AI1504" t="str">
            <v>São Paulo</v>
          </cell>
          <cell r="AJ1504" t="str">
            <v>São Paulo</v>
          </cell>
          <cell r="AK1504" t="str">
            <v>11</v>
          </cell>
          <cell r="AL1504" t="str">
            <v>8654.0272</v>
          </cell>
          <cell r="AM1504" t="str">
            <v>11</v>
          </cell>
          <cell r="AN1504" t="str">
            <v>8654.1138</v>
          </cell>
          <cell r="AP1504">
            <v>9106</v>
          </cell>
          <cell r="AQ1504" t="str">
            <v>33914</v>
          </cell>
          <cell r="AR1504" t="str">
            <v>7</v>
          </cell>
          <cell r="AS1504" t="str">
            <v>21.358.754-3</v>
          </cell>
          <cell r="AT1504" t="str">
            <v>107067930256</v>
          </cell>
          <cell r="AU1504" t="str">
            <v>398</v>
          </cell>
          <cell r="AV1504" t="str">
            <v>90</v>
          </cell>
          <cell r="AW1504" t="str">
            <v>76246</v>
          </cell>
          <cell r="AX1504" t="str">
            <v>092</v>
          </cell>
          <cell r="AY1504">
            <v>4</v>
          </cell>
          <cell r="AZ1504">
            <v>3</v>
          </cell>
          <cell r="BA1504">
            <v>0</v>
          </cell>
        </row>
        <row r="1505">
          <cell r="A1505">
            <v>112690</v>
          </cell>
          <cell r="B1505" t="str">
            <v>LETICIA FERREIRA DOS SANTOS</v>
          </cell>
          <cell r="C1505" t="str">
            <v>AJUDANTE EQ SERVICOS DIVERSOS</v>
          </cell>
          <cell r="D1505" t="str">
            <v>ECOSAMPA Campo Limpo</v>
          </cell>
          <cell r="E1505">
            <v>43617</v>
          </cell>
          <cell r="F1505">
            <v>1603.99</v>
          </cell>
          <cell r="G1505" t="str">
            <v>Gozando Férias</v>
          </cell>
          <cell r="H1505">
            <v>45180</v>
          </cell>
          <cell r="I1505">
            <v>29471</v>
          </cell>
          <cell r="J1505" t="str">
            <v>301.129.558-19</v>
          </cell>
          <cell r="K1505" t="str">
            <v>209.74137.88.4</v>
          </cell>
          <cell r="L1505" t="str">
            <v>Salário Mensal</v>
          </cell>
          <cell r="M1505" t="str">
            <v>Empregado (CLT)</v>
          </cell>
          <cell r="N1505" t="str">
            <v>5142-25</v>
          </cell>
          <cell r="O1505">
            <v>66</v>
          </cell>
          <cell r="P1505" t="str">
            <v>SEGUNDA A SABADO - 06:00 AS 14:20 / INTERVALO DE 01 HORA</v>
          </cell>
          <cell r="Q1505" t="str">
            <v>220 Horas</v>
          </cell>
          <cell r="R1505" t="str">
            <v>75.01.013</v>
          </cell>
          <cell r="S1505" t="str">
            <v>SCK - Capinação e Roçada de Vias</v>
          </cell>
          <cell r="T1505">
            <v>2</v>
          </cell>
          <cell r="U1505" t="str">
            <v>SIEMACO SAO PAULO LIMP URBANA</v>
          </cell>
          <cell r="V1505" t="str">
            <v>Brasileira</v>
          </cell>
          <cell r="W1505" t="str">
            <v>Taboão da Serra</v>
          </cell>
          <cell r="X1505" t="str">
            <v>SENHORINHA FERREIRA DE JESUS</v>
          </cell>
          <cell r="Y1505" t="str">
            <v>PAULINO NUNES DOS SANTOS</v>
          </cell>
          <cell r="Z1505" t="str">
            <v>Solteiro</v>
          </cell>
          <cell r="AA1505" t="str">
            <v>Ensino Fundamental Incompleto</v>
          </cell>
          <cell r="AB1505" t="str">
            <v>F</v>
          </cell>
          <cell r="AC1505" t="str">
            <v>Rua</v>
          </cell>
          <cell r="AD1505" t="str">
            <v>DIOGO DIAS</v>
          </cell>
          <cell r="AE1505" t="str">
            <v>435</v>
          </cell>
          <cell r="AG1505" t="str">
            <v>05861-270</v>
          </cell>
          <cell r="AH1505" t="str">
            <v>JARDIM MONICA</v>
          </cell>
          <cell r="AI1505" t="str">
            <v>São Paulo</v>
          </cell>
          <cell r="AJ1505" t="str">
            <v>São Paulo</v>
          </cell>
          <cell r="AP1505">
            <v>9104</v>
          </cell>
          <cell r="AQ1505" t="str">
            <v>20296</v>
          </cell>
          <cell r="AR1505" t="str">
            <v>6</v>
          </cell>
          <cell r="AS1505" t="str">
            <v>307693521</v>
          </cell>
          <cell r="AT1505" t="str">
            <v>289749040124</v>
          </cell>
          <cell r="AU1505" t="str">
            <v>524</v>
          </cell>
          <cell r="AV1505" t="str">
            <v>373</v>
          </cell>
          <cell r="AW1505" t="str">
            <v>13617</v>
          </cell>
          <cell r="AX1505" t="str">
            <v>357</v>
          </cell>
          <cell r="AY1505">
            <v>4</v>
          </cell>
          <cell r="AZ1505">
            <v>3</v>
          </cell>
          <cell r="BA1505">
            <v>0</v>
          </cell>
        </row>
        <row r="1506">
          <cell r="A1506">
            <v>115814</v>
          </cell>
          <cell r="B1506" t="str">
            <v>LIGIA GOMES DA CRUZ</v>
          </cell>
          <cell r="C1506" t="str">
            <v>AGENTE AMBIENTAL</v>
          </cell>
          <cell r="D1506" t="str">
            <v>ECOSAMPA Operação Geral</v>
          </cell>
          <cell r="E1506">
            <v>44154</v>
          </cell>
          <cell r="F1506">
            <v>2072.08</v>
          </cell>
          <cell r="G1506" t="str">
            <v>Auxílio-Doença</v>
          </cell>
          <cell r="H1506">
            <v>45146</v>
          </cell>
          <cell r="I1506">
            <v>29566</v>
          </cell>
          <cell r="J1506" t="str">
            <v>330.336.088-09</v>
          </cell>
          <cell r="K1506" t="str">
            <v>206.42190.49.0</v>
          </cell>
          <cell r="L1506" t="str">
            <v>Salário Mensal</v>
          </cell>
          <cell r="M1506" t="str">
            <v>Empregado (CLT)</v>
          </cell>
          <cell r="N1506" t="str">
            <v>3522-05</v>
          </cell>
          <cell r="O1506">
            <v>66</v>
          </cell>
          <cell r="P1506" t="str">
            <v>SEGUNDA A SABADO - 06:00 AS 14:20 / INTERVALO DE 01 HORA</v>
          </cell>
          <cell r="Q1506" t="str">
            <v>220 Horas</v>
          </cell>
          <cell r="R1506" t="str">
            <v>75.02.003</v>
          </cell>
          <cell r="S1506" t="str">
            <v>Apoio Op C.Direto</v>
          </cell>
          <cell r="T1506">
            <v>2</v>
          </cell>
          <cell r="U1506" t="str">
            <v>SIEMACO SAO PAULO LIMP URBANA</v>
          </cell>
          <cell r="V1506" t="str">
            <v>Brasileira</v>
          </cell>
          <cell r="W1506" t="str">
            <v>São Paulo</v>
          </cell>
          <cell r="X1506" t="str">
            <v>JORJA ROSA DE JESUS DA CRUZ</v>
          </cell>
          <cell r="Y1506" t="str">
            <v>CELSO GOMES DA SILVA</v>
          </cell>
          <cell r="Z1506" t="str">
            <v>Solteiro</v>
          </cell>
          <cell r="AA1506" t="str">
            <v>Ensino Médio Completo</v>
          </cell>
          <cell r="AB1506" t="str">
            <v>F</v>
          </cell>
          <cell r="AC1506" t="str">
            <v>Rua</v>
          </cell>
          <cell r="AD1506" t="str">
            <v>PENA DOURADA</v>
          </cell>
          <cell r="AE1506" t="str">
            <v>59</v>
          </cell>
          <cell r="AG1506" t="str">
            <v>02990-301</v>
          </cell>
          <cell r="AH1506" t="str">
            <v>JARDIM DONARIA</v>
          </cell>
          <cell r="AI1506" t="str">
            <v>São Paulo</v>
          </cell>
          <cell r="AJ1506" t="str">
            <v>São Paulo</v>
          </cell>
          <cell r="AK1506" t="str">
            <v>11</v>
          </cell>
          <cell r="AL1506" t="str">
            <v>95412.9869</v>
          </cell>
          <cell r="AP1506">
            <v>7435</v>
          </cell>
          <cell r="AQ1506" t="str">
            <v>36991</v>
          </cell>
          <cell r="AR1506" t="str">
            <v>8</v>
          </cell>
          <cell r="AS1506" t="str">
            <v>338914869</v>
          </cell>
          <cell r="AT1506" t="str">
            <v>323407790108</v>
          </cell>
          <cell r="AU1506" t="str">
            <v>0069</v>
          </cell>
          <cell r="AV1506" t="str">
            <v>389</v>
          </cell>
          <cell r="AW1506" t="str">
            <v>33033608</v>
          </cell>
          <cell r="AX1506" t="str">
            <v>809</v>
          </cell>
          <cell r="AY1506">
            <v>2</v>
          </cell>
          <cell r="AZ1506">
            <v>9</v>
          </cell>
          <cell r="BA1506">
            <v>12</v>
          </cell>
        </row>
        <row r="1507">
          <cell r="A1507">
            <v>114030</v>
          </cell>
          <cell r="B1507" t="str">
            <v>LILIANE ROSA FURTADO DA SILVA</v>
          </cell>
          <cell r="C1507" t="str">
            <v>AJUDANTE EQ SERVICOS DIVERSOS</v>
          </cell>
          <cell r="D1507" t="str">
            <v>ECOSAMPA Capela do Socorro</v>
          </cell>
          <cell r="E1507">
            <v>43710</v>
          </cell>
          <cell r="F1507">
            <v>1603.99</v>
          </cell>
          <cell r="G1507" t="str">
            <v>Em Atividade Normal</v>
          </cell>
          <cell r="H1507">
            <v>45119</v>
          </cell>
          <cell r="I1507">
            <v>31413</v>
          </cell>
          <cell r="J1507" t="str">
            <v>382.708.148-30</v>
          </cell>
          <cell r="K1507" t="str">
            <v>201.55583.54.3</v>
          </cell>
          <cell r="L1507" t="str">
            <v>Salário Mensal</v>
          </cell>
          <cell r="M1507" t="str">
            <v>Empregado (CLT)</v>
          </cell>
          <cell r="N1507" t="str">
            <v>5142-25</v>
          </cell>
          <cell r="O1507">
            <v>66</v>
          </cell>
          <cell r="P1507" t="str">
            <v>SEGUNDA A SABADO - 06:00 AS 14:20 / INTERVALO DE 01 HORA</v>
          </cell>
          <cell r="Q1507" t="str">
            <v>220 Horas</v>
          </cell>
          <cell r="R1507" t="str">
            <v>75.01.013</v>
          </cell>
          <cell r="S1507" t="str">
            <v>SCK - Capinação e Roçada de Vias</v>
          </cell>
          <cell r="T1507">
            <v>2</v>
          </cell>
          <cell r="U1507" t="str">
            <v>SIEMACO SAO PAULO LIMP URBANA</v>
          </cell>
          <cell r="V1507" t="str">
            <v>Brasileira</v>
          </cell>
          <cell r="W1507" t="str">
            <v>São Paulo</v>
          </cell>
          <cell r="X1507" t="str">
            <v>MARIA CAVALHEIRO FURTADO</v>
          </cell>
          <cell r="Y1507" t="str">
            <v>JOSE ROSA DA SILVA</v>
          </cell>
          <cell r="Z1507" t="str">
            <v>Solteiro</v>
          </cell>
          <cell r="AA1507" t="str">
            <v>Ensino Médio Completo</v>
          </cell>
          <cell r="AB1507" t="str">
            <v>F</v>
          </cell>
          <cell r="AC1507" t="str">
            <v>Rua</v>
          </cell>
          <cell r="AD1507" t="str">
            <v>ALVARES CORREIA</v>
          </cell>
          <cell r="AE1507" t="str">
            <v>369</v>
          </cell>
          <cell r="AG1507" t="str">
            <v>04830-110</v>
          </cell>
          <cell r="AH1507" t="str">
            <v>JARDIM PRESIDENTE</v>
          </cell>
          <cell r="AI1507" t="str">
            <v>São Paulo</v>
          </cell>
          <cell r="AJ1507" t="str">
            <v>São Paulo</v>
          </cell>
          <cell r="AM1507" t="str">
            <v>11</v>
          </cell>
          <cell r="AN1507" t="str">
            <v>97079.3592</v>
          </cell>
          <cell r="AP1507">
            <v>6733</v>
          </cell>
          <cell r="AQ1507" t="str">
            <v>31966</v>
          </cell>
          <cell r="AR1507" t="str">
            <v>6</v>
          </cell>
          <cell r="AS1507" t="str">
            <v>420980957</v>
          </cell>
          <cell r="AT1507" t="str">
            <v>353938930191</v>
          </cell>
          <cell r="AU1507" t="str">
            <v>0777</v>
          </cell>
          <cell r="AV1507" t="str">
            <v>280</v>
          </cell>
          <cell r="AW1507" t="str">
            <v>84029</v>
          </cell>
          <cell r="AX1507" t="str">
            <v>00312</v>
          </cell>
          <cell r="AY1507">
            <v>3</v>
          </cell>
          <cell r="AZ1507">
            <v>11</v>
          </cell>
          <cell r="BA1507">
            <v>29</v>
          </cell>
        </row>
        <row r="1508">
          <cell r="A1508">
            <v>121532</v>
          </cell>
          <cell r="B1508" t="str">
            <v>LINDINEI DA SILVA ALVES</v>
          </cell>
          <cell r="C1508" t="str">
            <v>AJUDANTE EQ SERVICOS DIVERSOS</v>
          </cell>
          <cell r="D1508" t="str">
            <v>ECOSAMPA Operação Geral</v>
          </cell>
          <cell r="E1508">
            <v>44972</v>
          </cell>
          <cell r="F1508">
            <v>1603.99</v>
          </cell>
          <cell r="G1508" t="str">
            <v>Demitido em Meses Anteriores</v>
          </cell>
          <cell r="H1508">
            <v>44986</v>
          </cell>
          <cell r="I1508">
            <v>35041</v>
          </cell>
          <cell r="J1508" t="str">
            <v>494.745.348-61</v>
          </cell>
          <cell r="K1508" t="str">
            <v>238.89685.00.1</v>
          </cell>
          <cell r="L1508" t="str">
            <v>Salário Mensal</v>
          </cell>
          <cell r="M1508" t="str">
            <v>Empregado (CLT)</v>
          </cell>
          <cell r="N1508" t="str">
            <v>5142-25</v>
          </cell>
          <cell r="O1508">
            <v>339</v>
          </cell>
          <cell r="P1508" t="str">
            <v>SEGUNDA A SABADO - 13:20 AS 21:40 / INTERVALO DE 01 HORA</v>
          </cell>
          <cell r="Q1508" t="str">
            <v>220 Horas</v>
          </cell>
          <cell r="R1508" t="str">
            <v>75.01.011</v>
          </cell>
          <cell r="S1508" t="str">
            <v>SCK - Lavagem - Feiras, Vias e Logradouros</v>
          </cell>
          <cell r="T1508">
            <v>2</v>
          </cell>
          <cell r="U1508" t="str">
            <v>SIEMACO SAO PAULO LIMP URBANA</v>
          </cell>
          <cell r="V1508" t="str">
            <v>Brasileira</v>
          </cell>
          <cell r="W1508" t="str">
            <v>São Paulo</v>
          </cell>
          <cell r="X1508" t="str">
            <v>SELMA FERREIRA DA SILVA</v>
          </cell>
          <cell r="Y1508" t="str">
            <v>LUIZ DOS SANTOS ALVES</v>
          </cell>
          <cell r="Z1508" t="str">
            <v>Solteiro</v>
          </cell>
          <cell r="AA1508" t="str">
            <v>Ensino Médio Completo</v>
          </cell>
          <cell r="AB1508" t="str">
            <v>F</v>
          </cell>
          <cell r="AC1508" t="str">
            <v>Avenida</v>
          </cell>
          <cell r="AD1508" t="str">
            <v>Hebe Camargo</v>
          </cell>
          <cell r="AE1508" t="str">
            <v>29</v>
          </cell>
          <cell r="AG1508" t="str">
            <v>05664-030</v>
          </cell>
          <cell r="AH1508" t="str">
            <v>Paraisopolis</v>
          </cell>
          <cell r="AI1508" t="str">
            <v>São Paulo</v>
          </cell>
          <cell r="AJ1508" t="str">
            <v>São Paulo</v>
          </cell>
          <cell r="AM1508" t="str">
            <v>11</v>
          </cell>
          <cell r="AN1508" t="str">
            <v>98324-1210</v>
          </cell>
          <cell r="AP1508">
            <v>8846</v>
          </cell>
          <cell r="AQ1508" t="str">
            <v>44218</v>
          </cell>
          <cell r="AR1508" t="str">
            <v>7</v>
          </cell>
          <cell r="AS1508" t="str">
            <v>424901031</v>
          </cell>
          <cell r="AT1508" t="str">
            <v>414651200116</v>
          </cell>
          <cell r="AU1508" t="str">
            <v>0526</v>
          </cell>
          <cell r="AV1508" t="str">
            <v>346</v>
          </cell>
          <cell r="AW1508" t="str">
            <v>49474534</v>
          </cell>
          <cell r="AX1508" t="str">
            <v>861</v>
          </cell>
          <cell r="AY1508">
            <v>0</v>
          </cell>
          <cell r="AZ1508">
            <v>0</v>
          </cell>
          <cell r="BA1508">
            <v>16</v>
          </cell>
        </row>
        <row r="1509">
          <cell r="A1509">
            <v>114722</v>
          </cell>
          <cell r="B1509" t="str">
            <v>LINDOMAR FERNANDO CORREIA DA SILVA</v>
          </cell>
          <cell r="C1509" t="str">
            <v>AJUDANTE EQ SERVICOS DIVERSOS</v>
          </cell>
          <cell r="D1509" t="str">
            <v>ECOSAMPA Santo Amaro</v>
          </cell>
          <cell r="E1509">
            <v>43874</v>
          </cell>
          <cell r="F1509">
            <v>1319.67</v>
          </cell>
          <cell r="G1509" t="str">
            <v>Demitido em Meses Anteriores</v>
          </cell>
          <cell r="H1509">
            <v>44144</v>
          </cell>
          <cell r="I1509">
            <v>35028</v>
          </cell>
          <cell r="J1509" t="str">
            <v>469.513.818-28</v>
          </cell>
          <cell r="K1509" t="str">
            <v>203.90971.11.6</v>
          </cell>
          <cell r="L1509" t="str">
            <v>Salário Mensal</v>
          </cell>
          <cell r="M1509" t="str">
            <v>Empregado (CLT)</v>
          </cell>
          <cell r="N1509" t="str">
            <v>5142-25</v>
          </cell>
          <cell r="O1509">
            <v>300</v>
          </cell>
          <cell r="P1509" t="str">
            <v>SEGUNDA A SABADO - 21:00 AS 04:33 / INTERVALO DE 01 HORA</v>
          </cell>
          <cell r="Q1509" t="str">
            <v>220 Horas</v>
          </cell>
          <cell r="R1509" t="str">
            <v>75.01.014</v>
          </cell>
          <cell r="S1509" t="str">
            <v>SCK - Pintura de Meio-Fio e Remoção Faixas e Propagandas</v>
          </cell>
          <cell r="T1509">
            <v>2</v>
          </cell>
          <cell r="U1509" t="str">
            <v>SIEMACO SAO PAULO LIMP URBANA</v>
          </cell>
          <cell r="V1509" t="str">
            <v>Brasileira</v>
          </cell>
          <cell r="W1509" t="str">
            <v>Barreiros</v>
          </cell>
          <cell r="X1509" t="str">
            <v>ODETE MARIA DA SILVA</v>
          </cell>
          <cell r="Y1509" t="str">
            <v>LUIZ DE FRANCA CORREIA NETO</v>
          </cell>
          <cell r="Z1509" t="str">
            <v>Solteiro</v>
          </cell>
          <cell r="AA1509" t="str">
            <v>Ensino Fundamental Incompleto</v>
          </cell>
          <cell r="AB1509" t="str">
            <v>M</v>
          </cell>
          <cell r="AC1509" t="str">
            <v>Rua</v>
          </cell>
          <cell r="AD1509" t="str">
            <v>RUA FANKENBERG</v>
          </cell>
          <cell r="AE1509" t="str">
            <v>114</v>
          </cell>
          <cell r="AF1509" t="str">
            <v>C</v>
          </cell>
          <cell r="AG1509" t="str">
            <v>05885-240</v>
          </cell>
          <cell r="AH1509" t="str">
            <v>JARDIM COMERCIAL</v>
          </cell>
          <cell r="AI1509" t="str">
            <v>São Paulo</v>
          </cell>
          <cell r="AJ1509" t="str">
            <v>São Paulo</v>
          </cell>
          <cell r="AK1509" t="str">
            <v>11</v>
          </cell>
          <cell r="AL1509" t="str">
            <v>96141.1509</v>
          </cell>
          <cell r="AM1509" t="str">
            <v>11</v>
          </cell>
          <cell r="AN1509" t="str">
            <v>98528.6709</v>
          </cell>
          <cell r="AP1509">
            <v>7245</v>
          </cell>
          <cell r="AQ1509" t="str">
            <v>02776</v>
          </cell>
          <cell r="AR1509" t="str">
            <v>3</v>
          </cell>
          <cell r="AS1509" t="str">
            <v>526198485</v>
          </cell>
          <cell r="AT1509" t="str">
            <v>401631780183</v>
          </cell>
          <cell r="AU1509" t="str">
            <v>343</v>
          </cell>
          <cell r="AV1509" t="str">
            <v>373</v>
          </cell>
          <cell r="AW1509" t="str">
            <v>46951381</v>
          </cell>
          <cell r="AX1509" t="str">
            <v>828</v>
          </cell>
          <cell r="AY1509">
            <v>0</v>
          </cell>
          <cell r="AZ1509">
            <v>8</v>
          </cell>
          <cell r="BA1509">
            <v>26</v>
          </cell>
        </row>
        <row r="1510">
          <cell r="A1510">
            <v>112863</v>
          </cell>
          <cell r="B1510" t="str">
            <v>LINDOMAR MARINHO DO NASCIMENTO</v>
          </cell>
          <cell r="C1510" t="str">
            <v>AJUDANTE EQ SERVICOS DIVERSOS</v>
          </cell>
          <cell r="D1510" t="str">
            <v>ECOSAMPA Campo Limpo</v>
          </cell>
          <cell r="E1510">
            <v>43617</v>
          </cell>
          <cell r="F1510">
            <v>1319.67</v>
          </cell>
          <cell r="G1510" t="str">
            <v>Demitido em Meses Anteriores</v>
          </cell>
          <cell r="H1510">
            <v>44356</v>
          </cell>
          <cell r="I1510">
            <v>27648</v>
          </cell>
          <cell r="J1510" t="str">
            <v>267.527.328-76</v>
          </cell>
          <cell r="K1510" t="str">
            <v>127.14897.85.3</v>
          </cell>
          <cell r="L1510" t="str">
            <v>Salário Mensal</v>
          </cell>
          <cell r="M1510" t="str">
            <v>Empregado (CLT)</v>
          </cell>
          <cell r="N1510" t="str">
            <v>5142-25</v>
          </cell>
          <cell r="O1510">
            <v>167</v>
          </cell>
          <cell r="P1510" t="str">
            <v>SEGUNDA A SABADO - 13:40 AS 22:00 / INTERVALO DE 01 HORA</v>
          </cell>
          <cell r="Q1510" t="str">
            <v>220 Horas</v>
          </cell>
          <cell r="R1510" t="str">
            <v>75.01.019</v>
          </cell>
          <cell r="S1510" t="str">
            <v>SCK - Operação dos Ecopontos</v>
          </cell>
          <cell r="T1510">
            <v>2</v>
          </cell>
          <cell r="U1510" t="str">
            <v>SIEMACO SAO PAULO LIMP URBANA</v>
          </cell>
          <cell r="V1510" t="str">
            <v>Brasileira</v>
          </cell>
          <cell r="W1510" t="str">
            <v>São João Evangelista</v>
          </cell>
          <cell r="X1510" t="str">
            <v>MARIA NOEME DO NASCIMENTO</v>
          </cell>
          <cell r="Y1510" t="str">
            <v>JOSE MARINHO DO NASCIMENTO</v>
          </cell>
          <cell r="Z1510" t="str">
            <v>Solteiro</v>
          </cell>
          <cell r="AA1510" t="str">
            <v>Ensino Fundamental Incompleto</v>
          </cell>
          <cell r="AB1510" t="str">
            <v>M</v>
          </cell>
          <cell r="AC1510" t="str">
            <v>Rua</v>
          </cell>
          <cell r="AD1510" t="str">
            <v>TAQUAREMBO</v>
          </cell>
          <cell r="AE1510" t="str">
            <v>18</v>
          </cell>
          <cell r="AG1510" t="str">
            <v>04941-180</v>
          </cell>
          <cell r="AH1510" t="str">
            <v>PARQUE BOLOGNE</v>
          </cell>
          <cell r="AI1510" t="str">
            <v>São Paulo</v>
          </cell>
          <cell r="AJ1510" t="str">
            <v>São Paulo</v>
          </cell>
          <cell r="AK1510" t="str">
            <v>11</v>
          </cell>
          <cell r="AL1510" t="str">
            <v>5631.7153</v>
          </cell>
          <cell r="AM1510" t="str">
            <v>11</v>
          </cell>
          <cell r="AN1510" t="str">
            <v>96973.4195</v>
          </cell>
          <cell r="AP1510">
            <v>9106</v>
          </cell>
          <cell r="AQ1510" t="str">
            <v>34217</v>
          </cell>
          <cell r="AR1510" t="str">
            <v>4</v>
          </cell>
          <cell r="AS1510" t="str">
            <v>32.906.402-2</v>
          </cell>
          <cell r="AT1510" t="str">
            <v>280364260116</v>
          </cell>
          <cell r="AU1510" t="str">
            <v>183</v>
          </cell>
          <cell r="AV1510" t="str">
            <v>372</v>
          </cell>
          <cell r="AW1510" t="str">
            <v>38513</v>
          </cell>
          <cell r="AX1510" t="str">
            <v>211</v>
          </cell>
          <cell r="AY1510">
            <v>2</v>
          </cell>
          <cell r="AZ1510">
            <v>0</v>
          </cell>
          <cell r="BA1510">
            <v>8</v>
          </cell>
        </row>
        <row r="1511">
          <cell r="A1511">
            <v>119643</v>
          </cell>
          <cell r="B1511" t="str">
            <v>LINDOMAR MOISES DA SILVA</v>
          </cell>
          <cell r="C1511" t="str">
            <v>AJUDANTE EQ SERVICOS DIVERSOS</v>
          </cell>
          <cell r="D1511" t="str">
            <v>ECOSAMPA Santo Amaro</v>
          </cell>
          <cell r="E1511">
            <v>44725</v>
          </cell>
          <cell r="F1511">
            <v>1603.99</v>
          </cell>
          <cell r="G1511" t="str">
            <v>Em Atividade Normal</v>
          </cell>
          <cell r="H1511">
            <v>44725</v>
          </cell>
          <cell r="I1511">
            <v>28875</v>
          </cell>
          <cell r="J1511" t="str">
            <v>213.963.288-58</v>
          </cell>
          <cell r="K1511" t="str">
            <v>128.23591.93.3</v>
          </cell>
          <cell r="L1511" t="str">
            <v>Salário Mensal</v>
          </cell>
          <cell r="M1511" t="str">
            <v>Empregado (CLT)</v>
          </cell>
          <cell r="N1511" t="str">
            <v>5142-25</v>
          </cell>
          <cell r="O1511">
            <v>301</v>
          </cell>
          <cell r="P1511" t="str">
            <v>SEGUNDA A SABADO - 22:00 AS 05:25 / INTERVALO DE 01 HORA</v>
          </cell>
          <cell r="Q1511" t="str">
            <v>220 Horas</v>
          </cell>
          <cell r="R1511" t="str">
            <v>75.01.013</v>
          </cell>
          <cell r="S1511" t="str">
            <v>SCK - Capinação e Roçada de Vias</v>
          </cell>
          <cell r="T1511">
            <v>2</v>
          </cell>
          <cell r="U1511" t="str">
            <v>SIEMACO SAO PAULO LIMP URBANA</v>
          </cell>
          <cell r="V1511" t="str">
            <v>Brasileira</v>
          </cell>
          <cell r="W1511" t="str">
            <v>São Paulo</v>
          </cell>
          <cell r="X1511" t="str">
            <v>MARIA APARECIDA DA SILVA</v>
          </cell>
          <cell r="Y1511" t="str">
            <v>APOLONIO MOISES DA SILVA</v>
          </cell>
          <cell r="Z1511" t="str">
            <v>Solteiro</v>
          </cell>
          <cell r="AA1511" t="str">
            <v>Ensino Médio Completo</v>
          </cell>
          <cell r="AB1511" t="str">
            <v>M</v>
          </cell>
          <cell r="AC1511" t="str">
            <v>Rua</v>
          </cell>
          <cell r="AD1511" t="str">
            <v>JURIMANAS</v>
          </cell>
          <cell r="AE1511" t="str">
            <v>501</v>
          </cell>
          <cell r="AF1511" t="str">
            <v>JURIMANAS</v>
          </cell>
          <cell r="AG1511" t="str">
            <v>04434-060</v>
          </cell>
          <cell r="AH1511" t="str">
            <v>JD NITEROI</v>
          </cell>
          <cell r="AI1511" t="str">
            <v>São Paulo</v>
          </cell>
          <cell r="AJ1511" t="str">
            <v>São Paulo</v>
          </cell>
          <cell r="AM1511" t="str">
            <v>11</v>
          </cell>
          <cell r="AN1511" t="str">
            <v>97581-0163</v>
          </cell>
          <cell r="AP1511">
            <v>7472</v>
          </cell>
          <cell r="AQ1511" t="str">
            <v>38968</v>
          </cell>
          <cell r="AR1511" t="str">
            <v>8</v>
          </cell>
          <cell r="AS1511" t="str">
            <v>32648937X</v>
          </cell>
          <cell r="AT1511" t="str">
            <v>270551410175</v>
          </cell>
          <cell r="AU1511" t="str">
            <v>0208</v>
          </cell>
          <cell r="AV1511" t="str">
            <v>418</v>
          </cell>
          <cell r="AW1511" t="str">
            <v>213.963.28</v>
          </cell>
          <cell r="AX1511" t="str">
            <v>858</v>
          </cell>
          <cell r="AY1511">
            <v>1</v>
          </cell>
          <cell r="AZ1511">
            <v>2</v>
          </cell>
          <cell r="BA1511">
            <v>18</v>
          </cell>
        </row>
        <row r="1512">
          <cell r="A1512">
            <v>121949</v>
          </cell>
          <cell r="B1512" t="str">
            <v>LOHANA ARAUJO FIDELES</v>
          </cell>
          <cell r="C1512" t="str">
            <v>MENOR/JOVEM APRENDIZ</v>
          </cell>
          <cell r="D1512" t="str">
            <v>ECOSAMPA Administração</v>
          </cell>
          <cell r="E1512">
            <v>45040</v>
          </cell>
          <cell r="F1512">
            <v>1320</v>
          </cell>
          <cell r="G1512" t="str">
            <v>Em Atividade Normal</v>
          </cell>
          <cell r="H1512">
            <v>45040</v>
          </cell>
          <cell r="I1512">
            <v>38467</v>
          </cell>
          <cell r="J1512" t="str">
            <v>434.144.128-02</v>
          </cell>
          <cell r="K1512" t="str">
            <v>162.99822.72.5</v>
          </cell>
          <cell r="L1512" t="str">
            <v>Salário Mensal</v>
          </cell>
          <cell r="M1512" t="str">
            <v>Menor Aprendiz</v>
          </cell>
          <cell r="N1512" t="str">
            <v>4110-05</v>
          </cell>
          <cell r="O1512">
            <v>419</v>
          </cell>
          <cell r="P1512" t="str">
            <v>SEGUNDA A SEXTA - 08:00 AS 14:15 - 15 Minutos de Intervalo</v>
          </cell>
          <cell r="Q1512" t="str">
            <v>150 Horas</v>
          </cell>
          <cell r="R1512" t="str">
            <v>02.02.001</v>
          </cell>
          <cell r="S1512" t="str">
            <v>Depto Adm Pessoal</v>
          </cell>
          <cell r="T1512">
            <v>1</v>
          </cell>
          <cell r="U1512" t="str">
            <v>SIEMACO SAO PAULO LIMP URBANA</v>
          </cell>
          <cell r="V1512" t="str">
            <v>Brasileira</v>
          </cell>
          <cell r="W1512" t="str">
            <v>São Paulo</v>
          </cell>
          <cell r="X1512" t="str">
            <v>DARLENE ARAUJO FIDELES</v>
          </cell>
          <cell r="Y1512" t="str">
            <v>REGINALDO ANTONIO FIDELES</v>
          </cell>
          <cell r="Z1512" t="str">
            <v>Solteiro</v>
          </cell>
          <cell r="AA1512" t="str">
            <v>Ensino Médio Incompleto</v>
          </cell>
          <cell r="AB1512" t="str">
            <v>F</v>
          </cell>
          <cell r="AC1512" t="str">
            <v>Estrada</v>
          </cell>
          <cell r="AD1512" t="str">
            <v>DO M BOI MIRIM</v>
          </cell>
          <cell r="AE1512" t="str">
            <v>130</v>
          </cell>
          <cell r="AF1512" t="str">
            <v>APTO 62 BLOCO 2</v>
          </cell>
          <cell r="AG1512" t="str">
            <v>04905-000</v>
          </cell>
          <cell r="AH1512" t="str">
            <v>JARDIM DAS FLORES</v>
          </cell>
          <cell r="AI1512" t="str">
            <v>São Paulo</v>
          </cell>
          <cell r="AJ1512" t="str">
            <v>São Paulo</v>
          </cell>
          <cell r="AM1512" t="str">
            <v>11</v>
          </cell>
          <cell r="AN1512" t="str">
            <v>96946-5266</v>
          </cell>
          <cell r="AP1512">
            <v>6734</v>
          </cell>
          <cell r="AQ1512" t="str">
            <v>12815</v>
          </cell>
          <cell r="AR1512" t="str">
            <v>7</v>
          </cell>
          <cell r="AS1512" t="str">
            <v>566442000</v>
          </cell>
          <cell r="AT1512" t="str">
            <v>467677420159</v>
          </cell>
          <cell r="AU1512" t="str">
            <v>0733</v>
          </cell>
          <cell r="AV1512" t="str">
            <v>372</v>
          </cell>
          <cell r="AW1512" t="str">
            <v>43414412</v>
          </cell>
          <cell r="AX1512" t="str">
            <v>802</v>
          </cell>
          <cell r="AY1512">
            <v>0</v>
          </cell>
          <cell r="AZ1512">
            <v>4</v>
          </cell>
          <cell r="BA1512">
            <v>7</v>
          </cell>
        </row>
        <row r="1513">
          <cell r="A1513">
            <v>116386</v>
          </cell>
          <cell r="B1513" t="str">
            <v>LORIVAL LOPES</v>
          </cell>
          <cell r="C1513" t="str">
            <v>MOTORISTA CAMINHAO</v>
          </cell>
          <cell r="D1513" t="str">
            <v>ECOSAMPA Operação Geral</v>
          </cell>
          <cell r="E1513">
            <v>44328</v>
          </cell>
          <cell r="F1513">
            <v>3050.22</v>
          </cell>
          <cell r="G1513" t="str">
            <v>Em Atividade Normal</v>
          </cell>
          <cell r="H1513">
            <v>45177</v>
          </cell>
          <cell r="I1513">
            <v>23629</v>
          </cell>
          <cell r="J1513" t="str">
            <v>059.430.268-43</v>
          </cell>
          <cell r="K1513" t="str">
            <v>121.05405.61.6</v>
          </cell>
          <cell r="L1513" t="str">
            <v>Salário Mensal</v>
          </cell>
          <cell r="M1513" t="str">
            <v>Empregado (CLT)</v>
          </cell>
          <cell r="N1513" t="str">
            <v>7825-10</v>
          </cell>
          <cell r="O1513">
            <v>339</v>
          </cell>
          <cell r="P1513" t="str">
            <v>SEGUNDA A SABADO - 13:20 AS 21:40 / INTERVALO DE 01 HORA</v>
          </cell>
          <cell r="Q1513" t="str">
            <v>220 Horas</v>
          </cell>
          <cell r="R1513" t="str">
            <v>75.01.022</v>
          </cell>
          <cell r="S1513" t="str">
            <v>SCK - Limpeza Habitacional - Dificil Acesso</v>
          </cell>
          <cell r="T1513">
            <v>2</v>
          </cell>
          <cell r="U1513" t="str">
            <v>SIND TRAB EMP DE ONIBUS RODOV INTEREST INTERM SET DIF SAO PAULO</v>
          </cell>
          <cell r="V1513" t="str">
            <v>Brasileira</v>
          </cell>
          <cell r="W1513" t="str">
            <v>Cambira</v>
          </cell>
          <cell r="X1513" t="str">
            <v>DIRCE LARA LOPES</v>
          </cell>
          <cell r="Y1513" t="str">
            <v>JOSE LOPES</v>
          </cell>
          <cell r="Z1513" t="str">
            <v>Casado</v>
          </cell>
          <cell r="AA1513" t="str">
            <v>Ensino Fundamental Completo</v>
          </cell>
          <cell r="AB1513" t="str">
            <v>M</v>
          </cell>
          <cell r="AC1513" t="str">
            <v>Rua</v>
          </cell>
          <cell r="AD1513" t="str">
            <v>RUA GONCALO CAMACHO</v>
          </cell>
          <cell r="AE1513" t="str">
            <v>222</v>
          </cell>
          <cell r="AG1513" t="str">
            <v>04464-130</v>
          </cell>
          <cell r="AH1513" t="str">
            <v>BALNEARIO MAR PAULISTA</v>
          </cell>
          <cell r="AI1513" t="str">
            <v>São Paulo</v>
          </cell>
          <cell r="AJ1513" t="str">
            <v>São Paulo</v>
          </cell>
          <cell r="AK1513" t="str">
            <v>11</v>
          </cell>
          <cell r="AL1513" t="str">
            <v>99353.6104</v>
          </cell>
          <cell r="AP1513">
            <v>7237</v>
          </cell>
          <cell r="AQ1513" t="str">
            <v>35816</v>
          </cell>
          <cell r="AR1513" t="str">
            <v>8</v>
          </cell>
          <cell r="AS1513" t="str">
            <v>178974587</v>
          </cell>
          <cell r="AT1513" t="str">
            <v>155551580124</v>
          </cell>
          <cell r="AU1513" t="str">
            <v>363</v>
          </cell>
          <cell r="AV1513" t="str">
            <v>218</v>
          </cell>
          <cell r="AW1513" t="str">
            <v>05943026</v>
          </cell>
          <cell r="AX1513" t="str">
            <v>843</v>
          </cell>
          <cell r="AY1513">
            <v>2</v>
          </cell>
          <cell r="AZ1513">
            <v>3</v>
          </cell>
          <cell r="BA1513">
            <v>19</v>
          </cell>
          <cell r="BB1513" t="str">
            <v>02.164.060.860</v>
          </cell>
          <cell r="BC1513">
            <v>44479</v>
          </cell>
          <cell r="BD1513">
            <v>42656</v>
          </cell>
          <cell r="BE1513" t="str">
            <v>A</v>
          </cell>
          <cell r="BF1513" t="str">
            <v>E</v>
          </cell>
          <cell r="BG1513">
            <v>44305</v>
          </cell>
        </row>
        <row r="1514">
          <cell r="A1514">
            <v>112693</v>
          </cell>
          <cell r="B1514" t="str">
            <v>LOURIVAL CALADO DA SILVA</v>
          </cell>
          <cell r="C1514" t="str">
            <v>VARREDOR</v>
          </cell>
          <cell r="D1514" t="str">
            <v>ECOSAMPA M'Boi Mirim</v>
          </cell>
          <cell r="E1514">
            <v>43617</v>
          </cell>
          <cell r="F1514">
            <v>1603.99</v>
          </cell>
          <cell r="G1514" t="str">
            <v>Em Atividade Normal</v>
          </cell>
          <cell r="H1514">
            <v>45023</v>
          </cell>
          <cell r="I1514">
            <v>27746</v>
          </cell>
          <cell r="J1514" t="str">
            <v>261.810.868-03</v>
          </cell>
          <cell r="K1514" t="str">
            <v>125.98786.81.7</v>
          </cell>
          <cell r="L1514" t="str">
            <v>Salário Mensal</v>
          </cell>
          <cell r="M1514" t="str">
            <v>Empregado (CLT)</v>
          </cell>
          <cell r="N1514" t="str">
            <v>5142-15</v>
          </cell>
          <cell r="O1514">
            <v>71</v>
          </cell>
          <cell r="P1514" t="str">
            <v>SEGUNDA A SABADO - 07:00 AS 15:20 / INTERVALO DE 01 HORA</v>
          </cell>
          <cell r="Q1514" t="str">
            <v>220 Horas</v>
          </cell>
          <cell r="R1514" t="str">
            <v>75.01.010</v>
          </cell>
          <cell r="S1514" t="str">
            <v>SCK - Varrição de Feiras Livres</v>
          </cell>
          <cell r="T1514">
            <v>2</v>
          </cell>
          <cell r="U1514" t="str">
            <v>SIEMACO SAO PAULO LIMP URBANA</v>
          </cell>
          <cell r="V1514" t="str">
            <v>Brasileira</v>
          </cell>
          <cell r="W1514" t="str">
            <v>Quipapá</v>
          </cell>
          <cell r="X1514" t="str">
            <v>MARIA DELMIRA DA CONCEICAO</v>
          </cell>
          <cell r="Y1514" t="str">
            <v>ANTONIO CALADO DA SILVA</v>
          </cell>
          <cell r="Z1514" t="str">
            <v>Solteiro</v>
          </cell>
          <cell r="AA1514" t="str">
            <v>Ensino Fundamental Completo</v>
          </cell>
          <cell r="AB1514" t="str">
            <v>M</v>
          </cell>
          <cell r="AC1514" t="str">
            <v>Rua</v>
          </cell>
          <cell r="AD1514" t="str">
            <v>PAULO ARENTINO</v>
          </cell>
          <cell r="AE1514" t="str">
            <v>23</v>
          </cell>
          <cell r="AG1514" t="str">
            <v>02998-140</v>
          </cell>
          <cell r="AH1514" t="str">
            <v>CENTRO</v>
          </cell>
          <cell r="AI1514" t="str">
            <v>São Paulo</v>
          </cell>
          <cell r="AJ1514" t="str">
            <v>São Paulo</v>
          </cell>
          <cell r="AP1514">
            <v>1003</v>
          </cell>
          <cell r="AQ1514" t="str">
            <v>81603</v>
          </cell>
          <cell r="AR1514" t="str">
            <v>8</v>
          </cell>
          <cell r="AS1514" t="str">
            <v>50494230X</v>
          </cell>
          <cell r="AT1514" t="str">
            <v>43534570809</v>
          </cell>
          <cell r="AU1514" t="str">
            <v>61</v>
          </cell>
          <cell r="AV1514" t="str">
            <v>47</v>
          </cell>
          <cell r="AW1514" t="str">
            <v>07414</v>
          </cell>
          <cell r="AX1514" t="str">
            <v>044</v>
          </cell>
          <cell r="AY1514">
            <v>4</v>
          </cell>
          <cell r="AZ1514">
            <v>3</v>
          </cell>
          <cell r="BA1514">
            <v>0</v>
          </cell>
        </row>
        <row r="1515">
          <cell r="A1515">
            <v>112694</v>
          </cell>
          <cell r="B1515" t="str">
            <v>LOURIVAL IDELFONSO</v>
          </cell>
          <cell r="C1515" t="str">
            <v>BUEIRISTA</v>
          </cell>
          <cell r="D1515" t="str">
            <v>ECOSAMPA M'Boi Mirim</v>
          </cell>
          <cell r="E1515">
            <v>43617</v>
          </cell>
          <cell r="F1515">
            <v>1907.79</v>
          </cell>
          <cell r="G1515" t="str">
            <v>Em Atividade Normal</v>
          </cell>
          <cell r="H1515">
            <v>44806</v>
          </cell>
          <cell r="I1515">
            <v>29309</v>
          </cell>
          <cell r="J1515" t="str">
            <v>287.123.608-99</v>
          </cell>
          <cell r="K1515" t="str">
            <v>135.52735.77.0</v>
          </cell>
          <cell r="L1515" t="str">
            <v>Salário Mensal</v>
          </cell>
          <cell r="M1515" t="str">
            <v>Empregado (CLT)</v>
          </cell>
          <cell r="N1515" t="str">
            <v>9922-25</v>
          </cell>
          <cell r="O1515">
            <v>66</v>
          </cell>
          <cell r="P1515" t="str">
            <v>SEGUNDA A SABADO - 06:00 AS 14:20 / INTERVALO DE 01 HORA</v>
          </cell>
          <cell r="Q1515" t="str">
            <v>220 Horas</v>
          </cell>
          <cell r="R1515" t="str">
            <v>75.01.012</v>
          </cell>
          <cell r="S1515" t="str">
            <v>SCK - Limpeza de Bueiros</v>
          </cell>
          <cell r="T1515">
            <v>2</v>
          </cell>
          <cell r="U1515" t="str">
            <v>SIEMACO SAO PAULO LIMP URBANA</v>
          </cell>
          <cell r="V1515" t="str">
            <v>Brasileira</v>
          </cell>
          <cell r="W1515" t="str">
            <v>São Paulo</v>
          </cell>
          <cell r="X1515" t="str">
            <v>MARIA DAS DORES IDELFONSO</v>
          </cell>
          <cell r="Y1515" t="str">
            <v>EFIGENIO IDELFONSO</v>
          </cell>
          <cell r="Z1515" t="str">
            <v>Casado</v>
          </cell>
          <cell r="AA1515" t="str">
            <v>Ensino Médio Completo</v>
          </cell>
          <cell r="AB1515" t="str">
            <v>M</v>
          </cell>
          <cell r="AC1515" t="str">
            <v>Rua</v>
          </cell>
          <cell r="AD1515" t="str">
            <v>ANTONIO GOMES</v>
          </cell>
          <cell r="AE1515" t="str">
            <v>63</v>
          </cell>
          <cell r="AG1515" t="str">
            <v>06900-000</v>
          </cell>
          <cell r="AH1515" t="str">
            <v>FLORIDA</v>
          </cell>
          <cell r="AI1515" t="str">
            <v>Embu Guaçu</v>
          </cell>
          <cell r="AJ1515" t="str">
            <v>São Paulo</v>
          </cell>
          <cell r="AP1515">
            <v>390</v>
          </cell>
          <cell r="AQ1515" t="str">
            <v>11281</v>
          </cell>
          <cell r="AR1515" t="str">
            <v>1</v>
          </cell>
          <cell r="AS1515" t="str">
            <v>411113355</v>
          </cell>
          <cell r="AT1515" t="str">
            <v>206313670159</v>
          </cell>
          <cell r="AU1515" t="str">
            <v>7</v>
          </cell>
          <cell r="AV1515" t="str">
            <v>370</v>
          </cell>
          <cell r="AW1515" t="str">
            <v>86348</v>
          </cell>
          <cell r="AX1515" t="str">
            <v>233</v>
          </cell>
          <cell r="AY1515">
            <v>4</v>
          </cell>
          <cell r="AZ1515">
            <v>3</v>
          </cell>
          <cell r="BA1515">
            <v>0</v>
          </cell>
        </row>
        <row r="1516">
          <cell r="A1516">
            <v>112699</v>
          </cell>
          <cell r="B1516" t="str">
            <v>LOURIVAL VALENTIM</v>
          </cell>
          <cell r="C1516" t="str">
            <v>VARREDOR</v>
          </cell>
          <cell r="D1516" t="str">
            <v>ECOSAMPA Santo Amaro</v>
          </cell>
          <cell r="E1516">
            <v>43617</v>
          </cell>
          <cell r="F1516">
            <v>1603.99</v>
          </cell>
          <cell r="G1516" t="str">
            <v>Em Atividade Normal</v>
          </cell>
          <cell r="H1516">
            <v>45119</v>
          </cell>
          <cell r="I1516">
            <v>21182</v>
          </cell>
          <cell r="J1516" t="str">
            <v>076.930.208-45</v>
          </cell>
          <cell r="K1516" t="str">
            <v>108.82371.95.6</v>
          </cell>
          <cell r="L1516" t="str">
            <v>Salário Mensal</v>
          </cell>
          <cell r="M1516" t="str">
            <v>Empregado (CLT)</v>
          </cell>
          <cell r="N1516" t="str">
            <v>5142-15</v>
          </cell>
          <cell r="O1516">
            <v>167</v>
          </cell>
          <cell r="P1516" t="str">
            <v>SEGUNDA A SABADO - 13:40 AS 22:00 / INTERVALO DE 01 HORA</v>
          </cell>
          <cell r="Q1516" t="str">
            <v>220 Horas</v>
          </cell>
          <cell r="R1516" t="str">
            <v>75.01.006</v>
          </cell>
          <cell r="S1516" t="str">
            <v>SCK - Varrição de Vias e Logradouros</v>
          </cell>
          <cell r="T1516">
            <v>2</v>
          </cell>
          <cell r="U1516" t="str">
            <v>SIEMACO SAO PAULO LIMP URBANA</v>
          </cell>
          <cell r="V1516" t="str">
            <v>Brasileira</v>
          </cell>
          <cell r="W1516" t="str">
            <v>São Paulo</v>
          </cell>
          <cell r="X1516" t="str">
            <v>ANTONIA ALVES VALENTIM</v>
          </cell>
          <cell r="Y1516" t="str">
            <v>ZENILDO VALENTIM</v>
          </cell>
          <cell r="Z1516" t="str">
            <v>Solteiro</v>
          </cell>
          <cell r="AA1516" t="str">
            <v>Ensino Fundamental Incompleto</v>
          </cell>
          <cell r="AB1516" t="str">
            <v>M</v>
          </cell>
          <cell r="AC1516" t="str">
            <v>Rua</v>
          </cell>
          <cell r="AD1516" t="str">
            <v>JORGE LEAL G PEREIRA</v>
          </cell>
          <cell r="AE1516" t="str">
            <v>68</v>
          </cell>
          <cell r="AG1516" t="str">
            <v>04854-080</v>
          </cell>
          <cell r="AH1516" t="str">
            <v>CHAC STO AMARO</v>
          </cell>
          <cell r="AI1516" t="str">
            <v>São Paulo</v>
          </cell>
          <cell r="AJ1516" t="str">
            <v>São Paulo</v>
          </cell>
          <cell r="AK1516" t="str">
            <v>11</v>
          </cell>
          <cell r="AL1516" t="str">
            <v>5974.9786</v>
          </cell>
          <cell r="AP1516">
            <v>9104</v>
          </cell>
          <cell r="AQ1516" t="str">
            <v>20262</v>
          </cell>
          <cell r="AR1516" t="str">
            <v>8</v>
          </cell>
          <cell r="AS1516" t="str">
            <v>18.789.1412</v>
          </cell>
          <cell r="AT1516" t="str">
            <v>114879240191</v>
          </cell>
          <cell r="AU1516" t="str">
            <v>255</v>
          </cell>
          <cell r="AV1516" t="str">
            <v>381</v>
          </cell>
          <cell r="AW1516" t="str">
            <v>44230</v>
          </cell>
          <cell r="AX1516" t="str">
            <v>561</v>
          </cell>
          <cell r="AY1516">
            <v>4</v>
          </cell>
          <cell r="AZ1516">
            <v>3</v>
          </cell>
          <cell r="BA1516">
            <v>0</v>
          </cell>
        </row>
        <row r="1517">
          <cell r="A1517">
            <v>114498</v>
          </cell>
          <cell r="B1517" t="str">
            <v>LUA RIBEIRO CHALEGRE NASCIMENTO</v>
          </cell>
          <cell r="C1517" t="str">
            <v>AJUDANTE EQ SERVICOS DIVERSOS</v>
          </cell>
          <cell r="D1517" t="str">
            <v>ECOSAMPA Capela do Socorro</v>
          </cell>
          <cell r="E1517">
            <v>43811</v>
          </cell>
          <cell r="F1517">
            <v>1464.83</v>
          </cell>
          <cell r="G1517" t="str">
            <v>Demitido em Meses Anteriores</v>
          </cell>
          <cell r="H1517">
            <v>44505</v>
          </cell>
          <cell r="I1517">
            <v>34547</v>
          </cell>
          <cell r="J1517" t="str">
            <v>397.129.618-18</v>
          </cell>
          <cell r="K1517" t="str">
            <v>142.99798.41.0</v>
          </cell>
          <cell r="L1517" t="str">
            <v>Salário Mensal</v>
          </cell>
          <cell r="M1517" t="str">
            <v>Empregado (CLT)</v>
          </cell>
          <cell r="N1517" t="str">
            <v>5142-25</v>
          </cell>
          <cell r="O1517">
            <v>167</v>
          </cell>
          <cell r="P1517" t="str">
            <v>SEGUNDA A SABADO - 13:40 AS 22:00 / INTERVALO DE 01 HORA</v>
          </cell>
          <cell r="Q1517" t="str">
            <v>220 Horas</v>
          </cell>
          <cell r="R1517" t="str">
            <v>75.01.022</v>
          </cell>
          <cell r="S1517" t="str">
            <v>SCK - Limpeza Habitacional - Dificil Acesso</v>
          </cell>
          <cell r="T1517">
            <v>2</v>
          </cell>
          <cell r="U1517" t="str">
            <v>SIEMACO SAO PAULO LIMP URBANA</v>
          </cell>
          <cell r="V1517" t="str">
            <v>Brasileira</v>
          </cell>
          <cell r="W1517" t="str">
            <v>São Paulo</v>
          </cell>
          <cell r="X1517" t="str">
            <v>SIMONE RIBEIRO CHALEGRE</v>
          </cell>
          <cell r="Y1517" t="str">
            <v>PAULO SERGIO DO NASCIMENTO</v>
          </cell>
          <cell r="Z1517" t="str">
            <v>Solteiro</v>
          </cell>
          <cell r="AA1517" t="str">
            <v>Ensino Fundamental Completo</v>
          </cell>
          <cell r="AB1517" t="str">
            <v>M</v>
          </cell>
          <cell r="AC1517" t="str">
            <v>Rua</v>
          </cell>
          <cell r="AD1517" t="str">
            <v>RUA RAUL MARQUES MARINHO</v>
          </cell>
          <cell r="AE1517" t="str">
            <v>177</v>
          </cell>
          <cell r="AF1517" t="str">
            <v>CASA 1</v>
          </cell>
          <cell r="AG1517" t="str">
            <v>04653-150</v>
          </cell>
          <cell r="AH1517" t="str">
            <v>VILA INGLESA</v>
          </cell>
          <cell r="AI1517" t="str">
            <v>São Paulo</v>
          </cell>
          <cell r="AJ1517" t="str">
            <v>São Paulo</v>
          </cell>
          <cell r="AK1517" t="str">
            <v>11</v>
          </cell>
          <cell r="AL1517" t="str">
            <v>98286.8717</v>
          </cell>
          <cell r="AM1517" t="str">
            <v>11</v>
          </cell>
          <cell r="AN1517" t="str">
            <v>95441.4881</v>
          </cell>
          <cell r="AP1517">
            <v>9106</v>
          </cell>
          <cell r="AQ1517" t="str">
            <v>34743</v>
          </cell>
          <cell r="AR1517" t="str">
            <v>9</v>
          </cell>
          <cell r="AS1517" t="str">
            <v>443234395</v>
          </cell>
          <cell r="AT1517" t="str">
            <v>415801140116</v>
          </cell>
          <cell r="AU1517" t="str">
            <v>294</v>
          </cell>
          <cell r="AV1517" t="str">
            <v>351</v>
          </cell>
          <cell r="AW1517" t="str">
            <v>39712961</v>
          </cell>
          <cell r="AX1517" t="str">
            <v>818</v>
          </cell>
          <cell r="AY1517">
            <v>1</v>
          </cell>
          <cell r="AZ1517">
            <v>10</v>
          </cell>
          <cell r="BA1517">
            <v>23</v>
          </cell>
        </row>
        <row r="1518">
          <cell r="A1518">
            <v>119922</v>
          </cell>
          <cell r="B1518" t="str">
            <v>LUAN DE OLIVEIRA</v>
          </cell>
          <cell r="C1518" t="str">
            <v>AJUDANTE EQ SERVICOS DIVERSOS</v>
          </cell>
          <cell r="D1518" t="str">
            <v>ECOSAMPA Operação Geral</v>
          </cell>
          <cell r="E1518">
            <v>44760</v>
          </cell>
          <cell r="F1518">
            <v>1603.99</v>
          </cell>
          <cell r="G1518" t="str">
            <v>Em Atividade Normal</v>
          </cell>
          <cell r="H1518">
            <v>45177</v>
          </cell>
          <cell r="I1518">
            <v>36304</v>
          </cell>
          <cell r="J1518" t="str">
            <v>243.218.798-92</v>
          </cell>
          <cell r="K1518" t="str">
            <v>165.18968.05.3</v>
          </cell>
          <cell r="L1518" t="str">
            <v>Salário Mensal</v>
          </cell>
          <cell r="M1518" t="str">
            <v>Empregado (CLT)</v>
          </cell>
          <cell r="N1518" t="str">
            <v>5142-25</v>
          </cell>
          <cell r="O1518">
            <v>301</v>
          </cell>
          <cell r="P1518" t="str">
            <v>SEGUNDA A SABADO - 22:00 AS 05:25 / INTERVALO DE 01 HORA</v>
          </cell>
          <cell r="Q1518" t="str">
            <v>220 Horas</v>
          </cell>
          <cell r="R1518" t="str">
            <v>75.01.022</v>
          </cell>
          <cell r="S1518" t="str">
            <v>SCK - Limpeza Habitacional - Dificil Acesso</v>
          </cell>
          <cell r="T1518">
            <v>2</v>
          </cell>
          <cell r="U1518" t="str">
            <v>SIEMACO SAO PAULO LIMP URBANA</v>
          </cell>
          <cell r="V1518" t="str">
            <v>Brasileira</v>
          </cell>
          <cell r="W1518" t="str">
            <v>São Paulo</v>
          </cell>
          <cell r="X1518" t="str">
            <v>LUCI FERREIRA DA SILVA</v>
          </cell>
          <cell r="Y1518" t="str">
            <v>NELSON DE OLIVEIRA</v>
          </cell>
          <cell r="Z1518" t="str">
            <v>Solteiro</v>
          </cell>
          <cell r="AA1518" t="str">
            <v>Ensino Fundamental Incompleto</v>
          </cell>
          <cell r="AB1518" t="str">
            <v>M</v>
          </cell>
          <cell r="AC1518" t="str">
            <v>Rua</v>
          </cell>
          <cell r="AD1518" t="str">
            <v>LUZIA MAIA DE AZEVEDO</v>
          </cell>
          <cell r="AE1518" t="str">
            <v>29</v>
          </cell>
          <cell r="AG1518" t="str">
            <v>04877-160</v>
          </cell>
          <cell r="AH1518" t="str">
            <v>VERA CRUZ</v>
          </cell>
          <cell r="AI1518" t="str">
            <v>São Paulo</v>
          </cell>
          <cell r="AJ1518" t="str">
            <v>São Paulo</v>
          </cell>
          <cell r="AP1518">
            <v>6753</v>
          </cell>
          <cell r="AQ1518" t="str">
            <v>45989</v>
          </cell>
          <cell r="AR1518" t="str">
            <v>7</v>
          </cell>
          <cell r="AS1518" t="str">
            <v>582648488</v>
          </cell>
          <cell r="AT1518" t="str">
            <v>456947820159</v>
          </cell>
          <cell r="AU1518" t="str">
            <v>0646</v>
          </cell>
          <cell r="AV1518" t="str">
            <v>381</v>
          </cell>
          <cell r="AW1518" t="str">
            <v>24321879</v>
          </cell>
          <cell r="AX1518" t="str">
            <v>892</v>
          </cell>
          <cell r="AY1518">
            <v>1</v>
          </cell>
          <cell r="AZ1518">
            <v>1</v>
          </cell>
          <cell r="BA1518">
            <v>13</v>
          </cell>
        </row>
        <row r="1519">
          <cell r="A1519">
            <v>119143</v>
          </cell>
          <cell r="B1519" t="str">
            <v>LUANA DA GAMA SANTOS</v>
          </cell>
          <cell r="C1519" t="str">
            <v>AUXILIAR ADMINISTRATIVO</v>
          </cell>
          <cell r="D1519" t="str">
            <v>ECOSAMPA Operação Geral</v>
          </cell>
          <cell r="E1519">
            <v>44636</v>
          </cell>
          <cell r="F1519">
            <v>2610.2399999999998</v>
          </cell>
          <cell r="G1519" t="str">
            <v>Demitido em Meses Anteriores</v>
          </cell>
          <cell r="H1519">
            <v>44986</v>
          </cell>
          <cell r="I1519">
            <v>35355</v>
          </cell>
          <cell r="J1519" t="str">
            <v>444.815.848-90</v>
          </cell>
          <cell r="K1519" t="str">
            <v>204.16001.98.4</v>
          </cell>
          <cell r="L1519" t="str">
            <v>Salário Mensal</v>
          </cell>
          <cell r="M1519" t="str">
            <v>Empregado (CLT)</v>
          </cell>
          <cell r="N1519" t="str">
            <v>4110-05</v>
          </cell>
          <cell r="O1519">
            <v>10</v>
          </cell>
          <cell r="P1519" t="str">
            <v>SEGUNDA A SEXTA - 08:00 AS 17:48 / INTERVALO DE 01 HORA</v>
          </cell>
          <cell r="Q1519" t="str">
            <v>220 Horas</v>
          </cell>
          <cell r="R1519" t="str">
            <v>03.01.001</v>
          </cell>
          <cell r="S1519" t="str">
            <v>Depto Servicos Gerais</v>
          </cell>
          <cell r="T1519">
            <v>1</v>
          </cell>
          <cell r="U1519" t="str">
            <v>SIEMACO SAO PAULO LIMP URBANA</v>
          </cell>
          <cell r="V1519" t="str">
            <v>Brasileira</v>
          </cell>
          <cell r="W1519" t="str">
            <v>São Paulo</v>
          </cell>
          <cell r="X1519" t="str">
            <v>MARLENE ALVES DA GAMA</v>
          </cell>
          <cell r="Y1519" t="str">
            <v>JOSE VALDIR MENEZES DOS SANTOS</v>
          </cell>
          <cell r="Z1519" t="str">
            <v>Solteiro</v>
          </cell>
          <cell r="AA1519" t="str">
            <v>Ensino Superior Completo</v>
          </cell>
          <cell r="AB1519" t="str">
            <v>F</v>
          </cell>
          <cell r="AC1519" t="str">
            <v>Rua</v>
          </cell>
          <cell r="AD1519" t="str">
            <v>JOSE OLIVEIRA ORLANDI</v>
          </cell>
          <cell r="AE1519" t="str">
            <v>425</v>
          </cell>
          <cell r="AG1519" t="str">
            <v>04952-010</v>
          </cell>
          <cell r="AH1519" t="str">
            <v>JARDIM BELA VISTA</v>
          </cell>
          <cell r="AI1519" t="str">
            <v>São Paulo</v>
          </cell>
          <cell r="AJ1519" t="str">
            <v>São Paulo</v>
          </cell>
          <cell r="AM1519" t="str">
            <v>11</v>
          </cell>
          <cell r="AN1519" t="str">
            <v>94465.1221</v>
          </cell>
          <cell r="AP1519">
            <v>772</v>
          </cell>
          <cell r="AQ1519" t="str">
            <v>21986</v>
          </cell>
          <cell r="AR1519" t="str">
            <v>1</v>
          </cell>
          <cell r="AS1519" t="str">
            <v>394645480</v>
          </cell>
          <cell r="AT1519" t="str">
            <v>420924930116</v>
          </cell>
          <cell r="AU1519" t="str">
            <v>0650</v>
          </cell>
          <cell r="AV1519" t="str">
            <v>372</v>
          </cell>
          <cell r="AW1519" t="str">
            <v>44481584</v>
          </cell>
          <cell r="AX1519" t="str">
            <v>890</v>
          </cell>
          <cell r="AY1519">
            <v>0</v>
          </cell>
          <cell r="AZ1519">
            <v>11</v>
          </cell>
          <cell r="BA1519">
            <v>15</v>
          </cell>
        </row>
        <row r="1520">
          <cell r="A1520">
            <v>112711</v>
          </cell>
          <cell r="B1520" t="str">
            <v>LUANDESSON FILIPE BATISTA MACEDO</v>
          </cell>
          <cell r="C1520" t="str">
            <v>COLETOR</v>
          </cell>
          <cell r="D1520" t="str">
            <v>ECOSAMPA Operação Geral</v>
          </cell>
          <cell r="E1520">
            <v>43617</v>
          </cell>
          <cell r="F1520">
            <v>1523.89</v>
          </cell>
          <cell r="G1520" t="str">
            <v>Demitido em Meses Anteriores</v>
          </cell>
          <cell r="H1520">
            <v>43974</v>
          </cell>
          <cell r="I1520">
            <v>33334</v>
          </cell>
          <cell r="J1520" t="str">
            <v>415.595.608-00</v>
          </cell>
          <cell r="K1520" t="str">
            <v>164.63425.76.2</v>
          </cell>
          <cell r="L1520" t="str">
            <v>Salário Mensal</v>
          </cell>
          <cell r="M1520" t="str">
            <v>Empregado (CLT)</v>
          </cell>
          <cell r="N1520" t="str">
            <v>5142-05</v>
          </cell>
          <cell r="O1520">
            <v>297</v>
          </cell>
          <cell r="P1520" t="str">
            <v>SEGUNDA A SABADO - 05:40 AS 14:00 / INTERVALO DE 01 HORA</v>
          </cell>
          <cell r="Q1520" t="str">
            <v>220 Horas</v>
          </cell>
          <cell r="R1520" t="str">
            <v>75.01.015</v>
          </cell>
          <cell r="S1520" t="str">
            <v>SCK - Remoções de Animais Mortos</v>
          </cell>
          <cell r="T1520">
            <v>2</v>
          </cell>
          <cell r="U1520" t="str">
            <v>SIEMACO SAO PAULO LIMP URBANA</v>
          </cell>
          <cell r="V1520" t="str">
            <v>Brasileira</v>
          </cell>
          <cell r="W1520" t="str">
            <v>São Domingos do Maranhão</v>
          </cell>
          <cell r="X1520" t="str">
            <v>SANDRA BATISTA DE MACEDO</v>
          </cell>
          <cell r="Z1520" t="str">
            <v>Solteiro</v>
          </cell>
          <cell r="AA1520" t="str">
            <v>Ensino Fundamental Incompleto</v>
          </cell>
          <cell r="AB1520" t="str">
            <v>M</v>
          </cell>
          <cell r="AC1520" t="str">
            <v>Rua</v>
          </cell>
          <cell r="AD1520" t="str">
            <v>MARECHAL DEODORO DA FONSECA</v>
          </cell>
          <cell r="AE1520" t="str">
            <v>182</v>
          </cell>
          <cell r="AG1520" t="str">
            <v>06820-210</v>
          </cell>
          <cell r="AH1520" t="str">
            <v>JARDIM PRESIDENTE KENNEDY</v>
          </cell>
          <cell r="AI1520" t="str">
            <v>Embu</v>
          </cell>
          <cell r="AJ1520" t="str">
            <v>São Paulo</v>
          </cell>
          <cell r="AP1520">
            <v>390</v>
          </cell>
          <cell r="AQ1520" t="str">
            <v>11204</v>
          </cell>
          <cell r="AR1520" t="str">
            <v>3</v>
          </cell>
          <cell r="AS1520" t="str">
            <v>53007705X</v>
          </cell>
          <cell r="AT1520" t="str">
            <v>379600000159</v>
          </cell>
          <cell r="AU1520" t="str">
            <v>206</v>
          </cell>
          <cell r="AV1520" t="str">
            <v>391</v>
          </cell>
          <cell r="AW1520" t="str">
            <v>00948</v>
          </cell>
          <cell r="AX1520" t="str">
            <v>365</v>
          </cell>
          <cell r="AY1520">
            <v>0</v>
          </cell>
          <cell r="AZ1520">
            <v>11</v>
          </cell>
          <cell r="BA1520">
            <v>22</v>
          </cell>
        </row>
        <row r="1521">
          <cell r="A1521">
            <v>118060</v>
          </cell>
          <cell r="B1521" t="str">
            <v>LUCAS AMORIM DA SILVA DONIZETE</v>
          </cell>
          <cell r="C1521" t="str">
            <v>AJUDANTE EQ SERVICOS DIVERSOS</v>
          </cell>
          <cell r="D1521" t="str">
            <v>ECOSAMPA Santo Amaro</v>
          </cell>
          <cell r="E1521">
            <v>44567</v>
          </cell>
          <cell r="F1521">
            <v>1603.99</v>
          </cell>
          <cell r="G1521" t="str">
            <v>Em Atividade Normal</v>
          </cell>
          <cell r="H1521">
            <v>45171</v>
          </cell>
          <cell r="I1521">
            <v>34842</v>
          </cell>
          <cell r="J1521" t="str">
            <v>459.629.518-24</v>
          </cell>
          <cell r="K1521" t="str">
            <v>164.46089.29.6</v>
          </cell>
          <cell r="L1521" t="str">
            <v>Salário Mensal</v>
          </cell>
          <cell r="M1521" t="str">
            <v>Empregado (CLT)</v>
          </cell>
          <cell r="N1521" t="str">
            <v>5142-25</v>
          </cell>
          <cell r="O1521">
            <v>66</v>
          </cell>
          <cell r="P1521" t="str">
            <v>SEGUNDA A SABADO - 06:00 AS 14:20 / INTERVALO DE 01 HORA</v>
          </cell>
          <cell r="Q1521" t="str">
            <v>220 Horas</v>
          </cell>
          <cell r="R1521" t="str">
            <v>75.01.013</v>
          </cell>
          <cell r="S1521" t="str">
            <v>SCK - Capinação e Roçada de Vias</v>
          </cell>
          <cell r="T1521">
            <v>2</v>
          </cell>
          <cell r="U1521" t="str">
            <v>SIEMACO SAO PAULO LIMP URBANA</v>
          </cell>
          <cell r="V1521" t="str">
            <v>Brasileira</v>
          </cell>
          <cell r="W1521" t="str">
            <v>São Paulo</v>
          </cell>
          <cell r="X1521" t="str">
            <v>JOSEFA AMORIM DA SILVA DONIZETE</v>
          </cell>
          <cell r="Y1521" t="str">
            <v>JOSE RAIMUNDO DONIZETE</v>
          </cell>
          <cell r="Z1521" t="str">
            <v>Solteiro</v>
          </cell>
          <cell r="AA1521" t="str">
            <v>Ensino Fundamental Completo</v>
          </cell>
          <cell r="AB1521" t="str">
            <v>M</v>
          </cell>
          <cell r="AC1521" t="str">
            <v>Avenida</v>
          </cell>
          <cell r="AD1521" t="str">
            <v>AVENIDA KAYO OKAMOTO</v>
          </cell>
          <cell r="AE1521" t="str">
            <v>467</v>
          </cell>
          <cell r="AG1521" t="str">
            <v>04875-000</v>
          </cell>
          <cell r="AH1521" t="str">
            <v>COLONIA ZONA SUL</v>
          </cell>
          <cell r="AI1521" t="str">
            <v>São Paulo</v>
          </cell>
          <cell r="AJ1521" t="str">
            <v>São Paulo</v>
          </cell>
          <cell r="AK1521" t="str">
            <v>11</v>
          </cell>
          <cell r="AL1521" t="str">
            <v>99650.2480</v>
          </cell>
          <cell r="AP1521">
            <v>6753</v>
          </cell>
          <cell r="AQ1521" t="str">
            <v>10472</v>
          </cell>
          <cell r="AR1521" t="str">
            <v>5</v>
          </cell>
          <cell r="AS1521" t="str">
            <v>500320561</v>
          </cell>
          <cell r="AT1521" t="str">
            <v>419366550159</v>
          </cell>
          <cell r="AU1521" t="str">
            <v>512</v>
          </cell>
          <cell r="AV1521" t="str">
            <v>381</v>
          </cell>
          <cell r="AW1521" t="str">
            <v>45962951</v>
          </cell>
          <cell r="AX1521" t="str">
            <v>824</v>
          </cell>
          <cell r="AY1521">
            <v>1</v>
          </cell>
          <cell r="AZ1521">
            <v>7</v>
          </cell>
          <cell r="BA1521">
            <v>25</v>
          </cell>
        </row>
        <row r="1522">
          <cell r="A1522">
            <v>116007</v>
          </cell>
          <cell r="B1522" t="str">
            <v>LUCAS APARECIDO RIBEIRO BRANTE</v>
          </cell>
          <cell r="C1522" t="str">
            <v>AJUDANTE EQ SERVICOS DIVERSOS</v>
          </cell>
          <cell r="D1522" t="str">
            <v>ECOSAMPA Campo Limpo</v>
          </cell>
          <cell r="E1522">
            <v>44207</v>
          </cell>
          <cell r="F1522">
            <v>1319.67</v>
          </cell>
          <cell r="G1522" t="str">
            <v>Demitido em Meses Anteriores</v>
          </cell>
          <cell r="H1522">
            <v>44217</v>
          </cell>
          <cell r="I1522">
            <v>34616</v>
          </cell>
          <cell r="J1522" t="str">
            <v>475.187.468-32</v>
          </cell>
          <cell r="K1522" t="str">
            <v>145.86339.43.4</v>
          </cell>
          <cell r="L1522" t="str">
            <v>Salário Mensal</v>
          </cell>
          <cell r="M1522" t="str">
            <v>Empregado (CLT)</v>
          </cell>
          <cell r="N1522" t="str">
            <v>5142-25</v>
          </cell>
          <cell r="O1522">
            <v>167</v>
          </cell>
          <cell r="P1522" t="str">
            <v>SEGUNDA A SABADO - 13:40 AS 22:00 / INTERVALO DE 01 HORA</v>
          </cell>
          <cell r="Q1522" t="str">
            <v>220 Horas</v>
          </cell>
          <cell r="R1522" t="str">
            <v>75.01.014</v>
          </cell>
          <cell r="S1522" t="str">
            <v>SCK - Pintura de Meio-Fio e Remoção Faixas e Propagandas</v>
          </cell>
          <cell r="T1522">
            <v>2</v>
          </cell>
          <cell r="U1522" t="str">
            <v>SIEMACO SAO PAULO LIMP URBANA</v>
          </cell>
          <cell r="V1522" t="str">
            <v>Brasileira</v>
          </cell>
          <cell r="W1522" t="str">
            <v>São Paulo</v>
          </cell>
          <cell r="X1522" t="str">
            <v>JANETE RIBEIRO LUIZ</v>
          </cell>
          <cell r="Y1522" t="str">
            <v>CARLOS ALBERTO BRANTE</v>
          </cell>
          <cell r="Z1522" t="str">
            <v>Solteiro</v>
          </cell>
          <cell r="AA1522" t="str">
            <v>Ensino Fundamental Completo</v>
          </cell>
          <cell r="AB1522" t="str">
            <v>M</v>
          </cell>
          <cell r="AC1522" t="str">
            <v>Rua</v>
          </cell>
          <cell r="AD1522" t="str">
            <v>MARIA ROSA GRECCO ROGATO</v>
          </cell>
          <cell r="AE1522" t="str">
            <v>13</v>
          </cell>
          <cell r="AG1522" t="str">
            <v>04932-400</v>
          </cell>
          <cell r="AH1522" t="str">
            <v>JARDIM COIMBRA</v>
          </cell>
          <cell r="AI1522" t="str">
            <v>São Paulo</v>
          </cell>
          <cell r="AJ1522" t="str">
            <v>São Paulo</v>
          </cell>
          <cell r="AK1522" t="str">
            <v>11</v>
          </cell>
          <cell r="AL1522" t="str">
            <v>5514.3947</v>
          </cell>
          <cell r="AM1522" t="str">
            <v>11</v>
          </cell>
          <cell r="AN1522" t="str">
            <v>97779.1044</v>
          </cell>
          <cell r="AP1522">
            <v>8605</v>
          </cell>
          <cell r="AQ1522" t="str">
            <v>24330</v>
          </cell>
          <cell r="AR1522" t="str">
            <v>5</v>
          </cell>
          <cell r="AS1522" t="str">
            <v>433081004</v>
          </cell>
          <cell r="AT1522" t="str">
            <v>407218430124</v>
          </cell>
          <cell r="AU1522" t="str">
            <v>0093</v>
          </cell>
          <cell r="AV1522" t="str">
            <v>372</v>
          </cell>
          <cell r="AW1522" t="str">
            <v>47518746</v>
          </cell>
          <cell r="AX1522" t="str">
            <v>832</v>
          </cell>
          <cell r="AY1522">
            <v>0</v>
          </cell>
          <cell r="AZ1522">
            <v>0</v>
          </cell>
          <cell r="BA1522">
            <v>10</v>
          </cell>
        </row>
        <row r="1523">
          <cell r="A1523">
            <v>112715</v>
          </cell>
          <cell r="B1523" t="str">
            <v>LUCAS BASILIO FARIAS DA SILVA</v>
          </cell>
          <cell r="C1523" t="str">
            <v>MOTORISTA CAMINHAO</v>
          </cell>
          <cell r="D1523" t="str">
            <v>ECOSAMPA Operação Geral</v>
          </cell>
          <cell r="E1523">
            <v>43617</v>
          </cell>
          <cell r="F1523">
            <v>3050.22</v>
          </cell>
          <cell r="G1523" t="str">
            <v>Demitido em Meses Anteriores</v>
          </cell>
          <cell r="H1523">
            <v>45061</v>
          </cell>
          <cell r="I1523">
            <v>32787</v>
          </cell>
          <cell r="J1523" t="str">
            <v>076.493.164-40</v>
          </cell>
          <cell r="K1523" t="str">
            <v>163.82294.53.6</v>
          </cell>
          <cell r="L1523" t="str">
            <v>Salário Mensal</v>
          </cell>
          <cell r="M1523" t="str">
            <v>Empregado (CLT)</v>
          </cell>
          <cell r="N1523" t="str">
            <v>7825-10</v>
          </cell>
          <cell r="O1523">
            <v>339</v>
          </cell>
          <cell r="P1523" t="str">
            <v>SEGUNDA A SABADO - 13:20 AS 21:40 / INTERVALO DE 01 HORA</v>
          </cell>
          <cell r="Q1523" t="str">
            <v>220 Horas</v>
          </cell>
          <cell r="R1523" t="str">
            <v>75.01.019</v>
          </cell>
          <cell r="S1523" t="str">
            <v>SCK - Operação dos Ecopontos</v>
          </cell>
          <cell r="T1523">
            <v>2</v>
          </cell>
          <cell r="U1523" t="str">
            <v>SIND TRAB EMP DE ONIBUS RODOV INTEREST INTERM SET DIF SAO PAULO</v>
          </cell>
          <cell r="V1523" t="str">
            <v>Brasileira</v>
          </cell>
          <cell r="W1523" t="str">
            <v>Recife</v>
          </cell>
          <cell r="X1523" t="str">
            <v>SONIA MARIA FARIAS DA SILVA</v>
          </cell>
          <cell r="Y1523" t="str">
            <v>JURANDIR BASILIO DA SILVA</v>
          </cell>
          <cell r="Z1523" t="str">
            <v>Casado</v>
          </cell>
          <cell r="AA1523" t="str">
            <v>Ensino Fundamental Completo</v>
          </cell>
          <cell r="AB1523" t="str">
            <v>M</v>
          </cell>
          <cell r="AC1523" t="str">
            <v>Rua</v>
          </cell>
          <cell r="AD1523" t="str">
            <v>ANA ASLAN</v>
          </cell>
          <cell r="AE1523" t="str">
            <v>187</v>
          </cell>
          <cell r="AG1523" t="str">
            <v>05892-385</v>
          </cell>
          <cell r="AH1523" t="str">
            <v>JARDIM AMALIA</v>
          </cell>
          <cell r="AI1523" t="str">
            <v>São Paulo</v>
          </cell>
          <cell r="AJ1523" t="str">
            <v>São Paulo</v>
          </cell>
          <cell r="AP1523">
            <v>1003</v>
          </cell>
          <cell r="AQ1523" t="str">
            <v>80233</v>
          </cell>
          <cell r="AR1523" t="str">
            <v>5</v>
          </cell>
          <cell r="AS1523" t="str">
            <v>585237748</v>
          </cell>
          <cell r="AT1523" t="str">
            <v>081100110868</v>
          </cell>
          <cell r="AU1523" t="str">
            <v>110</v>
          </cell>
          <cell r="AV1523" t="str">
            <v>117</v>
          </cell>
          <cell r="AW1523" t="str">
            <v>61839</v>
          </cell>
          <cell r="AX1523" t="str">
            <v>083</v>
          </cell>
          <cell r="AY1523">
            <v>3</v>
          </cell>
          <cell r="AZ1523">
            <v>11</v>
          </cell>
          <cell r="BA1523">
            <v>14</v>
          </cell>
          <cell r="BB1523" t="str">
            <v>04.831.462.286</v>
          </cell>
          <cell r="BC1523">
            <v>47992</v>
          </cell>
          <cell r="BE1523" t="str">
            <v>A</v>
          </cell>
          <cell r="BF1523" t="str">
            <v>D</v>
          </cell>
        </row>
        <row r="1524">
          <cell r="A1524">
            <v>112721</v>
          </cell>
          <cell r="B1524" t="str">
            <v>LUCAS BERTOLDO</v>
          </cell>
          <cell r="C1524" t="str">
            <v>AJUDANTE EQ SERVICOS DIVERSOS</v>
          </cell>
          <cell r="D1524" t="str">
            <v>ECOSAMPA Santo Amaro</v>
          </cell>
          <cell r="E1524">
            <v>43617</v>
          </cell>
          <cell r="F1524">
            <v>1231.95</v>
          </cell>
          <cell r="G1524" t="str">
            <v>Demitido em Meses Anteriores</v>
          </cell>
          <cell r="H1524">
            <v>43703</v>
          </cell>
          <cell r="I1524">
            <v>34506</v>
          </cell>
          <cell r="J1524" t="str">
            <v>422.118.568-61</v>
          </cell>
          <cell r="K1524" t="str">
            <v>201.15180.19.7</v>
          </cell>
          <cell r="L1524" t="str">
            <v>Salário Mensal</v>
          </cell>
          <cell r="M1524" t="str">
            <v>Empregado (CLT)</v>
          </cell>
          <cell r="N1524" t="str">
            <v>5142-25</v>
          </cell>
          <cell r="O1524">
            <v>66</v>
          </cell>
          <cell r="P1524" t="str">
            <v>SEGUNDA A SABADO - 06:00 AS 14:20 / INTERVALO DE 01 HORA</v>
          </cell>
          <cell r="Q1524" t="str">
            <v>220 Horas</v>
          </cell>
          <cell r="R1524" t="str">
            <v>75.01.014</v>
          </cell>
          <cell r="S1524" t="str">
            <v>SCK - Pintura de Meio-Fio e Remoção Faixas e Propagandas</v>
          </cell>
          <cell r="T1524">
            <v>2</v>
          </cell>
          <cell r="U1524" t="str">
            <v>SIEMACO SAO PAULO LIMP URBANA</v>
          </cell>
          <cell r="V1524" t="str">
            <v>Brasileira</v>
          </cell>
          <cell r="W1524" t="str">
            <v>São Paulo</v>
          </cell>
          <cell r="X1524" t="str">
            <v>DEUSA MARA BERTOLDO</v>
          </cell>
          <cell r="Z1524" t="str">
            <v>Solteiro</v>
          </cell>
          <cell r="AA1524" t="str">
            <v>Ensino Fundamental Incompleto</v>
          </cell>
          <cell r="AB1524" t="str">
            <v>M</v>
          </cell>
          <cell r="AC1524" t="str">
            <v>Travessa</v>
          </cell>
          <cell r="AD1524" t="str">
            <v>BOA FE</v>
          </cell>
          <cell r="AE1524" t="str">
            <v>192</v>
          </cell>
          <cell r="AG1524" t="str">
            <v>05885-291</v>
          </cell>
          <cell r="AH1524" t="str">
            <v>JD COMERCIAL</v>
          </cell>
          <cell r="AI1524" t="str">
            <v>São Paulo</v>
          </cell>
          <cell r="AJ1524" t="str">
            <v>São Paulo</v>
          </cell>
          <cell r="AP1524">
            <v>9104</v>
          </cell>
          <cell r="AQ1524" t="str">
            <v>21383</v>
          </cell>
          <cell r="AR1524" t="str">
            <v>1</v>
          </cell>
          <cell r="AS1524" t="str">
            <v>433931632</v>
          </cell>
          <cell r="AT1524" t="str">
            <v>402135750108</v>
          </cell>
          <cell r="AU1524" t="str">
            <v>356</v>
          </cell>
          <cell r="AV1524" t="str">
            <v>20</v>
          </cell>
          <cell r="AW1524" t="str">
            <v>10753</v>
          </cell>
          <cell r="AX1524" t="str">
            <v>368</v>
          </cell>
          <cell r="AY1524">
            <v>0</v>
          </cell>
          <cell r="AZ1524">
            <v>2</v>
          </cell>
          <cell r="BA1524">
            <v>25</v>
          </cell>
        </row>
        <row r="1525">
          <cell r="A1525">
            <v>121426</v>
          </cell>
          <cell r="B1525" t="str">
            <v>LUCAS BRAGA DA SILVA</v>
          </cell>
          <cell r="C1525" t="str">
            <v>AJUDANTE EQ SERVICOS DIVERSOS</v>
          </cell>
          <cell r="D1525" t="str">
            <v>ECOSAMPA Operação Geral</v>
          </cell>
          <cell r="E1525">
            <v>44967</v>
          </cell>
          <cell r="F1525">
            <v>1603.99</v>
          </cell>
          <cell r="G1525" t="str">
            <v>Demitido em Meses Anteriores</v>
          </cell>
          <cell r="H1525">
            <v>44981</v>
          </cell>
          <cell r="I1525">
            <v>35688</v>
          </cell>
          <cell r="J1525" t="str">
            <v>458.413.408-16</v>
          </cell>
          <cell r="K1525" t="str">
            <v>163.90396.81.4</v>
          </cell>
          <cell r="L1525" t="str">
            <v>Salário Mensal</v>
          </cell>
          <cell r="M1525" t="str">
            <v>Empregado (CLT)</v>
          </cell>
          <cell r="N1525" t="str">
            <v>5142-25</v>
          </cell>
          <cell r="O1525">
            <v>339</v>
          </cell>
          <cell r="P1525" t="str">
            <v>SEGUNDA A SABADO - 13:20 AS 21:40 / INTERVALO DE 01 HORA</v>
          </cell>
          <cell r="Q1525" t="str">
            <v>220 Horas</v>
          </cell>
          <cell r="R1525" t="str">
            <v>75.01.011</v>
          </cell>
          <cell r="S1525" t="str">
            <v>SCK - Lavagem - Feiras, Vias e Logradouros</v>
          </cell>
          <cell r="T1525">
            <v>2</v>
          </cell>
          <cell r="U1525" t="str">
            <v>SIEMACO SAO PAULO LIMP URBANA</v>
          </cell>
          <cell r="V1525" t="str">
            <v>Brasileira</v>
          </cell>
          <cell r="W1525" t="str">
            <v>Nenhum</v>
          </cell>
          <cell r="X1525" t="str">
            <v>IRENE APARECIDA BRAGA DA SILVA</v>
          </cell>
          <cell r="Y1525" t="str">
            <v>JOSE ADAO PEREIRA DA SILVA</v>
          </cell>
          <cell r="Z1525" t="str">
            <v>Solteiro</v>
          </cell>
          <cell r="AA1525" t="str">
            <v>Ensino Médio Completo</v>
          </cell>
          <cell r="AB1525" t="str">
            <v>M</v>
          </cell>
          <cell r="AC1525" t="str">
            <v>Rua</v>
          </cell>
          <cell r="AD1525" t="str">
            <v>ACAI</v>
          </cell>
          <cell r="AE1525" t="str">
            <v>18</v>
          </cell>
          <cell r="AG1525" t="str">
            <v>03574-000</v>
          </cell>
          <cell r="AH1525" t="str">
            <v>VILA MATILDE</v>
          </cell>
          <cell r="AI1525" t="str">
            <v>São Paulo</v>
          </cell>
          <cell r="AJ1525" t="str">
            <v>São Paulo</v>
          </cell>
          <cell r="AM1525" t="str">
            <v>11</v>
          </cell>
          <cell r="AN1525" t="str">
            <v>93960-4064</v>
          </cell>
          <cell r="AP1525">
            <v>770</v>
          </cell>
          <cell r="AQ1525" t="str">
            <v>97094</v>
          </cell>
          <cell r="AR1525" t="str">
            <v>5</v>
          </cell>
          <cell r="AS1525" t="str">
            <v>507762423</v>
          </cell>
          <cell r="AT1525" t="str">
            <v>420155910116</v>
          </cell>
          <cell r="AU1525" t="str">
            <v>0436</v>
          </cell>
          <cell r="AV1525" t="str">
            <v>219</v>
          </cell>
          <cell r="AW1525" t="str">
            <v>45841340</v>
          </cell>
          <cell r="AX1525" t="str">
            <v>816</v>
          </cell>
          <cell r="AY1525">
            <v>0</v>
          </cell>
          <cell r="AZ1525">
            <v>0</v>
          </cell>
          <cell r="BA1525">
            <v>14</v>
          </cell>
        </row>
        <row r="1526">
          <cell r="A1526">
            <v>112728</v>
          </cell>
          <cell r="B1526" t="str">
            <v>LUCAS CONCEICAO DOS SANTOS</v>
          </cell>
          <cell r="C1526" t="str">
            <v>AJUDANTE EQ SERVICOS DIVERSOS</v>
          </cell>
          <cell r="D1526" t="str">
            <v>ECOSAMPA Parelheiros</v>
          </cell>
          <cell r="E1526">
            <v>43617</v>
          </cell>
          <cell r="F1526">
            <v>1319.67</v>
          </cell>
          <cell r="G1526" t="str">
            <v>Demitido em Meses Anteriores</v>
          </cell>
          <cell r="H1526">
            <v>44169</v>
          </cell>
          <cell r="I1526">
            <v>31781</v>
          </cell>
          <cell r="J1526" t="str">
            <v>038.384.235-26</v>
          </cell>
          <cell r="K1526" t="str">
            <v>163.70760.96.0</v>
          </cell>
          <cell r="L1526" t="str">
            <v>Salário Mensal</v>
          </cell>
          <cell r="M1526" t="str">
            <v>Empregado (CLT)</v>
          </cell>
          <cell r="N1526" t="str">
            <v>5142-25</v>
          </cell>
          <cell r="O1526">
            <v>167</v>
          </cell>
          <cell r="P1526" t="str">
            <v>SEGUNDA A SABADO - 13:40 AS 22:00 / INTERVALO DE 01 HORA</v>
          </cell>
          <cell r="Q1526" t="str">
            <v>220 Horas</v>
          </cell>
          <cell r="R1526" t="str">
            <v>75.01.013</v>
          </cell>
          <cell r="S1526" t="str">
            <v>SCK - Capinação e Roçada de Vias</v>
          </cell>
          <cell r="T1526">
            <v>2</v>
          </cell>
          <cell r="U1526" t="str">
            <v>SIEMACO SAO PAULO LIMP URBANA</v>
          </cell>
          <cell r="V1526" t="str">
            <v>Brasileira</v>
          </cell>
          <cell r="W1526" t="str">
            <v>Ibirataia</v>
          </cell>
          <cell r="X1526" t="str">
            <v>DEJANIRA DA CONCEICAO</v>
          </cell>
          <cell r="Y1526" t="str">
            <v>BALBINO NISPO DOS SANTOS</v>
          </cell>
          <cell r="Z1526" t="str">
            <v>Casado</v>
          </cell>
          <cell r="AA1526" t="str">
            <v>Ensino Fundamental Incompleto</v>
          </cell>
          <cell r="AB1526" t="str">
            <v>M</v>
          </cell>
          <cell r="AC1526" t="str">
            <v>Rua</v>
          </cell>
          <cell r="AD1526" t="str">
            <v>RICARDO AVENARIUS</v>
          </cell>
          <cell r="AE1526" t="str">
            <v>313</v>
          </cell>
          <cell r="AG1526" t="str">
            <v>05665-020</v>
          </cell>
          <cell r="AH1526" t="str">
            <v>PARAISOPOLIS</v>
          </cell>
          <cell r="AI1526" t="str">
            <v>São Paulo</v>
          </cell>
          <cell r="AJ1526" t="str">
            <v>São Paulo</v>
          </cell>
          <cell r="AP1526">
            <v>5917</v>
          </cell>
          <cell r="AQ1526" t="str">
            <v>04048</v>
          </cell>
          <cell r="AR1526" t="str">
            <v>6</v>
          </cell>
          <cell r="AS1526" t="str">
            <v>567946538</v>
          </cell>
          <cell r="AT1526" t="str">
            <v>118746620566</v>
          </cell>
          <cell r="AU1526" t="str">
            <v>188</v>
          </cell>
          <cell r="AV1526" t="str">
            <v>24</v>
          </cell>
          <cell r="AW1526" t="str">
            <v>759927</v>
          </cell>
          <cell r="AX1526" t="str">
            <v>002</v>
          </cell>
          <cell r="AY1526">
            <v>1</v>
          </cell>
          <cell r="AZ1526">
            <v>6</v>
          </cell>
          <cell r="BA1526">
            <v>3</v>
          </cell>
        </row>
        <row r="1527">
          <cell r="A1527">
            <v>118645</v>
          </cell>
          <cell r="B1527" t="str">
            <v>LUCAS DA ROCHA CARDOSO</v>
          </cell>
          <cell r="C1527" t="str">
            <v>AJUDANTE EQ SERVICOS DIVERSOS</v>
          </cell>
          <cell r="D1527" t="str">
            <v>ECOSAMPA Parelheiros</v>
          </cell>
          <cell r="E1527">
            <v>44582</v>
          </cell>
          <cell r="F1527">
            <v>1603.99</v>
          </cell>
          <cell r="G1527" t="str">
            <v>Demitido em Meses Anteriores</v>
          </cell>
          <cell r="H1527">
            <v>44844</v>
          </cell>
          <cell r="I1527">
            <v>36346</v>
          </cell>
          <cell r="J1527" t="str">
            <v>534.776.578-02</v>
          </cell>
          <cell r="K1527" t="str">
            <v>164.06076.63.0</v>
          </cell>
          <cell r="L1527" t="str">
            <v>Salário Mensal</v>
          </cell>
          <cell r="M1527" t="str">
            <v>Empregado (CLT)</v>
          </cell>
          <cell r="N1527" t="str">
            <v>5142-25</v>
          </cell>
          <cell r="O1527">
            <v>66</v>
          </cell>
          <cell r="P1527" t="str">
            <v>SEGUNDA A SABADO - 06:00 AS 14:20 / INTERVALO DE 01 HORA</v>
          </cell>
          <cell r="Q1527" t="str">
            <v>220 Horas</v>
          </cell>
          <cell r="R1527" t="str">
            <v>75.01.013</v>
          </cell>
          <cell r="S1527" t="str">
            <v>SCK - Capinação e Roçada de Vias</v>
          </cell>
          <cell r="T1527">
            <v>2</v>
          </cell>
          <cell r="U1527" t="str">
            <v>SIEMACO SAO PAULO LIMP URBANA</v>
          </cell>
          <cell r="V1527" t="str">
            <v>Brasileira</v>
          </cell>
          <cell r="W1527" t="str">
            <v>Cruz das Almas</v>
          </cell>
          <cell r="X1527" t="str">
            <v>ANGELA MORAES DA ROCHA</v>
          </cell>
          <cell r="Y1527" t="str">
            <v>CLODOALDO PEREIRA CARDOSO</v>
          </cell>
          <cell r="Z1527" t="str">
            <v>Solteiro</v>
          </cell>
          <cell r="AA1527" t="str">
            <v>Ensino Fundamental Incompleto</v>
          </cell>
          <cell r="AB1527" t="str">
            <v>M</v>
          </cell>
          <cell r="AC1527" t="str">
            <v>Rua</v>
          </cell>
          <cell r="AD1527" t="str">
            <v>CASSIMIRO</v>
          </cell>
          <cell r="AE1527" t="str">
            <v>61</v>
          </cell>
          <cell r="AG1527" t="str">
            <v>05766-300</v>
          </cell>
          <cell r="AH1527" t="str">
            <v>JARDIM OLINDA</v>
          </cell>
          <cell r="AI1527" t="str">
            <v>São Paulo</v>
          </cell>
          <cell r="AJ1527" t="str">
            <v>São Paulo</v>
          </cell>
          <cell r="AK1527" t="str">
            <v>11</v>
          </cell>
          <cell r="AL1527" t="str">
            <v>98073.8083</v>
          </cell>
          <cell r="AM1527" t="str">
            <v>11</v>
          </cell>
          <cell r="AN1527" t="str">
            <v>95158.0948</v>
          </cell>
          <cell r="AP1527">
            <v>7867</v>
          </cell>
          <cell r="AQ1527" t="str">
            <v>37584</v>
          </cell>
          <cell r="AR1527" t="str">
            <v>7</v>
          </cell>
          <cell r="AS1527" t="str">
            <v>637747239</v>
          </cell>
          <cell r="AT1527" t="str">
            <v>442610910124</v>
          </cell>
          <cell r="AU1527" t="str">
            <v>0623</v>
          </cell>
          <cell r="AV1527" t="str">
            <v>381</v>
          </cell>
          <cell r="AW1527" t="str">
            <v>53477657</v>
          </cell>
          <cell r="AX1527" t="str">
            <v>802</v>
          </cell>
          <cell r="AY1527">
            <v>0</v>
          </cell>
          <cell r="AZ1527">
            <v>8</v>
          </cell>
          <cell r="BA1527">
            <v>19</v>
          </cell>
        </row>
        <row r="1528">
          <cell r="A1528">
            <v>112732</v>
          </cell>
          <cell r="B1528" t="str">
            <v>LUCAS DA SILVA LEITE</v>
          </cell>
          <cell r="C1528" t="str">
            <v>AJUDANTE EQ SERVICOS DIVERSOS</v>
          </cell>
          <cell r="D1528" t="str">
            <v>ECOSAMPA Santo Amaro</v>
          </cell>
          <cell r="E1528">
            <v>43617</v>
          </cell>
          <cell r="F1528">
            <v>1603.99</v>
          </cell>
          <cell r="G1528" t="str">
            <v>Em Atividade Normal</v>
          </cell>
          <cell r="H1528">
            <v>44960</v>
          </cell>
          <cell r="I1528">
            <v>36517</v>
          </cell>
          <cell r="J1528" t="str">
            <v>518.098.658-32</v>
          </cell>
          <cell r="K1528" t="str">
            <v>267.97127.95.3</v>
          </cell>
          <cell r="L1528" t="str">
            <v>Salário Mensal</v>
          </cell>
          <cell r="M1528" t="str">
            <v>Empregado (CLT)</v>
          </cell>
          <cell r="N1528" t="str">
            <v>5142-25</v>
          </cell>
          <cell r="O1528">
            <v>66</v>
          </cell>
          <cell r="P1528" t="str">
            <v>SEGUNDA A SABADO - 06:00 AS 14:20 / INTERVALO DE 01 HORA</v>
          </cell>
          <cell r="Q1528" t="str">
            <v>220 Horas</v>
          </cell>
          <cell r="R1528" t="str">
            <v>75.01.014</v>
          </cell>
          <cell r="S1528" t="str">
            <v>SCK - Pintura de Meio-Fio e Remoção Faixas e Propagandas</v>
          </cell>
          <cell r="T1528">
            <v>2</v>
          </cell>
          <cell r="U1528" t="str">
            <v>SIEMACO SAO PAULO LIMP URBANA</v>
          </cell>
          <cell r="V1528" t="str">
            <v>Brasileira</v>
          </cell>
          <cell r="W1528" t="str">
            <v>São Paulo</v>
          </cell>
          <cell r="X1528" t="str">
            <v>ELIANA MARQUES DA SILVA LEITE</v>
          </cell>
          <cell r="Y1528" t="str">
            <v>FRANCISCO UELTON LEITE</v>
          </cell>
          <cell r="Z1528" t="str">
            <v>Solteiro</v>
          </cell>
          <cell r="AA1528" t="str">
            <v>Ensino Fundamental Incompleto</v>
          </cell>
          <cell r="AB1528" t="str">
            <v>M</v>
          </cell>
          <cell r="AC1528" t="str">
            <v>Rua</v>
          </cell>
          <cell r="AD1528" t="str">
            <v>DOUTOR MIGUEL LEUZZI</v>
          </cell>
          <cell r="AE1528" t="str">
            <v>98</v>
          </cell>
          <cell r="AG1528" t="str">
            <v>04854-100</v>
          </cell>
          <cell r="AH1528" t="str">
            <v>CHACARA COCAIA</v>
          </cell>
          <cell r="AI1528" t="str">
            <v>São Paulo</v>
          </cell>
          <cell r="AJ1528" t="str">
            <v>São Paulo</v>
          </cell>
          <cell r="AP1528">
            <v>9106</v>
          </cell>
          <cell r="AQ1528" t="str">
            <v>33921</v>
          </cell>
          <cell r="AR1528" t="str">
            <v>2</v>
          </cell>
          <cell r="AS1528" t="str">
            <v>564458727</v>
          </cell>
          <cell r="AT1528" t="str">
            <v>447504150116</v>
          </cell>
          <cell r="AU1528" t="str">
            <v>349</v>
          </cell>
          <cell r="AV1528" t="str">
            <v>381</v>
          </cell>
          <cell r="AW1528" t="str">
            <v>21915</v>
          </cell>
          <cell r="AX1528" t="str">
            <v>448</v>
          </cell>
          <cell r="AY1528">
            <v>4</v>
          </cell>
          <cell r="AZ1528">
            <v>3</v>
          </cell>
          <cell r="BA1528">
            <v>0</v>
          </cell>
        </row>
        <row r="1529">
          <cell r="A1529">
            <v>112736</v>
          </cell>
          <cell r="B1529" t="str">
            <v>LUCAS DA SILVA OLIVEIRA</v>
          </cell>
          <cell r="C1529" t="str">
            <v>AJUDANTE EQ SERVICOS DIVERSOS</v>
          </cell>
          <cell r="D1529" t="str">
            <v>ECOSAMPA Santo Amaro</v>
          </cell>
          <cell r="E1529">
            <v>43617</v>
          </cell>
          <cell r="F1529">
            <v>1231.95</v>
          </cell>
          <cell r="G1529" t="str">
            <v>Demitido em Meses Anteriores</v>
          </cell>
          <cell r="H1529">
            <v>43683</v>
          </cell>
          <cell r="I1529">
            <v>34689</v>
          </cell>
          <cell r="J1529" t="str">
            <v>456.784.818-78</v>
          </cell>
          <cell r="K1529" t="str">
            <v>207.24647.53.2</v>
          </cell>
          <cell r="L1529" t="str">
            <v>Salário Mensal</v>
          </cell>
          <cell r="M1529" t="str">
            <v>Empregado (CLT)</v>
          </cell>
          <cell r="N1529" t="str">
            <v>5142-25</v>
          </cell>
          <cell r="O1529">
            <v>66</v>
          </cell>
          <cell r="P1529" t="str">
            <v>SEGUNDA A SABADO - 06:00 AS 14:20 / INTERVALO DE 01 HORA</v>
          </cell>
          <cell r="Q1529" t="str">
            <v>220 Horas</v>
          </cell>
          <cell r="R1529" t="str">
            <v>75.01.019</v>
          </cell>
          <cell r="S1529" t="str">
            <v>SCK - Operação dos Ecopontos</v>
          </cell>
          <cell r="T1529">
            <v>2</v>
          </cell>
          <cell r="U1529" t="str">
            <v>SIEMACO SAO PAULO LIMP URBANA</v>
          </cell>
          <cell r="V1529" t="str">
            <v>Brasileira</v>
          </cell>
          <cell r="W1529" t="str">
            <v>São Paulo</v>
          </cell>
          <cell r="X1529" t="str">
            <v>ARLETE OLIVEIRA DA SILVA</v>
          </cell>
          <cell r="Y1529" t="str">
            <v>JOAO DE OLIVEIRA</v>
          </cell>
          <cell r="Z1529" t="str">
            <v>Solteiro</v>
          </cell>
          <cell r="AA1529" t="str">
            <v>Ensino Fundamental Incompleto</v>
          </cell>
          <cell r="AB1529" t="str">
            <v>M</v>
          </cell>
          <cell r="AC1529" t="str">
            <v>Rua</v>
          </cell>
          <cell r="AD1529" t="str">
            <v>MIGUEL DAMASCENO</v>
          </cell>
          <cell r="AE1529" t="str">
            <v>103</v>
          </cell>
          <cell r="AG1529" t="str">
            <v>05820-180</v>
          </cell>
          <cell r="AH1529" t="str">
            <v>JARDIM LETICIA</v>
          </cell>
          <cell r="AI1529" t="str">
            <v>São Paulo</v>
          </cell>
          <cell r="AJ1529" t="str">
            <v>São Paulo</v>
          </cell>
          <cell r="AP1529">
            <v>9106</v>
          </cell>
          <cell r="AQ1529" t="str">
            <v>33953</v>
          </cell>
          <cell r="AR1529" t="str">
            <v>5</v>
          </cell>
          <cell r="AS1529" t="str">
            <v>425080298</v>
          </cell>
          <cell r="AT1529" t="str">
            <v>411871160116</v>
          </cell>
          <cell r="AU1529" t="str">
            <v>135</v>
          </cell>
          <cell r="AV1529" t="str">
            <v>382</v>
          </cell>
          <cell r="AW1529" t="str">
            <v>63158</v>
          </cell>
          <cell r="AX1529" t="str">
            <v>404</v>
          </cell>
          <cell r="AY1529">
            <v>0</v>
          </cell>
          <cell r="AZ1529">
            <v>2</v>
          </cell>
          <cell r="BA1529">
            <v>5</v>
          </cell>
        </row>
        <row r="1530">
          <cell r="A1530">
            <v>114261</v>
          </cell>
          <cell r="B1530" t="str">
            <v>LUCAS DE OLIVEIRA FERNANDES</v>
          </cell>
          <cell r="C1530" t="str">
            <v>AJUDANTE EQ SERVICOS DIVERSOS</v>
          </cell>
          <cell r="D1530" t="str">
            <v>ECOSAMPA Santo Amaro</v>
          </cell>
          <cell r="E1530">
            <v>43804</v>
          </cell>
          <cell r="F1530">
            <v>1319.67</v>
          </cell>
          <cell r="G1530" t="str">
            <v>Demitido em Meses Anteriores</v>
          </cell>
          <cell r="H1530">
            <v>44147</v>
          </cell>
          <cell r="I1530">
            <v>36508</v>
          </cell>
          <cell r="J1530" t="str">
            <v>492.471.998-67</v>
          </cell>
          <cell r="K1530" t="str">
            <v>267.90940.69.1</v>
          </cell>
          <cell r="L1530" t="str">
            <v>Salário Mensal</v>
          </cell>
          <cell r="M1530" t="str">
            <v>Empregado (CLT)</v>
          </cell>
          <cell r="N1530" t="str">
            <v>5142-25</v>
          </cell>
          <cell r="O1530">
            <v>300</v>
          </cell>
          <cell r="P1530" t="str">
            <v>SEGUNDA A SABADO - 21:00 AS 04:33 / INTERVALO DE 01 HORA</v>
          </cell>
          <cell r="Q1530" t="str">
            <v>220 Horas</v>
          </cell>
          <cell r="R1530" t="str">
            <v>75.01.022</v>
          </cell>
          <cell r="S1530" t="str">
            <v>SCK - Limpeza Habitacional - Dificil Acesso</v>
          </cell>
          <cell r="T1530">
            <v>2</v>
          </cell>
          <cell r="U1530" t="str">
            <v>SIEMACO SAO PAULO LIMP URBANA</v>
          </cell>
          <cell r="V1530" t="str">
            <v>Brasileira</v>
          </cell>
          <cell r="W1530" t="str">
            <v>Itanhaém</v>
          </cell>
          <cell r="X1530" t="str">
            <v>VERONICE DE OLIVEIRA</v>
          </cell>
          <cell r="Y1530" t="str">
            <v>GERALDO FERNANDES DA SILVA</v>
          </cell>
          <cell r="Z1530" t="str">
            <v>Solteiro</v>
          </cell>
          <cell r="AA1530" t="str">
            <v>Ensino Médio Completo</v>
          </cell>
          <cell r="AB1530" t="str">
            <v>M</v>
          </cell>
          <cell r="AC1530" t="str">
            <v>Rua</v>
          </cell>
          <cell r="AD1530" t="str">
            <v>RUA VOZES DA AFRICA</v>
          </cell>
          <cell r="AE1530" t="str">
            <v>60</v>
          </cell>
          <cell r="AG1530" t="str">
            <v>05856-160</v>
          </cell>
          <cell r="AH1530" t="str">
            <v>PARQUE SONIA</v>
          </cell>
          <cell r="AI1530" t="str">
            <v>São Paulo</v>
          </cell>
          <cell r="AJ1530" t="str">
            <v>São Paulo</v>
          </cell>
          <cell r="AK1530" t="str">
            <v>11</v>
          </cell>
          <cell r="AL1530" t="str">
            <v>98799.2473</v>
          </cell>
          <cell r="AP1530">
            <v>1003</v>
          </cell>
          <cell r="AQ1530" t="str">
            <v>85074</v>
          </cell>
          <cell r="AR1530" t="str">
            <v>8</v>
          </cell>
          <cell r="AS1530" t="str">
            <v>523467485</v>
          </cell>
          <cell r="AT1530" t="str">
            <v>432191510183</v>
          </cell>
          <cell r="AU1530" t="str">
            <v>0026</v>
          </cell>
          <cell r="AV1530" t="str">
            <v>405</v>
          </cell>
          <cell r="AW1530" t="str">
            <v>49247199</v>
          </cell>
          <cell r="AX1530" t="str">
            <v>867</v>
          </cell>
          <cell r="AY1530">
            <v>0</v>
          </cell>
          <cell r="AZ1530">
            <v>11</v>
          </cell>
          <cell r="BA1530">
            <v>7</v>
          </cell>
        </row>
        <row r="1531">
          <cell r="A1531">
            <v>112740</v>
          </cell>
          <cell r="B1531" t="str">
            <v>LUCAS FERREIRA SANTIAGO</v>
          </cell>
          <cell r="C1531" t="str">
            <v>AJUDANTE EQ SERVICOS DIVERSOS</v>
          </cell>
          <cell r="D1531" t="str">
            <v>ECOSAMPA Santo Amaro</v>
          </cell>
          <cell r="E1531">
            <v>43617</v>
          </cell>
          <cell r="F1531">
            <v>1281.23</v>
          </cell>
          <cell r="G1531" t="str">
            <v>Demitido em Meses Anteriores</v>
          </cell>
          <cell r="H1531">
            <v>43874</v>
          </cell>
          <cell r="I1531">
            <v>34141</v>
          </cell>
          <cell r="J1531" t="str">
            <v>402.650.378-08</v>
          </cell>
          <cell r="K1531" t="str">
            <v>207.25013.84.7</v>
          </cell>
          <cell r="L1531" t="str">
            <v>Salário Mensal</v>
          </cell>
          <cell r="M1531" t="str">
            <v>Empregado (CLT)</v>
          </cell>
          <cell r="N1531" t="str">
            <v>5142-25</v>
          </cell>
          <cell r="O1531">
            <v>167</v>
          </cell>
          <cell r="P1531" t="str">
            <v>SEGUNDA A SABADO - 13:40 AS 22:00 / INTERVALO DE 01 HORA</v>
          </cell>
          <cell r="Q1531" t="str">
            <v>220 Horas</v>
          </cell>
          <cell r="R1531" t="str">
            <v>75.01.013</v>
          </cell>
          <cell r="S1531" t="str">
            <v>SCK - Capinação e Roçada de Vias</v>
          </cell>
          <cell r="T1531">
            <v>2</v>
          </cell>
          <cell r="U1531" t="str">
            <v>SIEMACO SAO PAULO LIMP URBANA</v>
          </cell>
          <cell r="V1531" t="str">
            <v>Brasileira</v>
          </cell>
          <cell r="W1531" t="str">
            <v>São Paulo</v>
          </cell>
          <cell r="X1531" t="str">
            <v>GLORIA FERREIRA DE SOUSA SANTIAGO</v>
          </cell>
          <cell r="Y1531" t="str">
            <v>PEDRO FRANCISCO SILVESTRE SANTIAGO</v>
          </cell>
          <cell r="Z1531" t="str">
            <v>Solteiro</v>
          </cell>
          <cell r="AA1531" t="str">
            <v>Ensino Médio Completo</v>
          </cell>
          <cell r="AB1531" t="str">
            <v>M</v>
          </cell>
          <cell r="AC1531" t="str">
            <v>Rua</v>
          </cell>
          <cell r="AD1531" t="str">
            <v>MACOA AURELIO MARLINI</v>
          </cell>
          <cell r="AE1531" t="str">
            <v>108</v>
          </cell>
          <cell r="AG1531" t="str">
            <v>04854-170</v>
          </cell>
          <cell r="AH1531" t="str">
            <v>JD ALMEIDA PRADO</v>
          </cell>
          <cell r="AI1531" t="str">
            <v>São Paulo</v>
          </cell>
          <cell r="AJ1531" t="str">
            <v>São Paulo</v>
          </cell>
          <cell r="AP1531">
            <v>1684</v>
          </cell>
          <cell r="AQ1531" t="str">
            <v>45124</v>
          </cell>
          <cell r="AR1531" t="str">
            <v>6</v>
          </cell>
          <cell r="AS1531" t="str">
            <v>39590481X</v>
          </cell>
          <cell r="AT1531" t="str">
            <v>403322740108</v>
          </cell>
          <cell r="AU1531" t="str">
            <v>493</v>
          </cell>
          <cell r="AV1531" t="str">
            <v>381</v>
          </cell>
          <cell r="AW1531" t="str">
            <v>56458</v>
          </cell>
          <cell r="AX1531" t="str">
            <v>401</v>
          </cell>
          <cell r="AY1531">
            <v>0</v>
          </cell>
          <cell r="AZ1531">
            <v>8</v>
          </cell>
          <cell r="BA1531">
            <v>12</v>
          </cell>
        </row>
        <row r="1532">
          <cell r="A1532">
            <v>112748</v>
          </cell>
          <cell r="B1532" t="str">
            <v>LUCAS GONCALVES DOS SANTOS</v>
          </cell>
          <cell r="C1532" t="str">
            <v>AJUDANTE EQ SERVICOS DIVERSOS</v>
          </cell>
          <cell r="D1532" t="str">
            <v>ECOSAMPA Campo Limpo</v>
          </cell>
          <cell r="E1532">
            <v>43617</v>
          </cell>
          <cell r="F1532">
            <v>1603.99</v>
          </cell>
          <cell r="G1532" t="str">
            <v>Em Atividade Normal</v>
          </cell>
          <cell r="H1532">
            <v>45023</v>
          </cell>
          <cell r="I1532">
            <v>35503</v>
          </cell>
          <cell r="J1532" t="str">
            <v>236.823.758-56</v>
          </cell>
          <cell r="K1532" t="str">
            <v>206.88122.68.4</v>
          </cell>
          <cell r="L1532" t="str">
            <v>Salário Mensal</v>
          </cell>
          <cell r="M1532" t="str">
            <v>Empregado (CLT)</v>
          </cell>
          <cell r="N1532" t="str">
            <v>5142-25</v>
          </cell>
          <cell r="O1532">
            <v>66</v>
          </cell>
          <cell r="P1532" t="str">
            <v>SEGUNDA A SABADO - 06:00 AS 14:20 / INTERVALO DE 01 HORA</v>
          </cell>
          <cell r="Q1532" t="str">
            <v>220 Horas</v>
          </cell>
          <cell r="R1532" t="str">
            <v>75.01.013</v>
          </cell>
          <cell r="S1532" t="str">
            <v>SCK - Capinação e Roçada de Vias</v>
          </cell>
          <cell r="T1532">
            <v>2</v>
          </cell>
          <cell r="U1532" t="str">
            <v>SIEMACO SAO PAULO LIMP URBANA</v>
          </cell>
          <cell r="V1532" t="str">
            <v>Brasileira</v>
          </cell>
          <cell r="W1532" t="str">
            <v>São Paulo</v>
          </cell>
          <cell r="X1532" t="str">
            <v>LINDINALVA GONCALVES DOS SANTOS</v>
          </cell>
          <cell r="Z1532" t="str">
            <v>Solteiro</v>
          </cell>
          <cell r="AA1532" t="str">
            <v>Ensino Médio Incompleto</v>
          </cell>
          <cell r="AB1532" t="str">
            <v>M</v>
          </cell>
          <cell r="AC1532" t="str">
            <v>Rua</v>
          </cell>
          <cell r="AD1532" t="str">
            <v>HENRIQUE SAM MINDLIN</v>
          </cell>
          <cell r="AE1532" t="str">
            <v>605</v>
          </cell>
          <cell r="AG1532" t="str">
            <v>05882-000</v>
          </cell>
          <cell r="AH1532" t="str">
            <v>SAO BENTO NOVO</v>
          </cell>
          <cell r="AI1532" t="str">
            <v>São Paulo</v>
          </cell>
          <cell r="AJ1532" t="str">
            <v>São Paulo</v>
          </cell>
          <cell r="AP1532">
            <v>1003</v>
          </cell>
          <cell r="AQ1532" t="str">
            <v>90638</v>
          </cell>
          <cell r="AR1532" t="str">
            <v>3</v>
          </cell>
          <cell r="AS1532" t="str">
            <v>388061339</v>
          </cell>
          <cell r="AT1532" t="str">
            <v>436250760141</v>
          </cell>
          <cell r="AU1532" t="str">
            <v>262</v>
          </cell>
          <cell r="AV1532" t="str">
            <v>20</v>
          </cell>
          <cell r="AW1532" t="str">
            <v>62497</v>
          </cell>
          <cell r="AX1532" t="str">
            <v>432</v>
          </cell>
          <cell r="AY1532">
            <v>4</v>
          </cell>
          <cell r="AZ1532">
            <v>3</v>
          </cell>
          <cell r="BA1532">
            <v>0</v>
          </cell>
        </row>
        <row r="1533">
          <cell r="A1533">
            <v>112752</v>
          </cell>
          <cell r="B1533" t="str">
            <v>LUCAS MORAIS ARAUJO</v>
          </cell>
          <cell r="C1533" t="str">
            <v>VARREDOR</v>
          </cell>
          <cell r="D1533" t="str">
            <v>ECOSAMPA Campo Limpo</v>
          </cell>
          <cell r="E1533">
            <v>43617</v>
          </cell>
          <cell r="F1533">
            <v>1231.95</v>
          </cell>
          <cell r="G1533" t="str">
            <v>Demitido em Meses Anteriores</v>
          </cell>
          <cell r="H1533">
            <v>43704</v>
          </cell>
          <cell r="I1533">
            <v>34407</v>
          </cell>
          <cell r="J1533" t="str">
            <v>449.971.008-11</v>
          </cell>
          <cell r="K1533" t="str">
            <v>204.16100.64.8</v>
          </cell>
          <cell r="L1533" t="str">
            <v>Salário Mensal</v>
          </cell>
          <cell r="M1533" t="str">
            <v>Empregado (CLT)</v>
          </cell>
          <cell r="N1533" t="str">
            <v>5142-15</v>
          </cell>
          <cell r="O1533">
            <v>71</v>
          </cell>
          <cell r="P1533" t="str">
            <v>SEGUNDA A SABADO - 07:00 AS 15:20 / INTERVALO DE 01 HORA</v>
          </cell>
          <cell r="Q1533" t="str">
            <v>220 Horas</v>
          </cell>
          <cell r="R1533" t="str">
            <v>75.01.010</v>
          </cell>
          <cell r="S1533" t="str">
            <v>SCK - Varrição de Feiras Livres</v>
          </cell>
          <cell r="T1533">
            <v>2</v>
          </cell>
          <cell r="U1533" t="str">
            <v>SIEMACO SAO PAULO LIMP URBANA</v>
          </cell>
          <cell r="V1533" t="str">
            <v>Brasileira</v>
          </cell>
          <cell r="W1533" t="str">
            <v>São Paulo</v>
          </cell>
          <cell r="X1533" t="str">
            <v>ANDREIA MORAIS BATISTA</v>
          </cell>
          <cell r="Y1533" t="str">
            <v>DAMIAO DE SANT ANA ARAUJO</v>
          </cell>
          <cell r="Z1533" t="str">
            <v>Solteiro</v>
          </cell>
          <cell r="AA1533" t="str">
            <v>Ensino Fundamental Incompleto</v>
          </cell>
          <cell r="AB1533" t="str">
            <v>M</v>
          </cell>
          <cell r="AC1533" t="str">
            <v>Rua</v>
          </cell>
          <cell r="AD1533" t="str">
            <v>ROMERO TORRES</v>
          </cell>
          <cell r="AE1533" t="str">
            <v>4</v>
          </cell>
          <cell r="AG1533" t="str">
            <v>05857-440</v>
          </cell>
          <cell r="AH1533" t="str">
            <v>JARDIM AURELIO</v>
          </cell>
          <cell r="AI1533" t="str">
            <v>São Paulo</v>
          </cell>
          <cell r="AJ1533" t="str">
            <v>São Paulo</v>
          </cell>
          <cell r="AK1533" t="str">
            <v>11</v>
          </cell>
          <cell r="AL1533" t="str">
            <v>93003.4994</v>
          </cell>
          <cell r="AM1533" t="str">
            <v>11</v>
          </cell>
          <cell r="AN1533" t="str">
            <v>98131.6973</v>
          </cell>
          <cell r="AP1533">
            <v>7867</v>
          </cell>
          <cell r="AQ1533" t="str">
            <v>27415</v>
          </cell>
          <cell r="AR1533" t="str">
            <v>6</v>
          </cell>
          <cell r="AS1533" t="str">
            <v>368466334</v>
          </cell>
          <cell r="AT1533" t="str">
            <v>401594630175</v>
          </cell>
          <cell r="AU1533" t="str">
            <v>380</v>
          </cell>
          <cell r="AV1533" t="str">
            <v>373</v>
          </cell>
          <cell r="AW1533" t="str">
            <v>04093</v>
          </cell>
          <cell r="AX1533" t="str">
            <v>401</v>
          </cell>
          <cell r="AY1533">
            <v>0</v>
          </cell>
          <cell r="AZ1533">
            <v>2</v>
          </cell>
          <cell r="BA1533">
            <v>26</v>
          </cell>
        </row>
        <row r="1534">
          <cell r="A1534">
            <v>112756</v>
          </cell>
          <cell r="B1534" t="str">
            <v>LUCAS PEREIRA DA SILVA</v>
          </cell>
          <cell r="C1534" t="str">
            <v>AJUDANTE EQ SERVICOS DIVERSOS</v>
          </cell>
          <cell r="D1534" t="str">
            <v>ECOSAMPA Campo Limpo</v>
          </cell>
          <cell r="E1534">
            <v>43617</v>
          </cell>
          <cell r="F1534">
            <v>1319.67</v>
          </cell>
          <cell r="G1534" t="str">
            <v>Demitido em Meses Anteriores</v>
          </cell>
          <cell r="H1534">
            <v>44109</v>
          </cell>
          <cell r="I1534">
            <v>34924</v>
          </cell>
          <cell r="J1534" t="str">
            <v>436.564.798-95</v>
          </cell>
          <cell r="K1534" t="str">
            <v>206.88050.31.4</v>
          </cell>
          <cell r="L1534" t="str">
            <v>Salário Mensal</v>
          </cell>
          <cell r="M1534" t="str">
            <v>Empregado (CLT)</v>
          </cell>
          <cell r="N1534" t="str">
            <v>5142-25</v>
          </cell>
          <cell r="O1534">
            <v>233</v>
          </cell>
          <cell r="P1534" t="str">
            <v>SEGUNDA A SABADO - 09:00 AS 17:20 / INTERVALO DE 01 HORA</v>
          </cell>
          <cell r="Q1534" t="str">
            <v>220 Horas</v>
          </cell>
          <cell r="R1534" t="str">
            <v>75.01.019</v>
          </cell>
          <cell r="S1534" t="str">
            <v>SCK - Operação dos Ecopontos</v>
          </cell>
          <cell r="T1534">
            <v>2</v>
          </cell>
          <cell r="U1534" t="str">
            <v>SIEMACO SAO PAULO LIMP URBANA</v>
          </cell>
          <cell r="V1534" t="str">
            <v>Brasileira</v>
          </cell>
          <cell r="W1534" t="str">
            <v>São Paulo</v>
          </cell>
          <cell r="X1534" t="str">
            <v>CLAUDINHA PEREIRA ALVES DA SILVA</v>
          </cell>
          <cell r="Y1534" t="str">
            <v>ANTONIO GESSIMAR DA SILVA</v>
          </cell>
          <cell r="Z1534" t="str">
            <v>Solteiro</v>
          </cell>
          <cell r="AA1534" t="str">
            <v>Ensino Fundamental Incompleto</v>
          </cell>
          <cell r="AB1534" t="str">
            <v>M</v>
          </cell>
          <cell r="AC1534" t="str">
            <v>Rua</v>
          </cell>
          <cell r="AD1534" t="str">
            <v>SERRA DO PILAR</v>
          </cell>
          <cell r="AE1534" t="str">
            <v>5</v>
          </cell>
          <cell r="AG1534" t="str">
            <v>05894-420</v>
          </cell>
          <cell r="AH1534" t="str">
            <v>MACEDONIA</v>
          </cell>
          <cell r="AI1534" t="str">
            <v>São Paulo</v>
          </cell>
          <cell r="AJ1534" t="str">
            <v>São Paulo</v>
          </cell>
          <cell r="AP1534">
            <v>9106</v>
          </cell>
          <cell r="AQ1534" t="str">
            <v>33407</v>
          </cell>
          <cell r="AR1534" t="str">
            <v>2</v>
          </cell>
          <cell r="AS1534" t="str">
            <v>368191862</v>
          </cell>
          <cell r="AT1534" t="str">
            <v>401618550124</v>
          </cell>
          <cell r="AU1534" t="str">
            <v>703</v>
          </cell>
          <cell r="AV1534" t="str">
            <v>373</v>
          </cell>
          <cell r="AW1534" t="str">
            <v>419790</v>
          </cell>
          <cell r="AX1534" t="str">
            <v>368</v>
          </cell>
          <cell r="AY1534">
            <v>1</v>
          </cell>
          <cell r="AZ1534">
            <v>4</v>
          </cell>
          <cell r="BA1534">
            <v>4</v>
          </cell>
        </row>
        <row r="1535">
          <cell r="A1535">
            <v>114745</v>
          </cell>
          <cell r="B1535" t="str">
            <v>LUCAS ROBERTO FERREIRA SILVA</v>
          </cell>
          <cell r="C1535" t="str">
            <v>AJUDANTE EQ SERVICOS DIVERSOS</v>
          </cell>
          <cell r="D1535" t="str">
            <v>ECOSAMPA Capela do Socorro</v>
          </cell>
          <cell r="E1535">
            <v>43874</v>
          </cell>
          <cell r="F1535">
            <v>1281.23</v>
          </cell>
          <cell r="G1535" t="str">
            <v>Demitido em Meses Anteriores</v>
          </cell>
          <cell r="H1535">
            <v>43888</v>
          </cell>
          <cell r="I1535">
            <v>37089</v>
          </cell>
          <cell r="J1535" t="str">
            <v>435.537.388-63</v>
          </cell>
          <cell r="K1535" t="str">
            <v>163.96759.85.4</v>
          </cell>
          <cell r="L1535" t="str">
            <v>Salário Mensal</v>
          </cell>
          <cell r="M1535" t="str">
            <v>Empregado (CLT)</v>
          </cell>
          <cell r="N1535" t="str">
            <v>5142-25</v>
          </cell>
          <cell r="O1535">
            <v>167</v>
          </cell>
          <cell r="P1535" t="str">
            <v>SEGUNDA A SABADO - 13:40 AS 22:00 / INTERVALO DE 01 HORA</v>
          </cell>
          <cell r="Q1535" t="str">
            <v>220 Horas</v>
          </cell>
          <cell r="R1535" t="str">
            <v>75.01.014</v>
          </cell>
          <cell r="S1535" t="str">
            <v>SCK - Pintura de Meio-Fio e Remoção Faixas e Propagandas</v>
          </cell>
          <cell r="T1535">
            <v>2</v>
          </cell>
          <cell r="U1535" t="str">
            <v>SIEMACO SAO PAULO LIMP URBANA</v>
          </cell>
          <cell r="V1535" t="str">
            <v>Brasileira</v>
          </cell>
          <cell r="W1535" t="str">
            <v>Palmares</v>
          </cell>
          <cell r="X1535" t="str">
            <v>VALQUIRIA MARIA FERREIRA PINHEIRO</v>
          </cell>
          <cell r="Y1535" t="str">
            <v>JOSE ROBERTO DA SILVA</v>
          </cell>
          <cell r="Z1535" t="str">
            <v>Solteiro</v>
          </cell>
          <cell r="AA1535" t="str">
            <v>Ensino Fundamental Completo</v>
          </cell>
          <cell r="AB1535" t="str">
            <v>M</v>
          </cell>
          <cell r="AC1535" t="str">
            <v>Alameda</v>
          </cell>
          <cell r="AD1535" t="str">
            <v>DOS PINTASSILGOS</v>
          </cell>
          <cell r="AE1535" t="str">
            <v>139</v>
          </cell>
          <cell r="AG1535" t="str">
            <v>04880-235</v>
          </cell>
          <cell r="AH1535" t="str">
            <v>RECANTO CAMPO BELO</v>
          </cell>
          <cell r="AI1535" t="str">
            <v>São Paulo</v>
          </cell>
          <cell r="AJ1535" t="str">
            <v>São Paulo</v>
          </cell>
          <cell r="AM1535" t="str">
            <v>11</v>
          </cell>
          <cell r="AN1535" t="str">
            <v>98727.2595</v>
          </cell>
          <cell r="AP1535">
            <v>367</v>
          </cell>
          <cell r="AQ1535" t="str">
            <v>22908</v>
          </cell>
          <cell r="AR1535" t="str">
            <v>5</v>
          </cell>
          <cell r="AS1535" t="str">
            <v>549863643</v>
          </cell>
          <cell r="AT1535" t="str">
            <v>451545310116</v>
          </cell>
          <cell r="AU1535" t="str">
            <v>0370</v>
          </cell>
          <cell r="AV1535" t="str">
            <v>381</v>
          </cell>
          <cell r="AW1535" t="str">
            <v>435.537.38</v>
          </cell>
          <cell r="AX1535" t="str">
            <v>863</v>
          </cell>
          <cell r="AY1535">
            <v>0</v>
          </cell>
          <cell r="AZ1535">
            <v>0</v>
          </cell>
          <cell r="BA1535">
            <v>14</v>
          </cell>
        </row>
        <row r="1536">
          <cell r="A1536">
            <v>112762</v>
          </cell>
          <cell r="B1536" t="str">
            <v>LUCAS SANTOS FIRMINO</v>
          </cell>
          <cell r="C1536" t="str">
            <v>AJUDANTE EQ SERVICOS DIVERSOS</v>
          </cell>
          <cell r="D1536" t="str">
            <v>ECOSAMPA Operação Geral</v>
          </cell>
          <cell r="E1536">
            <v>43617</v>
          </cell>
          <cell r="F1536">
            <v>1464.83</v>
          </cell>
          <cell r="G1536" t="str">
            <v>Demitido em Meses Anteriores</v>
          </cell>
          <cell r="H1536">
            <v>44659</v>
          </cell>
          <cell r="I1536">
            <v>35810</v>
          </cell>
          <cell r="J1536" t="str">
            <v>469.401.428-51</v>
          </cell>
          <cell r="K1536" t="str">
            <v>210.71101.26.0</v>
          </cell>
          <cell r="L1536" t="str">
            <v>Salário Mensal</v>
          </cell>
          <cell r="M1536" t="str">
            <v>Empregado (CLT)</v>
          </cell>
          <cell r="N1536" t="str">
            <v>5142-25</v>
          </cell>
          <cell r="O1536">
            <v>66</v>
          </cell>
          <cell r="P1536" t="str">
            <v>SEGUNDA A SABADO - 06:00 AS 14:20 / INTERVALO DE 01 HORA</v>
          </cell>
          <cell r="Q1536" t="str">
            <v>220 Horas</v>
          </cell>
          <cell r="R1536" t="str">
            <v>75.01.016</v>
          </cell>
          <cell r="S1536" t="str">
            <v>SCK - Coleta - Catabagulho e Entulho</v>
          </cell>
          <cell r="T1536">
            <v>2</v>
          </cell>
          <cell r="U1536" t="str">
            <v>SIEMACO SAO PAULO LIMP URBANA</v>
          </cell>
          <cell r="V1536" t="str">
            <v>Brasileira</v>
          </cell>
          <cell r="W1536" t="str">
            <v>São Paulo</v>
          </cell>
          <cell r="X1536" t="str">
            <v>MARIA RENILDE DE JESUS SANTOS</v>
          </cell>
          <cell r="Y1536" t="str">
            <v>ANTONIO FIRMINO</v>
          </cell>
          <cell r="Z1536" t="str">
            <v>Solteiro</v>
          </cell>
          <cell r="AA1536" t="str">
            <v>Ensino Fundamental Incompleto</v>
          </cell>
          <cell r="AB1536" t="str">
            <v>M</v>
          </cell>
          <cell r="AC1536" t="str">
            <v>Rua</v>
          </cell>
          <cell r="AD1536" t="str">
            <v>ANTONIO ALZELINO GUERRA</v>
          </cell>
          <cell r="AE1536" t="str">
            <v>10</v>
          </cell>
          <cell r="AG1536" t="str">
            <v>05883-260</v>
          </cell>
          <cell r="AH1536" t="str">
            <v>DO COLEGIO</v>
          </cell>
          <cell r="AI1536" t="str">
            <v>São Paulo</v>
          </cell>
          <cell r="AJ1536" t="str">
            <v>São Paulo</v>
          </cell>
          <cell r="AP1536">
            <v>390</v>
          </cell>
          <cell r="AQ1536" t="str">
            <v>12099</v>
          </cell>
          <cell r="AR1536" t="str">
            <v>6</v>
          </cell>
          <cell r="AS1536" t="str">
            <v>500340997</v>
          </cell>
          <cell r="AT1536" t="str">
            <v>436246490108</v>
          </cell>
          <cell r="AU1536" t="str">
            <v>4</v>
          </cell>
          <cell r="AV1536" t="str">
            <v>20</v>
          </cell>
          <cell r="AW1536" t="str">
            <v>35228</v>
          </cell>
          <cell r="AX1536" t="str">
            <v>398</v>
          </cell>
          <cell r="AY1536">
            <v>2</v>
          </cell>
          <cell r="AZ1536">
            <v>10</v>
          </cell>
          <cell r="BA1536">
            <v>7</v>
          </cell>
        </row>
        <row r="1537">
          <cell r="A1537">
            <v>121529</v>
          </cell>
          <cell r="B1537" t="str">
            <v>LUCAS SILVA NOGUEIRA</v>
          </cell>
          <cell r="C1537" t="str">
            <v>AJUDANTE EQ SERVICOS DIVERSOS</v>
          </cell>
          <cell r="D1537" t="str">
            <v>ECOSAMPA Operação Geral</v>
          </cell>
          <cell r="E1537">
            <v>44972</v>
          </cell>
          <cell r="F1537">
            <v>1603.99</v>
          </cell>
          <cell r="G1537" t="str">
            <v>Demitido em Meses Anteriores</v>
          </cell>
          <cell r="H1537">
            <v>44981</v>
          </cell>
          <cell r="I1537">
            <v>37593</v>
          </cell>
          <cell r="J1537" t="str">
            <v>542.798.148-99</v>
          </cell>
          <cell r="K1537" t="str">
            <v>165.19834.01.8</v>
          </cell>
          <cell r="L1537" t="str">
            <v>Salário Mensal</v>
          </cell>
          <cell r="M1537" t="str">
            <v>Empregado (CLT)</v>
          </cell>
          <cell r="N1537" t="str">
            <v>5142-25</v>
          </cell>
          <cell r="O1537">
            <v>339</v>
          </cell>
          <cell r="P1537" t="str">
            <v>SEGUNDA A SABADO - 13:20 AS 21:40 / INTERVALO DE 01 HORA</v>
          </cell>
          <cell r="Q1537" t="str">
            <v>220 Horas</v>
          </cell>
          <cell r="R1537" t="str">
            <v>75.01.011</v>
          </cell>
          <cell r="S1537" t="str">
            <v>SCK - Lavagem - Feiras, Vias e Logradouros</v>
          </cell>
          <cell r="T1537">
            <v>2</v>
          </cell>
          <cell r="U1537" t="str">
            <v>SIEMACO SAO PAULO LIMP URBANA</v>
          </cell>
          <cell r="V1537" t="str">
            <v>Brasileira</v>
          </cell>
          <cell r="W1537" t="str">
            <v>São Paulo</v>
          </cell>
          <cell r="X1537" t="str">
            <v>CICERA GERLANE PEREIRA DA SILVA</v>
          </cell>
          <cell r="Y1537" t="str">
            <v>RAIMUNDO NOGUEIRA</v>
          </cell>
          <cell r="Z1537" t="str">
            <v>Solteiro</v>
          </cell>
          <cell r="AA1537" t="str">
            <v>Ensino Fundamental Completo</v>
          </cell>
          <cell r="AB1537" t="str">
            <v>M</v>
          </cell>
          <cell r="AC1537" t="str">
            <v>Rua</v>
          </cell>
          <cell r="AD1537" t="str">
            <v>MICHEL ANGELO PRUNETTI</v>
          </cell>
          <cell r="AE1537" t="str">
            <v>1007</v>
          </cell>
          <cell r="AF1537" t="str">
            <v>CASA 4</v>
          </cell>
          <cell r="AG1537" t="str">
            <v>04844-260</v>
          </cell>
          <cell r="AH1537" t="str">
            <v>JARDIM ICARAI</v>
          </cell>
          <cell r="AI1537" t="str">
            <v>São Paulo</v>
          </cell>
          <cell r="AJ1537" t="str">
            <v>São Paulo</v>
          </cell>
          <cell r="AK1537" t="str">
            <v>11</v>
          </cell>
          <cell r="AL1537" t="str">
            <v>5927.4975</v>
          </cell>
          <cell r="AM1537" t="str">
            <v>11</v>
          </cell>
          <cell r="AN1537" t="str">
            <v>93471-3990</v>
          </cell>
          <cell r="AP1537">
            <v>7245</v>
          </cell>
          <cell r="AQ1537" t="str">
            <v>13172</v>
          </cell>
          <cell r="AR1537" t="str">
            <v>2</v>
          </cell>
          <cell r="AS1537" t="str">
            <v>394526899</v>
          </cell>
          <cell r="AT1537" t="str">
            <v>480889090116</v>
          </cell>
          <cell r="AU1537" t="str">
            <v>0562</v>
          </cell>
          <cell r="AV1537" t="str">
            <v>371</v>
          </cell>
          <cell r="AW1537" t="str">
            <v>54279814</v>
          </cell>
          <cell r="AX1537" t="str">
            <v>899</v>
          </cell>
          <cell r="AY1537">
            <v>0</v>
          </cell>
          <cell r="AZ1537">
            <v>0</v>
          </cell>
          <cell r="BA1537">
            <v>9</v>
          </cell>
        </row>
        <row r="1538">
          <cell r="A1538">
            <v>112767</v>
          </cell>
          <cell r="B1538" t="str">
            <v>LUCAS SILVA SANTOS DE OLIVEIRA</v>
          </cell>
          <cell r="C1538" t="str">
            <v>AJUDANTE EQ SERVICOS DIVERSOS</v>
          </cell>
          <cell r="D1538" t="str">
            <v>ECOSAMPA Campo Limpo</v>
          </cell>
          <cell r="E1538">
            <v>43617</v>
          </cell>
          <cell r="F1538">
            <v>1319.67</v>
          </cell>
          <cell r="G1538" t="str">
            <v>Demitido em Meses Anteriores</v>
          </cell>
          <cell r="H1538">
            <v>44109</v>
          </cell>
          <cell r="I1538">
            <v>34343</v>
          </cell>
          <cell r="J1538" t="str">
            <v>441.210.988-70</v>
          </cell>
          <cell r="K1538" t="str">
            <v>228.08586.61.1</v>
          </cell>
          <cell r="L1538" t="str">
            <v>Salário Mensal</v>
          </cell>
          <cell r="M1538" t="str">
            <v>Empregado (CLT)</v>
          </cell>
          <cell r="N1538" t="str">
            <v>5142-25</v>
          </cell>
          <cell r="O1538">
            <v>66</v>
          </cell>
          <cell r="P1538" t="str">
            <v>SEGUNDA A SABADO - 06:00 AS 14:20 / INTERVALO DE 01 HORA</v>
          </cell>
          <cell r="Q1538" t="str">
            <v>220 Horas</v>
          </cell>
          <cell r="R1538" t="str">
            <v>75.01.013</v>
          </cell>
          <cell r="S1538" t="str">
            <v>SCK - Capinação e Roçada de Vias</v>
          </cell>
          <cell r="T1538">
            <v>2</v>
          </cell>
          <cell r="U1538" t="str">
            <v>SIEMACO SAO PAULO LIMP URBANA</v>
          </cell>
          <cell r="V1538" t="str">
            <v>Brasileira</v>
          </cell>
          <cell r="W1538" t="str">
            <v>Diadema</v>
          </cell>
          <cell r="X1538" t="str">
            <v>MIRTES DA SILVA</v>
          </cell>
          <cell r="Y1538" t="str">
            <v>LUCIANO SILVA DE OLIVEIRA</v>
          </cell>
          <cell r="Z1538" t="str">
            <v>Casado</v>
          </cell>
          <cell r="AA1538" t="str">
            <v>Ensino Fundamental Incompleto</v>
          </cell>
          <cell r="AB1538" t="str">
            <v>M</v>
          </cell>
          <cell r="AC1538" t="str">
            <v>Rua</v>
          </cell>
          <cell r="AD1538" t="str">
            <v>DR JERONIMO DE FREIRE</v>
          </cell>
          <cell r="AE1538" t="str">
            <v>454</v>
          </cell>
          <cell r="AG1538" t="str">
            <v>05712-030</v>
          </cell>
          <cell r="AH1538" t="str">
            <v>PQ MORUMBI</v>
          </cell>
          <cell r="AI1538" t="str">
            <v>São Paulo</v>
          </cell>
          <cell r="AJ1538" t="str">
            <v>São Paulo</v>
          </cell>
          <cell r="AP1538">
            <v>390</v>
          </cell>
          <cell r="AQ1538" t="str">
            <v>10926</v>
          </cell>
          <cell r="AR1538" t="str">
            <v>2</v>
          </cell>
          <cell r="AS1538" t="str">
            <v>526586953</v>
          </cell>
          <cell r="AT1538" t="str">
            <v>403082410124</v>
          </cell>
          <cell r="AU1538" t="str">
            <v>465</v>
          </cell>
          <cell r="AV1538" t="str">
            <v>346</v>
          </cell>
          <cell r="AW1538" t="str">
            <v>35245</v>
          </cell>
          <cell r="AX1538" t="str">
            <v>352</v>
          </cell>
          <cell r="AY1538">
            <v>1</v>
          </cell>
          <cell r="AZ1538">
            <v>4</v>
          </cell>
          <cell r="BA1538">
            <v>4</v>
          </cell>
        </row>
        <row r="1539">
          <cell r="A1539">
            <v>112771</v>
          </cell>
          <cell r="B1539" t="str">
            <v>LUCAS SOUSA GAMA</v>
          </cell>
          <cell r="C1539" t="str">
            <v>MOTORISTA CAMINHAO</v>
          </cell>
          <cell r="D1539" t="str">
            <v>ECOSAMPA Operação Geral</v>
          </cell>
          <cell r="E1539">
            <v>43617</v>
          </cell>
          <cell r="F1539">
            <v>3050.22</v>
          </cell>
          <cell r="G1539" t="str">
            <v>Em Atividade Normal</v>
          </cell>
          <cell r="H1539">
            <v>44867</v>
          </cell>
          <cell r="I1539">
            <v>32424</v>
          </cell>
          <cell r="J1539" t="str">
            <v>045.349.375-04</v>
          </cell>
          <cell r="K1539" t="str">
            <v>163.61380.07.7</v>
          </cell>
          <cell r="L1539" t="str">
            <v>Salário Mensal</v>
          </cell>
          <cell r="M1539" t="str">
            <v>Empregado (CLT)</v>
          </cell>
          <cell r="N1539" t="str">
            <v>7825-10</v>
          </cell>
          <cell r="O1539">
            <v>339</v>
          </cell>
          <cell r="P1539" t="str">
            <v>SEGUNDA A SABADO - 13:20 AS 21:40 / INTERVALO DE 01 HORA</v>
          </cell>
          <cell r="Q1539" t="str">
            <v>220 Horas</v>
          </cell>
          <cell r="R1539" t="str">
            <v>75.01.024</v>
          </cell>
          <cell r="S1539" t="str">
            <v>SCK - Coleta Manual Residuos - Compactador</v>
          </cell>
          <cell r="T1539">
            <v>2</v>
          </cell>
          <cell r="U1539" t="str">
            <v>SIND TRAB EMP DE ONIBUS RODOV INTEREST INTERM SET DIF SAO PAULO</v>
          </cell>
          <cell r="V1539" t="str">
            <v>Brasileira</v>
          </cell>
          <cell r="W1539" t="str">
            <v>Brumado</v>
          </cell>
          <cell r="X1539" t="str">
            <v>MARILEUZA ANDRADE SOUSA</v>
          </cell>
          <cell r="Y1539" t="str">
            <v>VANDERLEI DE SOUSA GAMA</v>
          </cell>
          <cell r="Z1539" t="str">
            <v>União Est/Marit</v>
          </cell>
          <cell r="AA1539" t="str">
            <v>Ensino Fundamental Incompleto</v>
          </cell>
          <cell r="AB1539" t="str">
            <v>M</v>
          </cell>
          <cell r="AC1539" t="str">
            <v>Rua</v>
          </cell>
          <cell r="AD1539" t="str">
            <v>ANTONIO RIBEIRO PINA</v>
          </cell>
          <cell r="AE1539" t="str">
            <v>459</v>
          </cell>
          <cell r="AG1539" t="str">
            <v>05862-150</v>
          </cell>
          <cell r="AH1539" t="str">
            <v>JARDIM LIDIA</v>
          </cell>
          <cell r="AI1539" t="str">
            <v>São Paulo</v>
          </cell>
          <cell r="AJ1539" t="str">
            <v>São Paulo</v>
          </cell>
          <cell r="AP1539">
            <v>6429</v>
          </cell>
          <cell r="AQ1539" t="str">
            <v>20561</v>
          </cell>
          <cell r="AR1539" t="str">
            <v>7</v>
          </cell>
          <cell r="AS1539" t="str">
            <v>1525178040</v>
          </cell>
          <cell r="AT1539" t="str">
            <v>126274370515</v>
          </cell>
          <cell r="AU1539" t="str">
            <v>237</v>
          </cell>
          <cell r="AV1539" t="str">
            <v>90</v>
          </cell>
          <cell r="AW1539" t="str">
            <v>2056898</v>
          </cell>
          <cell r="AX1539" t="str">
            <v>020</v>
          </cell>
          <cell r="AY1539">
            <v>4</v>
          </cell>
          <cell r="AZ1539">
            <v>3</v>
          </cell>
          <cell r="BA1539">
            <v>0</v>
          </cell>
          <cell r="BB1539" t="str">
            <v>04.156.000.773</v>
          </cell>
          <cell r="BC1539">
            <v>45193</v>
          </cell>
          <cell r="BE1539" t="str">
            <v>A</v>
          </cell>
          <cell r="BF1539" t="str">
            <v>E</v>
          </cell>
          <cell r="BG1539">
            <v>43608</v>
          </cell>
        </row>
        <row r="1540">
          <cell r="A1540">
            <v>112775</v>
          </cell>
          <cell r="B1540" t="str">
            <v>LUCIANA DE SOUZA EVANGELISTA DOS SANTOS</v>
          </cell>
          <cell r="C1540" t="str">
            <v>AJUDANTE EQ SERVICOS DIVERSOS</v>
          </cell>
          <cell r="D1540" t="str">
            <v>ECOSAMPA Santo Amaro</v>
          </cell>
          <cell r="E1540">
            <v>43617</v>
          </cell>
          <cell r="F1540">
            <v>1603.99</v>
          </cell>
          <cell r="G1540" t="str">
            <v>Em Atividade Normal</v>
          </cell>
          <cell r="H1540">
            <v>44867</v>
          </cell>
          <cell r="I1540">
            <v>30899</v>
          </cell>
          <cell r="J1540" t="str">
            <v>333.709.728-67</v>
          </cell>
          <cell r="K1540" t="str">
            <v>137.42665.85.4</v>
          </cell>
          <cell r="L1540" t="str">
            <v>Salário Mensal</v>
          </cell>
          <cell r="M1540" t="str">
            <v>Empregado (CLT)</v>
          </cell>
          <cell r="N1540" t="str">
            <v>5142-25</v>
          </cell>
          <cell r="O1540">
            <v>66</v>
          </cell>
          <cell r="P1540" t="str">
            <v>SEGUNDA A SABADO - 06:00 AS 14:20 / INTERVALO DE 01 HORA</v>
          </cell>
          <cell r="Q1540" t="str">
            <v>220 Horas</v>
          </cell>
          <cell r="R1540" t="str">
            <v>75.01.013</v>
          </cell>
          <cell r="S1540" t="str">
            <v>SCK - Capinação e Roçada de Vias</v>
          </cell>
          <cell r="T1540">
            <v>2</v>
          </cell>
          <cell r="U1540" t="str">
            <v>SIEMACO SAO PAULO LIMP URBANA</v>
          </cell>
          <cell r="V1540" t="str">
            <v>Brasileira</v>
          </cell>
          <cell r="W1540" t="str">
            <v>São Paulo</v>
          </cell>
          <cell r="X1540" t="str">
            <v>MARIA JOSE DE SOUZA</v>
          </cell>
          <cell r="Y1540" t="str">
            <v>FLAVIANO FELIX EVANGELISTA</v>
          </cell>
          <cell r="Z1540" t="str">
            <v>Casado</v>
          </cell>
          <cell r="AA1540" t="str">
            <v>Ensino Médio Completo</v>
          </cell>
          <cell r="AB1540" t="str">
            <v>F</v>
          </cell>
          <cell r="AC1540" t="str">
            <v>Rua</v>
          </cell>
          <cell r="AD1540" t="str">
            <v>DR CANDIDO DE MORAES LEME JUNIOR</v>
          </cell>
          <cell r="AE1540" t="str">
            <v>464</v>
          </cell>
          <cell r="AG1540" t="str">
            <v>05544-240</v>
          </cell>
          <cell r="AH1540" t="str">
            <v>JD LUISA</v>
          </cell>
          <cell r="AI1540" t="str">
            <v>São Paulo</v>
          </cell>
          <cell r="AJ1540" t="str">
            <v>São Paulo</v>
          </cell>
          <cell r="AK1540" t="str">
            <v>11</v>
          </cell>
          <cell r="AL1540" t="str">
            <v>96736.7769</v>
          </cell>
          <cell r="AP1540">
            <v>9104</v>
          </cell>
          <cell r="AQ1540" t="str">
            <v>20468</v>
          </cell>
          <cell r="AR1540" t="str">
            <v>1</v>
          </cell>
          <cell r="AS1540" t="str">
            <v>326080624</v>
          </cell>
          <cell r="AT1540" t="str">
            <v>305786550159</v>
          </cell>
          <cell r="AU1540" t="str">
            <v>208</v>
          </cell>
          <cell r="AV1540" t="str">
            <v>2</v>
          </cell>
          <cell r="AW1540" t="str">
            <v>58666</v>
          </cell>
          <cell r="AX1540" t="str">
            <v>387</v>
          </cell>
          <cell r="AY1540">
            <v>4</v>
          </cell>
          <cell r="AZ1540">
            <v>3</v>
          </cell>
          <cell r="BA1540">
            <v>0</v>
          </cell>
        </row>
        <row r="1541">
          <cell r="A1541">
            <v>119242</v>
          </cell>
          <cell r="B1541" t="str">
            <v>LUCIANA RODRIGUES DE ANDRADE</v>
          </cell>
          <cell r="C1541" t="str">
            <v>AUXILIAR DE DEPARTAMENTO PESSOAL</v>
          </cell>
          <cell r="D1541" t="str">
            <v>ECOSAMPA Administração</v>
          </cell>
          <cell r="E1541">
            <v>44658</v>
          </cell>
          <cell r="F1541">
            <v>2610.2399999999998</v>
          </cell>
          <cell r="G1541" t="str">
            <v>Gozando Férias</v>
          </cell>
          <cell r="H1541">
            <v>45180</v>
          </cell>
          <cell r="I1541">
            <v>30461</v>
          </cell>
          <cell r="J1541" t="str">
            <v>220.337.638-46</v>
          </cell>
          <cell r="K1541" t="str">
            <v>131.67046.81.2</v>
          </cell>
          <cell r="L1541" t="str">
            <v>Salário Mensal</v>
          </cell>
          <cell r="M1541" t="str">
            <v>Empregado (CLT)</v>
          </cell>
          <cell r="N1541" t="str">
            <v>4110-30</v>
          </cell>
          <cell r="O1541">
            <v>61</v>
          </cell>
          <cell r="P1541" t="str">
            <v>SEGUNDA A SEXTA - 07:00 AS 16:48 / INTERVALO DE 01 HORA</v>
          </cell>
          <cell r="Q1541" t="str">
            <v>220 Horas</v>
          </cell>
          <cell r="R1541" t="str">
            <v>02.02.001</v>
          </cell>
          <cell r="S1541" t="str">
            <v>Depto Adm Pessoal</v>
          </cell>
          <cell r="T1541">
            <v>1</v>
          </cell>
          <cell r="U1541" t="str">
            <v>SIEMACO SAO PAULO LIMP URBANA</v>
          </cell>
          <cell r="V1541" t="str">
            <v>Brasileira</v>
          </cell>
          <cell r="W1541" t="str">
            <v>São Bernardo do Campo</v>
          </cell>
          <cell r="X1541" t="str">
            <v>MARIA DO CARMO RODRIGUES VIEIRA DE ANDRADE</v>
          </cell>
          <cell r="Y1541" t="str">
            <v>JOAO ANTONIO DE ANDRADE</v>
          </cell>
          <cell r="Z1541" t="str">
            <v>Casado</v>
          </cell>
          <cell r="AA1541" t="str">
            <v>Ensino Superior Incompleto</v>
          </cell>
          <cell r="AB1541" t="str">
            <v>F</v>
          </cell>
          <cell r="AC1541" t="str">
            <v>Rua</v>
          </cell>
          <cell r="AD1541" t="str">
            <v>DOMENICO CORVI</v>
          </cell>
          <cell r="AE1541" t="str">
            <v>2</v>
          </cell>
          <cell r="AF1541" t="str">
            <v>CS A</v>
          </cell>
          <cell r="AG1541" t="str">
            <v>05870-120</v>
          </cell>
          <cell r="AH1541" t="str">
            <v>JD FRATERNIDADE</v>
          </cell>
          <cell r="AI1541" t="str">
            <v>São Paulo</v>
          </cell>
          <cell r="AJ1541" t="str">
            <v>São Paulo</v>
          </cell>
          <cell r="AM1541" t="str">
            <v>11</v>
          </cell>
          <cell r="AN1541" t="str">
            <v>98310.1182</v>
          </cell>
          <cell r="AP1541">
            <v>3392</v>
          </cell>
          <cell r="AQ1541" t="str">
            <v>14211</v>
          </cell>
          <cell r="AR1541" t="str">
            <v>7</v>
          </cell>
          <cell r="AS1541" t="str">
            <v>402993123</v>
          </cell>
          <cell r="AT1541" t="str">
            <v>292627040116</v>
          </cell>
          <cell r="AU1541" t="str">
            <v>0498</v>
          </cell>
          <cell r="AV1541" t="str">
            <v>174</v>
          </cell>
          <cell r="AW1541" t="str">
            <v>22033763</v>
          </cell>
          <cell r="AX1541" t="str">
            <v>846</v>
          </cell>
          <cell r="AY1541">
            <v>1</v>
          </cell>
          <cell r="AZ1541">
            <v>4</v>
          </cell>
          <cell r="BA1541">
            <v>24</v>
          </cell>
        </row>
        <row r="1542">
          <cell r="A1542">
            <v>112781</v>
          </cell>
          <cell r="B1542" t="str">
            <v>LUCIANO ALCIDES MOTA</v>
          </cell>
          <cell r="C1542" t="str">
            <v>BUEIRISTA</v>
          </cell>
          <cell r="D1542" t="str">
            <v>ECOSAMPA Santo Amaro</v>
          </cell>
          <cell r="E1542">
            <v>43617</v>
          </cell>
          <cell r="F1542">
            <v>1907.79</v>
          </cell>
          <cell r="G1542" t="str">
            <v>Em Atividade Normal</v>
          </cell>
          <cell r="H1542">
            <v>45093</v>
          </cell>
          <cell r="I1542">
            <v>26550</v>
          </cell>
          <cell r="J1542" t="str">
            <v>260.641.908-17</v>
          </cell>
          <cell r="K1542" t="str">
            <v>125.43861.31.0</v>
          </cell>
          <cell r="L1542" t="str">
            <v>Salário Mensal</v>
          </cell>
          <cell r="M1542" t="str">
            <v>Empregado (CLT)</v>
          </cell>
          <cell r="N1542" t="str">
            <v>9922-25</v>
          </cell>
          <cell r="O1542">
            <v>66</v>
          </cell>
          <cell r="P1542" t="str">
            <v>SEGUNDA A SABADO - 06:00 AS 14:20 / INTERVALO DE 01 HORA</v>
          </cell>
          <cell r="Q1542" t="str">
            <v>220 Horas</v>
          </cell>
          <cell r="R1542" t="str">
            <v>75.01.012</v>
          </cell>
          <cell r="S1542" t="str">
            <v>SCK - Limpeza de Bueiros</v>
          </cell>
          <cell r="T1542">
            <v>2</v>
          </cell>
          <cell r="U1542" t="str">
            <v>SIEMACO SAO PAULO LIMP URBANA</v>
          </cell>
          <cell r="V1542" t="str">
            <v>Brasileira</v>
          </cell>
          <cell r="W1542" t="str">
            <v>Paula Cândido</v>
          </cell>
          <cell r="X1542" t="str">
            <v>FRANCISCA ALCIDES MOTA</v>
          </cell>
          <cell r="Y1542" t="str">
            <v>JOSE FERREIRA MOTA</v>
          </cell>
          <cell r="Z1542" t="str">
            <v>Solteiro</v>
          </cell>
          <cell r="AA1542" t="str">
            <v>Ensino Fundamental Completo</v>
          </cell>
          <cell r="AB1542" t="str">
            <v>M</v>
          </cell>
          <cell r="AC1542" t="str">
            <v>Rua</v>
          </cell>
          <cell r="AD1542" t="str">
            <v>JOSE JOAQUIM ESTEVES</v>
          </cell>
          <cell r="AE1542" t="str">
            <v>382</v>
          </cell>
          <cell r="AG1542" t="str">
            <v>05813-030</v>
          </cell>
          <cell r="AH1542" t="str">
            <v>JARDIM SAO LUIS</v>
          </cell>
          <cell r="AI1542" t="str">
            <v>São Paulo</v>
          </cell>
          <cell r="AJ1542" t="str">
            <v>São Paulo</v>
          </cell>
          <cell r="AP1542">
            <v>1681</v>
          </cell>
          <cell r="AQ1542" t="str">
            <v>21200</v>
          </cell>
          <cell r="AR1542" t="str">
            <v>5</v>
          </cell>
          <cell r="AS1542" t="str">
            <v>396979312</v>
          </cell>
          <cell r="AT1542" t="str">
            <v>111262070213</v>
          </cell>
          <cell r="AU1542" t="str">
            <v>275</v>
          </cell>
          <cell r="AV1542" t="str">
            <v>408</v>
          </cell>
          <cell r="AW1542" t="str">
            <v>56575</v>
          </cell>
          <cell r="AX1542" t="str">
            <v>190</v>
          </cell>
          <cell r="AY1542">
            <v>4</v>
          </cell>
          <cell r="AZ1542">
            <v>3</v>
          </cell>
          <cell r="BA1542">
            <v>0</v>
          </cell>
        </row>
        <row r="1543">
          <cell r="A1543">
            <v>112787</v>
          </cell>
          <cell r="B1543" t="str">
            <v>LUCIANO APOLINARIO</v>
          </cell>
          <cell r="C1543" t="str">
            <v>AJUDANTE EQ SERVICOS DIVERSOS</v>
          </cell>
          <cell r="D1543" t="str">
            <v>ECOSAMPA M'Boi Mirim</v>
          </cell>
          <cell r="E1543">
            <v>43617</v>
          </cell>
          <cell r="F1543">
            <v>1231.95</v>
          </cell>
          <cell r="G1543" t="str">
            <v>Demitido em Meses Anteriores</v>
          </cell>
          <cell r="H1543">
            <v>43703</v>
          </cell>
          <cell r="I1543">
            <v>28103</v>
          </cell>
          <cell r="J1543" t="str">
            <v>189.673.358-14</v>
          </cell>
          <cell r="K1543" t="str">
            <v>126.11045.81.1</v>
          </cell>
          <cell r="L1543" t="str">
            <v>Salário Mensal</v>
          </cell>
          <cell r="M1543" t="str">
            <v>Empregado (CLT)</v>
          </cell>
          <cell r="N1543" t="str">
            <v>5142-25</v>
          </cell>
          <cell r="O1543">
            <v>66</v>
          </cell>
          <cell r="P1543" t="str">
            <v>SEGUNDA A SABADO - 06:00 AS 14:20 / INTERVALO DE 01 HORA</v>
          </cell>
          <cell r="Q1543" t="str">
            <v>220 Horas</v>
          </cell>
          <cell r="R1543" t="str">
            <v>75.01.022</v>
          </cell>
          <cell r="S1543" t="str">
            <v>SCK - Limpeza Habitacional - Dificil Acesso</v>
          </cell>
          <cell r="T1543">
            <v>2</v>
          </cell>
          <cell r="U1543" t="str">
            <v>SIEMACO SAO PAULO LIMP URBANA</v>
          </cell>
          <cell r="V1543" t="str">
            <v>Brasileira</v>
          </cell>
          <cell r="W1543" t="str">
            <v>Cornélio Procópio</v>
          </cell>
          <cell r="X1543" t="str">
            <v>CARMEN FRANCISCO APOLINARIO</v>
          </cell>
          <cell r="Y1543" t="str">
            <v>GERALDO APOLINARIO</v>
          </cell>
          <cell r="Z1543" t="str">
            <v>Solteiro</v>
          </cell>
          <cell r="AA1543" t="str">
            <v>Ensino Fundamental Completo</v>
          </cell>
          <cell r="AB1543" t="str">
            <v>M</v>
          </cell>
          <cell r="AC1543" t="str">
            <v>Rua</v>
          </cell>
          <cell r="AD1543" t="str">
            <v>MARIA DELMIRO ESPIRITO SANTO</v>
          </cell>
          <cell r="AE1543" t="str">
            <v>33</v>
          </cell>
          <cell r="AG1543" t="str">
            <v>05857-205</v>
          </cell>
          <cell r="AH1543" t="str">
            <v>AURELIO</v>
          </cell>
          <cell r="AI1543" t="str">
            <v>São Paulo</v>
          </cell>
          <cell r="AJ1543" t="str">
            <v>São Paulo</v>
          </cell>
          <cell r="AP1543">
            <v>9106</v>
          </cell>
          <cell r="AQ1543" t="str">
            <v>33471</v>
          </cell>
          <cell r="AR1543" t="str">
            <v>8</v>
          </cell>
          <cell r="AS1543" t="str">
            <v>291328775</v>
          </cell>
          <cell r="AT1543" t="str">
            <v>266202270167</v>
          </cell>
          <cell r="AU1543" t="str">
            <v>472</v>
          </cell>
          <cell r="AV1543" t="str">
            <v>373</v>
          </cell>
          <cell r="AW1543" t="str">
            <v>14617</v>
          </cell>
          <cell r="AX1543" t="str">
            <v>163</v>
          </cell>
          <cell r="AY1543">
            <v>0</v>
          </cell>
          <cell r="AZ1543">
            <v>2</v>
          </cell>
          <cell r="BA1543">
            <v>25</v>
          </cell>
        </row>
        <row r="1544">
          <cell r="A1544">
            <v>117465</v>
          </cell>
          <cell r="B1544" t="str">
            <v>LUCIANO ARCELINO DA SILVA JUNIOR</v>
          </cell>
          <cell r="C1544" t="str">
            <v>AUXILIAR DE CONTROLE OPERACIONAL</v>
          </cell>
          <cell r="D1544" t="str">
            <v>ECOSAMPA Operação Geral</v>
          </cell>
          <cell r="E1544">
            <v>44540</v>
          </cell>
          <cell r="F1544">
            <v>1783.55</v>
          </cell>
          <cell r="G1544" t="str">
            <v>Demitido em Meses Anteriores</v>
          </cell>
          <cell r="H1544">
            <v>44622</v>
          </cell>
          <cell r="I1544">
            <v>35300</v>
          </cell>
          <cell r="J1544" t="str">
            <v>415.895.628-52</v>
          </cell>
          <cell r="K1544" t="str">
            <v>206.86387.59.1</v>
          </cell>
          <cell r="L1544" t="str">
            <v>Salário Mensal</v>
          </cell>
          <cell r="M1544" t="str">
            <v>Empregado (CLT)</v>
          </cell>
          <cell r="N1544" t="str">
            <v>3423-10</v>
          </cell>
          <cell r="O1544">
            <v>10</v>
          </cell>
          <cell r="P1544" t="str">
            <v>SEGUNDA A SEXTA - 08:00 AS 17:48 / INTERVALO DE 01 HORA</v>
          </cell>
          <cell r="Q1544" t="str">
            <v>220 Horas</v>
          </cell>
          <cell r="R1544" t="str">
            <v>75.02.001</v>
          </cell>
          <cell r="S1544" t="str">
            <v>Apoio Op C.Indireto</v>
          </cell>
          <cell r="T1544">
            <v>3</v>
          </cell>
          <cell r="U1544" t="str">
            <v>SIEMACO SAO PAULO LIMP URBANA</v>
          </cell>
          <cell r="V1544" t="str">
            <v>Brasileira</v>
          </cell>
          <cell r="W1544" t="str">
            <v>Crateús</v>
          </cell>
          <cell r="X1544" t="str">
            <v>ANTONIA ELIANE SANTIAGO</v>
          </cell>
          <cell r="Y1544" t="str">
            <v>LUCIANO ACELINO DA SILVA</v>
          </cell>
          <cell r="Z1544" t="str">
            <v>Solteiro</v>
          </cell>
          <cell r="AA1544" t="str">
            <v>Ensino Superior Incompleto</v>
          </cell>
          <cell r="AB1544" t="str">
            <v>M</v>
          </cell>
          <cell r="AC1544" t="str">
            <v>Rua</v>
          </cell>
          <cell r="AD1544" t="str">
            <v>RUA DOUTOR ALCIDES DE CAMPOS</v>
          </cell>
          <cell r="AE1544" t="str">
            <v>937</v>
          </cell>
          <cell r="AG1544" t="str">
            <v>04336-160</v>
          </cell>
          <cell r="AH1544" t="str">
            <v>AMERICANOPOLIS</v>
          </cell>
          <cell r="AI1544" t="str">
            <v>São Paulo</v>
          </cell>
          <cell r="AJ1544" t="str">
            <v>São Paulo</v>
          </cell>
          <cell r="AK1544" t="str">
            <v>11</v>
          </cell>
          <cell r="AL1544" t="str">
            <v>94943.8836</v>
          </cell>
          <cell r="AP1544">
            <v>8580</v>
          </cell>
          <cell r="AQ1544" t="str">
            <v>18493</v>
          </cell>
          <cell r="AR1544" t="str">
            <v>8</v>
          </cell>
          <cell r="AS1544" t="str">
            <v>506929954</v>
          </cell>
          <cell r="AT1544" t="str">
            <v>418714780191</v>
          </cell>
          <cell r="AU1544" t="str">
            <v>450</v>
          </cell>
          <cell r="AV1544" t="str">
            <v>320</v>
          </cell>
          <cell r="AW1544" t="str">
            <v>41589562</v>
          </cell>
          <cell r="AX1544" t="str">
            <v>852</v>
          </cell>
          <cell r="AY1544">
            <v>0</v>
          </cell>
          <cell r="AZ1544">
            <v>2</v>
          </cell>
          <cell r="BA1544">
            <v>22</v>
          </cell>
        </row>
        <row r="1545">
          <cell r="A1545">
            <v>113718</v>
          </cell>
          <cell r="B1545" t="str">
            <v>LUCIANO COSTA SILVA</v>
          </cell>
          <cell r="C1545" t="str">
            <v>ASSISTENTE DE ADM DE PESSOAL</v>
          </cell>
          <cell r="D1545" t="str">
            <v>ECOSAMPA Operação Geral</v>
          </cell>
          <cell r="E1545">
            <v>43619</v>
          </cell>
          <cell r="F1545">
            <v>2625.13</v>
          </cell>
          <cell r="G1545" t="str">
            <v>Demitido em Meses Anteriores</v>
          </cell>
          <cell r="H1545">
            <v>43895</v>
          </cell>
          <cell r="I1545">
            <v>27906</v>
          </cell>
          <cell r="J1545" t="str">
            <v>272.210.498-90</v>
          </cell>
          <cell r="K1545" t="str">
            <v>127.86349.85.2</v>
          </cell>
          <cell r="L1545" t="str">
            <v>Salário Mensal</v>
          </cell>
          <cell r="M1545" t="str">
            <v>Empregado (CLT)</v>
          </cell>
          <cell r="N1545" t="str">
            <v>4110-30</v>
          </cell>
          <cell r="O1545">
            <v>10</v>
          </cell>
          <cell r="P1545" t="str">
            <v>SEGUNDA A SEXTA - 08:00 AS 17:48 / INTERVALO DE 01 HORA</v>
          </cell>
          <cell r="Q1545" t="str">
            <v>220 Horas</v>
          </cell>
          <cell r="R1545" t="str">
            <v>02.02.001</v>
          </cell>
          <cell r="S1545" t="str">
            <v>Depto Adm Pessoal</v>
          </cell>
          <cell r="T1545">
            <v>1</v>
          </cell>
          <cell r="U1545" t="str">
            <v>SIEMACO SAO PAULO LIMP URBANA</v>
          </cell>
          <cell r="V1545" t="str">
            <v>Brasileira</v>
          </cell>
          <cell r="W1545" t="str">
            <v>São Paulo</v>
          </cell>
          <cell r="X1545" t="str">
            <v>NAO DECLARADO</v>
          </cell>
          <cell r="Y1545" t="str">
            <v>ELIAS COSTA SILVA</v>
          </cell>
          <cell r="Z1545" t="str">
            <v>Solteiro</v>
          </cell>
          <cell r="AA1545" t="str">
            <v>Ensino Superior Completo</v>
          </cell>
          <cell r="AB1545" t="str">
            <v>M</v>
          </cell>
          <cell r="AC1545" t="str">
            <v>Rua</v>
          </cell>
          <cell r="AD1545" t="str">
            <v>SAMUEL KHURI</v>
          </cell>
          <cell r="AE1545" t="str">
            <v>38</v>
          </cell>
          <cell r="AG1545" t="str">
            <v>04856-120</v>
          </cell>
          <cell r="AH1545" t="str">
            <v>JARDIM MYRNA</v>
          </cell>
          <cell r="AI1545" t="str">
            <v>São Paulo</v>
          </cell>
          <cell r="AJ1545" t="str">
            <v>São Paulo</v>
          </cell>
          <cell r="AK1545" t="str">
            <v>11</v>
          </cell>
          <cell r="AL1545" t="str">
            <v>5527.0070</v>
          </cell>
          <cell r="AM1545" t="str">
            <v>11</v>
          </cell>
          <cell r="AN1545" t="str">
            <v>96034.6480</v>
          </cell>
          <cell r="AP1545">
            <v>9106</v>
          </cell>
          <cell r="AQ1545" t="str">
            <v>33848</v>
          </cell>
          <cell r="AR1545" t="str">
            <v>7</v>
          </cell>
          <cell r="AS1545" t="str">
            <v>261824119</v>
          </cell>
          <cell r="AT1545" t="str">
            <v>286990910116</v>
          </cell>
          <cell r="AU1545" t="str">
            <v>209</v>
          </cell>
          <cell r="AV1545" t="str">
            <v>381</v>
          </cell>
          <cell r="AW1545" t="str">
            <v>0000028736</v>
          </cell>
          <cell r="AX1545" t="str">
            <v>00036</v>
          </cell>
          <cell r="AY1545">
            <v>0</v>
          </cell>
          <cell r="AZ1545">
            <v>9</v>
          </cell>
          <cell r="BA1545">
            <v>2</v>
          </cell>
        </row>
        <row r="1546">
          <cell r="A1546">
            <v>122632</v>
          </cell>
          <cell r="B1546" t="str">
            <v>LUCIANO DE SOUSA AMORIM</v>
          </cell>
          <cell r="C1546" t="str">
            <v>MOTORISTA CAMINHAO</v>
          </cell>
          <cell r="D1546" t="str">
            <v>ECOSAMPA Operação Geral</v>
          </cell>
          <cell r="E1546">
            <v>45145</v>
          </cell>
          <cell r="F1546">
            <v>3050.22</v>
          </cell>
          <cell r="G1546" t="str">
            <v>Em Atividade Normal</v>
          </cell>
          <cell r="H1546">
            <v>45145</v>
          </cell>
          <cell r="I1546">
            <v>30297</v>
          </cell>
          <cell r="J1546" t="str">
            <v>293.708.028-60</v>
          </cell>
          <cell r="K1546" t="str">
            <v>206.06058.33.2</v>
          </cell>
          <cell r="L1546" t="str">
            <v>Salário Mensal</v>
          </cell>
          <cell r="M1546" t="str">
            <v>Empregado (CLT)</v>
          </cell>
          <cell r="N1546" t="str">
            <v>7825-10</v>
          </cell>
          <cell r="O1546">
            <v>301</v>
          </cell>
          <cell r="P1546" t="str">
            <v>SEGUNDA A SABADO - 22:00 AS 05:25 / INTERVALO DE 01 HORA</v>
          </cell>
          <cell r="Q1546" t="str">
            <v>220 Horas</v>
          </cell>
          <cell r="R1546" t="str">
            <v>75.01.013</v>
          </cell>
          <cell r="S1546" t="str">
            <v>SCK - Capinação e Roçada de Vias</v>
          </cell>
          <cell r="T1546">
            <v>2</v>
          </cell>
          <cell r="U1546" t="str">
            <v>SIND TRAB EMP DE ONIBUS RODOV INTEREST INTERM SET DIF SAO PAULO</v>
          </cell>
          <cell r="V1546" t="str">
            <v>Brasileira</v>
          </cell>
          <cell r="W1546" t="str">
            <v>Nenhum</v>
          </cell>
          <cell r="X1546" t="str">
            <v>ROSIMAR SOARES DE SOUSA AMORIM</v>
          </cell>
          <cell r="Y1546" t="str">
            <v>ANTONIO RENOVATO DE AMORIM</v>
          </cell>
          <cell r="Z1546" t="str">
            <v>Casado</v>
          </cell>
          <cell r="AA1546" t="str">
            <v>Ensino Fundamental Completo</v>
          </cell>
          <cell r="AB1546" t="str">
            <v>M</v>
          </cell>
          <cell r="AC1546" t="str">
            <v>Avenida</v>
          </cell>
          <cell r="AD1546" t="str">
            <v>ADUTORA DO RIO CLARO</v>
          </cell>
          <cell r="AE1546" t="str">
            <v>885</v>
          </cell>
          <cell r="AF1546" t="str">
            <v>CASA 1</v>
          </cell>
          <cell r="AG1546" t="str">
            <v>03924-300</v>
          </cell>
          <cell r="AH1546" t="str">
            <v>JARDIM SAPOPEMBA</v>
          </cell>
          <cell r="AI1546" t="str">
            <v>São Paulo</v>
          </cell>
          <cell r="AJ1546" t="str">
            <v>São Paulo</v>
          </cell>
          <cell r="AM1546" t="str">
            <v>11</v>
          </cell>
          <cell r="AN1546" t="str">
            <v>98345-1184</v>
          </cell>
          <cell r="AP1546">
            <v>746</v>
          </cell>
          <cell r="AQ1546" t="str">
            <v>21387</v>
          </cell>
          <cell r="AR1546" t="str">
            <v>5</v>
          </cell>
          <cell r="AS1546" t="str">
            <v>294859251</v>
          </cell>
          <cell r="AT1546" t="str">
            <v>307015970116</v>
          </cell>
          <cell r="AU1546" t="str">
            <v>0164</v>
          </cell>
          <cell r="AV1546" t="str">
            <v>421</v>
          </cell>
          <cell r="AW1546" t="str">
            <v>29370802</v>
          </cell>
          <cell r="AX1546" t="str">
            <v>860</v>
          </cell>
          <cell r="AY1546">
            <v>0</v>
          </cell>
          <cell r="AZ1546">
            <v>0</v>
          </cell>
          <cell r="BA1546">
            <v>24</v>
          </cell>
          <cell r="BB1546" t="str">
            <v>03.601.778.921</v>
          </cell>
          <cell r="BC1546">
            <v>45188</v>
          </cell>
          <cell r="BD1546">
            <v>43363</v>
          </cell>
          <cell r="BE1546" t="str">
            <v>D</v>
          </cell>
          <cell r="BG1546">
            <v>45138</v>
          </cell>
        </row>
        <row r="1547">
          <cell r="A1547">
            <v>114527</v>
          </cell>
          <cell r="B1547" t="str">
            <v>LUCIANO FRANCISCO DOS SANTOS</v>
          </cell>
          <cell r="C1547" t="str">
            <v>VARREDOR</v>
          </cell>
          <cell r="D1547" t="str">
            <v>ECOSAMPA Santo Amaro</v>
          </cell>
          <cell r="E1547">
            <v>43813</v>
          </cell>
          <cell r="F1547">
            <v>1603.99</v>
          </cell>
          <cell r="G1547" t="str">
            <v>Em Atividade Normal</v>
          </cell>
          <cell r="H1547">
            <v>45149</v>
          </cell>
          <cell r="I1547">
            <v>22367</v>
          </cell>
          <cell r="J1547" t="str">
            <v>013.084.338-59</v>
          </cell>
          <cell r="K1547" t="str">
            <v>107.83547.58.4</v>
          </cell>
          <cell r="L1547" t="str">
            <v>Salário Mensal</v>
          </cell>
          <cell r="M1547" t="str">
            <v>Empregado (CLT)</v>
          </cell>
          <cell r="N1547" t="str">
            <v>5142-15</v>
          </cell>
          <cell r="O1547">
            <v>299</v>
          </cell>
          <cell r="P1547" t="str">
            <v>SEGUNDA A SABADO - 20:00 AS 03:40 / INTERVALO DE 01 HORA</v>
          </cell>
          <cell r="Q1547" t="str">
            <v>220 Horas</v>
          </cell>
          <cell r="R1547" t="str">
            <v>75.01.006</v>
          </cell>
          <cell r="S1547" t="str">
            <v>SCK - Varrição de Vias e Logradouros</v>
          </cell>
          <cell r="T1547">
            <v>2</v>
          </cell>
          <cell r="U1547" t="str">
            <v>SIEMACO SAO PAULO LIMP URBANA</v>
          </cell>
          <cell r="V1547" t="str">
            <v>Brasileira</v>
          </cell>
          <cell r="W1547" t="str">
            <v>São Paulo</v>
          </cell>
          <cell r="X1547" t="str">
            <v>MARIA CLARA SANTOS</v>
          </cell>
          <cell r="Y1547" t="str">
            <v>PEDRO FRANCISCO DOS SANTOS</v>
          </cell>
          <cell r="Z1547" t="str">
            <v>União Est/Marit</v>
          </cell>
          <cell r="AA1547" t="str">
            <v>Ensino Médio Incompleto</v>
          </cell>
          <cell r="AB1547" t="str">
            <v>M</v>
          </cell>
          <cell r="AC1547" t="str">
            <v>Rua</v>
          </cell>
          <cell r="AD1547" t="str">
            <v>RUA SEM DENOMINACAO</v>
          </cell>
          <cell r="AE1547" t="str">
            <v>5</v>
          </cell>
          <cell r="AG1547" t="str">
            <v>04892-165</v>
          </cell>
          <cell r="AH1547" t="str">
            <v>COLONIA</v>
          </cell>
          <cell r="AI1547" t="str">
            <v>São Paulo</v>
          </cell>
          <cell r="AJ1547" t="str">
            <v>São Paulo</v>
          </cell>
          <cell r="AK1547" t="str">
            <v>11</v>
          </cell>
          <cell r="AL1547" t="str">
            <v>9737.9551</v>
          </cell>
          <cell r="AP1547">
            <v>756</v>
          </cell>
          <cell r="AQ1547" t="str">
            <v>72345</v>
          </cell>
          <cell r="AR1547" t="str">
            <v>8</v>
          </cell>
          <cell r="AS1547" t="str">
            <v>151674097</v>
          </cell>
          <cell r="AT1547" t="str">
            <v>1779960167</v>
          </cell>
          <cell r="AU1547" t="str">
            <v>0014</v>
          </cell>
          <cell r="AV1547" t="str">
            <v>002</v>
          </cell>
          <cell r="AW1547" t="str">
            <v>01308433</v>
          </cell>
          <cell r="AX1547" t="str">
            <v>859</v>
          </cell>
          <cell r="AY1547">
            <v>3</v>
          </cell>
          <cell r="AZ1547">
            <v>8</v>
          </cell>
          <cell r="BA1547">
            <v>17</v>
          </cell>
        </row>
        <row r="1548">
          <cell r="A1548">
            <v>112803</v>
          </cell>
          <cell r="B1548" t="str">
            <v>LUCIANO GOUVEIA BARBOZA</v>
          </cell>
          <cell r="C1548" t="str">
            <v>VARREDOR</v>
          </cell>
          <cell r="D1548" t="str">
            <v>ECOSAMPA Santo Amaro</v>
          </cell>
          <cell r="E1548">
            <v>43617</v>
          </cell>
          <cell r="F1548">
            <v>1603.99</v>
          </cell>
          <cell r="G1548" t="str">
            <v>Em Atividade Normal</v>
          </cell>
          <cell r="H1548">
            <v>44835</v>
          </cell>
          <cell r="I1548">
            <v>34770</v>
          </cell>
          <cell r="J1548" t="str">
            <v>442.212.918-00</v>
          </cell>
          <cell r="K1548" t="str">
            <v>228.09141.39.7</v>
          </cell>
          <cell r="L1548" t="str">
            <v>Salário Mensal</v>
          </cell>
          <cell r="M1548" t="str">
            <v>Empregado (CLT)</v>
          </cell>
          <cell r="N1548" t="str">
            <v>5142-15</v>
          </cell>
          <cell r="O1548">
            <v>216</v>
          </cell>
          <cell r="P1548" t="str">
            <v>SEGUNDA A SABADO - 12:00 AS 20:20 / INTERVALO DE 01 HORA</v>
          </cell>
          <cell r="Q1548" t="str">
            <v>220 Horas</v>
          </cell>
          <cell r="R1548" t="str">
            <v>75.01.006</v>
          </cell>
          <cell r="S1548" t="str">
            <v>SCK - Varrição de Vias e Logradouros</v>
          </cell>
          <cell r="T1548">
            <v>2</v>
          </cell>
          <cell r="U1548" t="str">
            <v>SIEMACO SAO PAULO LIMP URBANA</v>
          </cell>
          <cell r="V1548" t="str">
            <v>Brasileira</v>
          </cell>
          <cell r="W1548" t="str">
            <v>São Paulo</v>
          </cell>
          <cell r="X1548" t="str">
            <v>VERA LUCIA GOUVEIA BARBOZA</v>
          </cell>
          <cell r="Y1548" t="str">
            <v>JOSE ZITO DE JESUS BARBOZA</v>
          </cell>
          <cell r="Z1548" t="str">
            <v>Solteiro</v>
          </cell>
          <cell r="AA1548" t="str">
            <v>Ensino Fundamental Incompleto</v>
          </cell>
          <cell r="AB1548" t="str">
            <v>M</v>
          </cell>
          <cell r="AC1548" t="str">
            <v>Rua</v>
          </cell>
          <cell r="AD1548" t="str">
            <v>LEANDRO TEIXEIRA</v>
          </cell>
          <cell r="AE1548" t="str">
            <v>30</v>
          </cell>
          <cell r="AG1548" t="str">
            <v>05662-060</v>
          </cell>
          <cell r="AH1548" t="str">
            <v>PARAISOPOLIS</v>
          </cell>
          <cell r="AI1548" t="str">
            <v>São Paulo</v>
          </cell>
          <cell r="AJ1548" t="str">
            <v>São Paulo</v>
          </cell>
          <cell r="AP1548">
            <v>9104</v>
          </cell>
          <cell r="AQ1548" t="str">
            <v>20701</v>
          </cell>
          <cell r="AR1548" t="str">
            <v>5</v>
          </cell>
          <cell r="AS1548" t="str">
            <v>430624797</v>
          </cell>
          <cell r="AT1548" t="str">
            <v>414631530167</v>
          </cell>
          <cell r="AU1548" t="str">
            <v>416</v>
          </cell>
          <cell r="AV1548" t="str">
            <v>346</v>
          </cell>
          <cell r="AW1548" t="str">
            <v>81498</v>
          </cell>
          <cell r="AX1548" t="str">
            <v>401</v>
          </cell>
          <cell r="AY1548">
            <v>4</v>
          </cell>
          <cell r="AZ1548">
            <v>3</v>
          </cell>
          <cell r="BA1548">
            <v>0</v>
          </cell>
        </row>
        <row r="1549">
          <cell r="A1549">
            <v>112809</v>
          </cell>
          <cell r="B1549" t="str">
            <v>LUCIANO HENRIQUE REIS DAMACENA</v>
          </cell>
          <cell r="C1549" t="str">
            <v>AJUDANTE EQ SERVICOS DIVERSOS</v>
          </cell>
          <cell r="D1549" t="str">
            <v>ECOSAMPA Capela do Socorro</v>
          </cell>
          <cell r="E1549">
            <v>43621</v>
          </cell>
          <cell r="F1549">
            <v>1603.99</v>
          </cell>
          <cell r="G1549" t="str">
            <v>Em Atividade Normal</v>
          </cell>
          <cell r="H1549">
            <v>45023</v>
          </cell>
          <cell r="I1549">
            <v>31012</v>
          </cell>
          <cell r="J1549" t="str">
            <v>353.937.558-99</v>
          </cell>
          <cell r="K1549" t="str">
            <v>133.02635.77.9</v>
          </cell>
          <cell r="L1549" t="str">
            <v>Salário Mensal</v>
          </cell>
          <cell r="M1549" t="str">
            <v>Empregado (CLT)</v>
          </cell>
          <cell r="N1549" t="str">
            <v>5142-25</v>
          </cell>
          <cell r="O1549">
            <v>167</v>
          </cell>
          <cell r="P1549" t="str">
            <v>SEGUNDA A SABADO - 13:40 AS 22:00 / INTERVALO DE 01 HORA</v>
          </cell>
          <cell r="Q1549" t="str">
            <v>220 Horas</v>
          </cell>
          <cell r="R1549" t="str">
            <v>75.01.013</v>
          </cell>
          <cell r="S1549" t="str">
            <v>SCK - Capinação e Roçada de Vias</v>
          </cell>
          <cell r="T1549">
            <v>2</v>
          </cell>
          <cell r="U1549" t="str">
            <v>SIEMACO SAO PAULO LIMP URBANA</v>
          </cell>
          <cell r="V1549" t="str">
            <v>Brasileira</v>
          </cell>
          <cell r="W1549" t="str">
            <v>São Paulo</v>
          </cell>
          <cell r="X1549" t="str">
            <v>BENEDITA REIS</v>
          </cell>
          <cell r="Y1549" t="str">
            <v>EDILSON DAMACENA</v>
          </cell>
          <cell r="Z1549" t="str">
            <v>Solteiro</v>
          </cell>
          <cell r="AA1549" t="str">
            <v>Ensino Fundamental Completo</v>
          </cell>
          <cell r="AB1549" t="str">
            <v>M</v>
          </cell>
          <cell r="AC1549" t="str">
            <v>Rua</v>
          </cell>
          <cell r="AD1549" t="str">
            <v>PADRE JUSTINO</v>
          </cell>
          <cell r="AE1549" t="str">
            <v>40</v>
          </cell>
          <cell r="AG1549" t="str">
            <v>05772-060</v>
          </cell>
          <cell r="AH1549" t="str">
            <v>NOVO ORIENTE</v>
          </cell>
          <cell r="AI1549" t="str">
            <v>São Paulo</v>
          </cell>
          <cell r="AJ1549" t="str">
            <v>São Paulo</v>
          </cell>
          <cell r="AP1549">
            <v>1634</v>
          </cell>
          <cell r="AQ1549" t="str">
            <v>29216</v>
          </cell>
          <cell r="AR1549" t="str">
            <v>1</v>
          </cell>
          <cell r="AS1549" t="str">
            <v>442663687</v>
          </cell>
          <cell r="AT1549" t="str">
            <v>338795270183</v>
          </cell>
          <cell r="AU1549" t="str">
            <v>69</v>
          </cell>
          <cell r="AV1549" t="str">
            <v>328</v>
          </cell>
          <cell r="AW1549" t="str">
            <v>18958</v>
          </cell>
          <cell r="AX1549" t="str">
            <v>301</v>
          </cell>
          <cell r="AY1549">
            <v>4</v>
          </cell>
          <cell r="AZ1549">
            <v>2</v>
          </cell>
          <cell r="BA1549">
            <v>26</v>
          </cell>
        </row>
        <row r="1550">
          <cell r="A1550">
            <v>116980</v>
          </cell>
          <cell r="B1550" t="str">
            <v>LUCIANO ROBERTO DE OLIVEIRA</v>
          </cell>
          <cell r="C1550" t="str">
            <v>MOTORISTA CAMINHAO</v>
          </cell>
          <cell r="D1550" t="str">
            <v>ECOSAMPA Operação Geral</v>
          </cell>
          <cell r="E1550">
            <v>44419</v>
          </cell>
          <cell r="F1550">
            <v>3050.22</v>
          </cell>
          <cell r="G1550" t="str">
            <v>Em Atividade Normal</v>
          </cell>
          <cell r="H1550">
            <v>44835</v>
          </cell>
          <cell r="I1550">
            <v>25763</v>
          </cell>
          <cell r="J1550" t="str">
            <v>114.443.158-11</v>
          </cell>
          <cell r="K1550" t="str">
            <v>122.84487.28.0</v>
          </cell>
          <cell r="L1550" t="str">
            <v>Salário Mensal</v>
          </cell>
          <cell r="M1550" t="str">
            <v>Empregado (CLT)</v>
          </cell>
          <cell r="N1550" t="str">
            <v>7825-10</v>
          </cell>
          <cell r="O1550">
            <v>301</v>
          </cell>
          <cell r="P1550" t="str">
            <v>SEGUNDA A SABADO - 22:00 AS 05:25 / INTERVALO DE 01 HORA</v>
          </cell>
          <cell r="Q1550" t="str">
            <v>220 Horas</v>
          </cell>
          <cell r="R1550" t="str">
            <v>75.01.013</v>
          </cell>
          <cell r="S1550" t="str">
            <v>SCK - Capinação e Roçada de Vias</v>
          </cell>
          <cell r="T1550">
            <v>2</v>
          </cell>
          <cell r="U1550" t="str">
            <v>SIND TRAB EMP DE ONIBUS RODOV INTEREST INTERM SET DIF SAO PAULO</v>
          </cell>
          <cell r="V1550" t="str">
            <v>Brasileira</v>
          </cell>
          <cell r="W1550" t="str">
            <v>São Paulo</v>
          </cell>
          <cell r="X1550" t="str">
            <v>ANGELA GENI REBOLO DE OLIVEIRA</v>
          </cell>
          <cell r="Y1550" t="str">
            <v>MANOEL DOS SANTOS OLIVEIRA</v>
          </cell>
          <cell r="Z1550" t="str">
            <v>Casado</v>
          </cell>
          <cell r="AA1550" t="str">
            <v>Ensino Médio Completo</v>
          </cell>
          <cell r="AB1550" t="str">
            <v>M</v>
          </cell>
          <cell r="AC1550" t="str">
            <v>Rua</v>
          </cell>
          <cell r="AD1550" t="str">
            <v>RUA ANTONIO PINTO VIEIRA</v>
          </cell>
          <cell r="AE1550" t="str">
            <v>864</v>
          </cell>
          <cell r="AG1550" t="str">
            <v>02566-000</v>
          </cell>
          <cell r="AH1550" t="str">
            <v>CASA VERDE</v>
          </cell>
          <cell r="AI1550" t="str">
            <v>São Paulo</v>
          </cell>
          <cell r="AJ1550" t="str">
            <v>São Paulo</v>
          </cell>
          <cell r="AK1550" t="str">
            <v>11</v>
          </cell>
          <cell r="AL1550" t="str">
            <v>4371.6415</v>
          </cell>
          <cell r="AM1550" t="str">
            <v>11</v>
          </cell>
          <cell r="AN1550" t="str">
            <v>97039.2051</v>
          </cell>
          <cell r="AP1550">
            <v>6502</v>
          </cell>
          <cell r="AQ1550" t="str">
            <v>20823</v>
          </cell>
          <cell r="AR1550" t="str">
            <v>1</v>
          </cell>
          <cell r="AS1550" t="str">
            <v>234819248</v>
          </cell>
          <cell r="AT1550" t="str">
            <v>213650730183</v>
          </cell>
          <cell r="AU1550" t="str">
            <v>0192</v>
          </cell>
          <cell r="AV1550" t="str">
            <v>255</v>
          </cell>
          <cell r="AW1550" t="str">
            <v>11444315</v>
          </cell>
          <cell r="AX1550" t="str">
            <v>811</v>
          </cell>
          <cell r="AY1550">
            <v>2</v>
          </cell>
          <cell r="AZ1550">
            <v>0</v>
          </cell>
          <cell r="BA1550">
            <v>20</v>
          </cell>
          <cell r="BB1550" t="str">
            <v>02.969.959.312</v>
          </cell>
          <cell r="BC1550">
            <v>45385</v>
          </cell>
          <cell r="BD1550">
            <v>43558</v>
          </cell>
          <cell r="BE1550" t="str">
            <v>D</v>
          </cell>
          <cell r="BG1550">
            <v>44385</v>
          </cell>
        </row>
        <row r="1551">
          <cell r="A1551">
            <v>121317</v>
          </cell>
          <cell r="B1551" t="str">
            <v>LUCIANO RODRIGUES DE SOUZA</v>
          </cell>
          <cell r="C1551" t="str">
            <v>AJUDANTE EQ SERVICOS DIVERSOS</v>
          </cell>
          <cell r="D1551" t="str">
            <v>ECOSAMPA Campo Limpo</v>
          </cell>
          <cell r="E1551">
            <v>44945</v>
          </cell>
          <cell r="F1551">
            <v>1603.99</v>
          </cell>
          <cell r="G1551" t="str">
            <v>Em Atividade Normal</v>
          </cell>
          <cell r="H1551">
            <v>44945</v>
          </cell>
          <cell r="I1551">
            <v>29136</v>
          </cell>
          <cell r="J1551" t="str">
            <v>326.132.308-60</v>
          </cell>
          <cell r="K1551" t="str">
            <v>132.95614.81.3</v>
          </cell>
          <cell r="L1551" t="str">
            <v>Salário Mensal</v>
          </cell>
          <cell r="M1551" t="str">
            <v>Empregado (CLT)</v>
          </cell>
          <cell r="N1551" t="str">
            <v>5142-25</v>
          </cell>
          <cell r="O1551">
            <v>167</v>
          </cell>
          <cell r="P1551" t="str">
            <v>SEGUNDA A SABADO - 13:40 AS 22:00 / INTERVALO DE 01 HORA</v>
          </cell>
          <cell r="Q1551" t="str">
            <v>220 Horas</v>
          </cell>
          <cell r="R1551" t="str">
            <v>75.01.013</v>
          </cell>
          <cell r="S1551" t="str">
            <v>SCK - Capinação e Roçada de Vias</v>
          </cell>
          <cell r="T1551">
            <v>2</v>
          </cell>
          <cell r="U1551" t="str">
            <v>SIEMACO SAO PAULO LIMP URBANA</v>
          </cell>
          <cell r="V1551" t="str">
            <v>Brasileira</v>
          </cell>
          <cell r="W1551" t="str">
            <v>Barueri</v>
          </cell>
          <cell r="X1551" t="str">
            <v>MARIA DAS GRACAS DE SOUZA</v>
          </cell>
          <cell r="Y1551" t="str">
            <v>GERALDO RODRIGUES DE SOUZA</v>
          </cell>
          <cell r="Z1551" t="str">
            <v>Solteiro</v>
          </cell>
          <cell r="AA1551" t="str">
            <v>Ensino Fundamental Incompleto</v>
          </cell>
          <cell r="AB1551" t="str">
            <v>M</v>
          </cell>
          <cell r="AC1551" t="str">
            <v>Avenida</v>
          </cell>
          <cell r="AD1551" t="str">
            <v>INOCENCIO SERAFICO</v>
          </cell>
          <cell r="AE1551" t="str">
            <v>3429</v>
          </cell>
          <cell r="AF1551" t="str">
            <v>1</v>
          </cell>
          <cell r="AG1551" t="str">
            <v>06380-021</v>
          </cell>
          <cell r="AH1551" t="str">
            <v>VILA SILVA RIBEIRO</v>
          </cell>
          <cell r="AI1551" t="str">
            <v>Carapicuíba</v>
          </cell>
          <cell r="AJ1551" t="str">
            <v>São Paulo</v>
          </cell>
          <cell r="AK1551" t="str">
            <v>11</v>
          </cell>
          <cell r="AL1551" t="str">
            <v>94427.0365</v>
          </cell>
          <cell r="AM1551" t="str">
            <v>11</v>
          </cell>
          <cell r="AN1551" t="str">
            <v>96502-5069</v>
          </cell>
          <cell r="AP1551">
            <v>7130</v>
          </cell>
          <cell r="AQ1551" t="str">
            <v>01088</v>
          </cell>
          <cell r="AR1551" t="str">
            <v>2</v>
          </cell>
          <cell r="AS1551" t="str">
            <v>36.259.357-7</v>
          </cell>
          <cell r="AT1551" t="str">
            <v>318443160132</v>
          </cell>
          <cell r="AU1551" t="str">
            <v>0196</v>
          </cell>
          <cell r="AV1551" t="str">
            <v>388</v>
          </cell>
          <cell r="AW1551" t="str">
            <v>32613230</v>
          </cell>
          <cell r="AX1551" t="str">
            <v>860</v>
          </cell>
          <cell r="AY1551">
            <v>0</v>
          </cell>
          <cell r="AZ1551">
            <v>7</v>
          </cell>
          <cell r="BA1551">
            <v>12</v>
          </cell>
        </row>
        <row r="1552">
          <cell r="A1552">
            <v>112813</v>
          </cell>
          <cell r="B1552" t="str">
            <v>LUCIANO SILVA DE OLIVEIRA</v>
          </cell>
          <cell r="C1552" t="str">
            <v>AJUDANTE EQ SERVICOS DIVERSOS</v>
          </cell>
          <cell r="D1552" t="str">
            <v>ECOSAMPA Campo Limpo</v>
          </cell>
          <cell r="E1552">
            <v>43617</v>
          </cell>
          <cell r="F1552">
            <v>1603.99</v>
          </cell>
          <cell r="G1552" t="str">
            <v>Em Atividade Normal</v>
          </cell>
          <cell r="H1552">
            <v>44960</v>
          </cell>
          <cell r="I1552">
            <v>35289</v>
          </cell>
          <cell r="J1552" t="str">
            <v>501.073.758-26</v>
          </cell>
          <cell r="K1552" t="str">
            <v>228.08587.39.1</v>
          </cell>
          <cell r="L1552" t="str">
            <v>Salário Mensal</v>
          </cell>
          <cell r="M1552" t="str">
            <v>Empregado (CLT)</v>
          </cell>
          <cell r="N1552" t="str">
            <v>5142-25</v>
          </cell>
          <cell r="O1552">
            <v>216</v>
          </cell>
          <cell r="P1552" t="str">
            <v>SEGUNDA A SABADO - 12:00 AS 20:20 / INTERVALO DE 01 HORA</v>
          </cell>
          <cell r="Q1552" t="str">
            <v>220 Horas</v>
          </cell>
          <cell r="R1552" t="str">
            <v>75.01.019</v>
          </cell>
          <cell r="S1552" t="str">
            <v>SCK - Operação dos Ecopontos</v>
          </cell>
          <cell r="T1552">
            <v>2</v>
          </cell>
          <cell r="U1552" t="str">
            <v>SIEMACO SAO PAULO LIMP URBANA</v>
          </cell>
          <cell r="V1552" t="str">
            <v>Brasileira</v>
          </cell>
          <cell r="W1552" t="str">
            <v>São Paulo</v>
          </cell>
          <cell r="X1552" t="str">
            <v>MIRTES DA SILVA</v>
          </cell>
          <cell r="Y1552" t="str">
            <v>LUCIANO DE OLIVEIRA</v>
          </cell>
          <cell r="Z1552" t="str">
            <v>Solteiro</v>
          </cell>
          <cell r="AA1552" t="str">
            <v>Ensino Fundamental Incompleto</v>
          </cell>
          <cell r="AB1552" t="str">
            <v>M</v>
          </cell>
          <cell r="AC1552" t="str">
            <v>Rua</v>
          </cell>
          <cell r="AD1552" t="str">
            <v>AFONSO DE OLIVEIRA SANTOS</v>
          </cell>
          <cell r="AE1552" t="str">
            <v>100</v>
          </cell>
          <cell r="AG1552" t="str">
            <v>05663-030</v>
          </cell>
          <cell r="AH1552" t="str">
            <v>PARAISOPOLIS</v>
          </cell>
          <cell r="AI1552" t="str">
            <v>São Paulo</v>
          </cell>
          <cell r="AJ1552" t="str">
            <v>São Paulo</v>
          </cell>
          <cell r="AP1552">
            <v>390</v>
          </cell>
          <cell r="AQ1552" t="str">
            <v>10814</v>
          </cell>
          <cell r="AR1552" t="str">
            <v>0</v>
          </cell>
          <cell r="AS1552" t="str">
            <v>536242227</v>
          </cell>
          <cell r="AT1552" t="str">
            <v>428148820141</v>
          </cell>
          <cell r="AU1552" t="str">
            <v>571</v>
          </cell>
          <cell r="AV1552" t="str">
            <v>346</v>
          </cell>
          <cell r="AW1552" t="str">
            <v>29732</v>
          </cell>
          <cell r="AX1552" t="str">
            <v>397</v>
          </cell>
          <cell r="AY1552">
            <v>4</v>
          </cell>
          <cell r="AZ1552">
            <v>3</v>
          </cell>
          <cell r="BA1552">
            <v>0</v>
          </cell>
        </row>
        <row r="1553">
          <cell r="A1553">
            <v>112826</v>
          </cell>
          <cell r="B1553" t="str">
            <v>LUCIANO ZABARELLA</v>
          </cell>
          <cell r="C1553" t="str">
            <v>LIDER DE ALMOXARIFADO</v>
          </cell>
          <cell r="D1553" t="str">
            <v>ECOSAMPA Operação Geral</v>
          </cell>
          <cell r="E1553">
            <v>43617</v>
          </cell>
          <cell r="F1553">
            <v>3254.98</v>
          </cell>
          <cell r="G1553" t="str">
            <v>Demitido em Meses Anteriores</v>
          </cell>
          <cell r="H1553">
            <v>44844</v>
          </cell>
          <cell r="I1553">
            <v>29902</v>
          </cell>
          <cell r="J1553" t="str">
            <v>321.827.868-64</v>
          </cell>
          <cell r="K1553" t="str">
            <v>164.81079.26.9</v>
          </cell>
          <cell r="L1553" t="str">
            <v>Salário Mensal</v>
          </cell>
          <cell r="M1553" t="str">
            <v>Empregado (CLT)</v>
          </cell>
          <cell r="N1553" t="str">
            <v>4102-05</v>
          </cell>
          <cell r="O1553">
            <v>85</v>
          </cell>
          <cell r="P1553" t="str">
            <v>SEG A SEX - 07:00 AS 16:00 - INTERVALO DE 01 HORA / SAB - 07:00 AS 11:00</v>
          </cell>
          <cell r="Q1553" t="str">
            <v>220 Horas</v>
          </cell>
          <cell r="R1553" t="str">
            <v>75.02.001</v>
          </cell>
          <cell r="S1553" t="str">
            <v>Apoio Op C.Indireto</v>
          </cell>
          <cell r="T1553">
            <v>3</v>
          </cell>
          <cell r="U1553" t="str">
            <v>SIEMACO SAO PAULO LIMP URBANA</v>
          </cell>
          <cell r="V1553" t="str">
            <v>Brasileira</v>
          </cell>
          <cell r="W1553" t="str">
            <v>São Paulo</v>
          </cell>
          <cell r="X1553" t="str">
            <v>MARIA MARINA ZABARELLA</v>
          </cell>
          <cell r="Y1553" t="str">
            <v>ISIDORO ZABARELLA</v>
          </cell>
          <cell r="Z1553" t="str">
            <v>Solteiro</v>
          </cell>
          <cell r="AA1553" t="str">
            <v>Ensino Médio Completo</v>
          </cell>
          <cell r="AB1553" t="str">
            <v>M</v>
          </cell>
          <cell r="AC1553" t="str">
            <v>Rua</v>
          </cell>
          <cell r="AD1553" t="str">
            <v>ROMULO GALLEGOS</v>
          </cell>
          <cell r="AE1553" t="str">
            <v>105</v>
          </cell>
          <cell r="AG1553" t="str">
            <v>04892-060</v>
          </cell>
          <cell r="AH1553" t="str">
            <v>JARDIM SILVEIRA</v>
          </cell>
          <cell r="AI1553" t="str">
            <v>São Paulo</v>
          </cell>
          <cell r="AJ1553" t="str">
            <v>São Paulo</v>
          </cell>
          <cell r="AP1553">
            <v>390</v>
          </cell>
          <cell r="AQ1553" t="str">
            <v>10909</v>
          </cell>
          <cell r="AR1553" t="str">
            <v>8</v>
          </cell>
          <cell r="AS1553" t="str">
            <v>348063246</v>
          </cell>
          <cell r="AT1553" t="str">
            <v>315204730175</v>
          </cell>
          <cell r="AU1553" t="str">
            <v>102</v>
          </cell>
          <cell r="AV1553" t="str">
            <v>381</v>
          </cell>
          <cell r="AW1553" t="str">
            <v>16089</v>
          </cell>
          <cell r="AX1553" t="str">
            <v>288</v>
          </cell>
          <cell r="AY1553">
            <v>3</v>
          </cell>
          <cell r="AZ1553">
            <v>4</v>
          </cell>
          <cell r="BA1553">
            <v>9</v>
          </cell>
        </row>
        <row r="1554">
          <cell r="A1554">
            <v>112837</v>
          </cell>
          <cell r="B1554" t="str">
            <v>LUCICLEIDE DA SILVA</v>
          </cell>
          <cell r="C1554" t="str">
            <v>MOTORISTA CAMINHAO</v>
          </cell>
          <cell r="D1554" t="str">
            <v>ECOSAMPA Operação Geral</v>
          </cell>
          <cell r="E1554">
            <v>43617</v>
          </cell>
          <cell r="F1554">
            <v>3050.22</v>
          </cell>
          <cell r="G1554" t="str">
            <v>Gozando Férias</v>
          </cell>
          <cell r="H1554">
            <v>45180</v>
          </cell>
          <cell r="I1554">
            <v>31569</v>
          </cell>
          <cell r="J1554" t="str">
            <v>060.810.914-22</v>
          </cell>
          <cell r="K1554" t="str">
            <v>206.95803.44.6</v>
          </cell>
          <cell r="L1554" t="str">
            <v>Salário Mensal</v>
          </cell>
          <cell r="M1554" t="str">
            <v>Empregado (CLT)</v>
          </cell>
          <cell r="N1554" t="str">
            <v>7825-10</v>
          </cell>
          <cell r="O1554">
            <v>297</v>
          </cell>
          <cell r="P1554" t="str">
            <v>SEGUNDA A SABADO - 05:40 AS 14:00 / INTERVALO DE 01 HORA</v>
          </cell>
          <cell r="Q1554" t="str">
            <v>220 Horas</v>
          </cell>
          <cell r="R1554" t="str">
            <v>75.01.001</v>
          </cell>
          <cell r="S1554" t="str">
            <v>SCK - Lavagem Especial Equip.</v>
          </cell>
          <cell r="T1554">
            <v>2</v>
          </cell>
          <cell r="U1554" t="str">
            <v>SIND TRAB EMP DE ONIBUS RODOV INTEREST INTERM SET DIF SAO PAULO</v>
          </cell>
          <cell r="V1554" t="str">
            <v>Brasileira</v>
          </cell>
          <cell r="W1554" t="str">
            <v>Belo Jardim</v>
          </cell>
          <cell r="X1554" t="str">
            <v>LUCIA DA CONCEICAO</v>
          </cell>
          <cell r="Y1554" t="str">
            <v>MONOEL VADEVINO DA SILVA</v>
          </cell>
          <cell r="Z1554" t="str">
            <v>União Est/Marit</v>
          </cell>
          <cell r="AA1554" t="str">
            <v>Ensino Médio Completo</v>
          </cell>
          <cell r="AB1554" t="str">
            <v>F</v>
          </cell>
          <cell r="AC1554" t="str">
            <v>Rua</v>
          </cell>
          <cell r="AD1554" t="str">
            <v>LIGURIA</v>
          </cell>
          <cell r="AE1554" t="str">
            <v>110</v>
          </cell>
          <cell r="AG1554" t="str">
            <v>05796-100</v>
          </cell>
          <cell r="AH1554" t="str">
            <v>JARDIM VALE DAS VIRTUDES</v>
          </cell>
          <cell r="AI1554" t="str">
            <v>São Paulo</v>
          </cell>
          <cell r="AJ1554" t="str">
            <v>São Paulo</v>
          </cell>
          <cell r="AP1554">
            <v>1003</v>
          </cell>
          <cell r="AQ1554" t="str">
            <v>55218</v>
          </cell>
          <cell r="AR1554" t="str">
            <v>7</v>
          </cell>
          <cell r="AS1554" t="str">
            <v>7087903</v>
          </cell>
          <cell r="AT1554" t="str">
            <v>066778860876</v>
          </cell>
          <cell r="AU1554" t="str">
            <v>837</v>
          </cell>
          <cell r="AV1554" t="str">
            <v>328</v>
          </cell>
          <cell r="AW1554" t="str">
            <v>43550</v>
          </cell>
          <cell r="AX1554" t="str">
            <v>071</v>
          </cell>
          <cell r="AY1554">
            <v>4</v>
          </cell>
          <cell r="AZ1554">
            <v>3</v>
          </cell>
          <cell r="BA1554">
            <v>0</v>
          </cell>
          <cell r="BB1554" t="str">
            <v>04.629.259.620</v>
          </cell>
          <cell r="BC1554">
            <v>44957</v>
          </cell>
          <cell r="BE1554" t="str">
            <v>A</v>
          </cell>
          <cell r="BF1554" t="str">
            <v>D</v>
          </cell>
          <cell r="BG1554">
            <v>43608</v>
          </cell>
        </row>
        <row r="1555">
          <cell r="A1555">
            <v>122090</v>
          </cell>
          <cell r="B1555" t="str">
            <v>LUCIELMA DOS SANTOS SILVA</v>
          </cell>
          <cell r="C1555" t="str">
            <v>AJUDANTE EQ SERVICOS DIVERSOS</v>
          </cell>
          <cell r="D1555" t="str">
            <v>ECOSAMPA M'Boi Mirim</v>
          </cell>
          <cell r="E1555">
            <v>45061</v>
          </cell>
          <cell r="F1555">
            <v>1603.99</v>
          </cell>
          <cell r="G1555" t="str">
            <v>Auxílio-Doença</v>
          </cell>
          <cell r="H1555">
            <v>45101</v>
          </cell>
          <cell r="I1555">
            <v>28423</v>
          </cell>
          <cell r="J1555" t="str">
            <v>354.710.248-00</v>
          </cell>
          <cell r="K1555" t="str">
            <v>165.23188.12.5</v>
          </cell>
          <cell r="L1555" t="str">
            <v>Salário Mensal</v>
          </cell>
          <cell r="M1555" t="str">
            <v>Empregado (CLT)</v>
          </cell>
          <cell r="N1555" t="str">
            <v>5142-25</v>
          </cell>
          <cell r="O1555">
            <v>66</v>
          </cell>
          <cell r="P1555" t="str">
            <v>SEGUNDA A SABADO - 06:00 AS 14:20 / INTERVALO DE 01 HORA</v>
          </cell>
          <cell r="Q1555" t="str">
            <v>220 Horas</v>
          </cell>
          <cell r="R1555" t="str">
            <v>75.01.013</v>
          </cell>
          <cell r="S1555" t="str">
            <v>SCK - Capinação e Roçada de Vias</v>
          </cell>
          <cell r="T1555">
            <v>2</v>
          </cell>
          <cell r="U1555" t="str">
            <v>SIEMACO SAO PAULO LIMP URBANA</v>
          </cell>
          <cell r="V1555" t="str">
            <v>Brasileira</v>
          </cell>
          <cell r="W1555" t="str">
            <v>São Paulo</v>
          </cell>
          <cell r="X1555" t="str">
            <v>MARIA REGINA DOS SANTOS</v>
          </cell>
          <cell r="Y1555" t="str">
            <v>LEONARDO JOAO DA SILVA</v>
          </cell>
          <cell r="Z1555" t="str">
            <v>Solteiro</v>
          </cell>
          <cell r="AA1555" t="str">
            <v>Ensino Fundamental Incompleto</v>
          </cell>
          <cell r="AB1555" t="str">
            <v>F</v>
          </cell>
          <cell r="AC1555" t="str">
            <v>Rua</v>
          </cell>
          <cell r="AD1555" t="str">
            <v>PESSEGO DE HELIOPOLIS</v>
          </cell>
          <cell r="AE1555" t="str">
            <v>340</v>
          </cell>
          <cell r="AF1555" t="str">
            <v>CASA 3</v>
          </cell>
          <cell r="AG1555" t="str">
            <v>04235-180</v>
          </cell>
          <cell r="AH1555" t="str">
            <v>VILA HELIOPOLIS</v>
          </cell>
          <cell r="AI1555" t="str">
            <v>São Paulo</v>
          </cell>
          <cell r="AJ1555" t="str">
            <v>São Paulo</v>
          </cell>
          <cell r="AM1555" t="str">
            <v>11</v>
          </cell>
          <cell r="AN1555" t="str">
            <v>94603-7800</v>
          </cell>
          <cell r="AP1555">
            <v>9107</v>
          </cell>
          <cell r="AQ1555" t="str">
            <v>59051</v>
          </cell>
          <cell r="AR1555" t="str">
            <v>6</v>
          </cell>
          <cell r="AS1555" t="str">
            <v>30661375X</v>
          </cell>
          <cell r="AT1555" t="str">
            <v>28327180175</v>
          </cell>
          <cell r="AU1555" t="str">
            <v>0136</v>
          </cell>
          <cell r="AV1555" t="str">
            <v>413</v>
          </cell>
          <cell r="AW1555" t="str">
            <v>35471024</v>
          </cell>
          <cell r="AX1555" t="str">
            <v>800</v>
          </cell>
          <cell r="AY1555">
            <v>0</v>
          </cell>
          <cell r="AZ1555">
            <v>3</v>
          </cell>
          <cell r="BA1555">
            <v>16</v>
          </cell>
        </row>
        <row r="1556">
          <cell r="A1556">
            <v>112848</v>
          </cell>
          <cell r="B1556" t="str">
            <v>LUCILENE MARTINS BAENA</v>
          </cell>
          <cell r="C1556" t="str">
            <v>VARREDOR</v>
          </cell>
          <cell r="D1556" t="str">
            <v>ECOSAMPA Santo Amaro</v>
          </cell>
          <cell r="E1556">
            <v>43617</v>
          </cell>
          <cell r="F1556">
            <v>1281.23</v>
          </cell>
          <cell r="G1556" t="str">
            <v>Demitido em Meses Anteriores</v>
          </cell>
          <cell r="H1556">
            <v>43808</v>
          </cell>
          <cell r="I1556">
            <v>31215</v>
          </cell>
          <cell r="J1556" t="str">
            <v>357.700.448-70</v>
          </cell>
          <cell r="K1556" t="str">
            <v>135.14821.81.9</v>
          </cell>
          <cell r="L1556" t="str">
            <v>Salário Mensal</v>
          </cell>
          <cell r="M1556" t="str">
            <v>Empregado (CLT)</v>
          </cell>
          <cell r="N1556" t="str">
            <v>5142-15</v>
          </cell>
          <cell r="O1556">
            <v>167</v>
          </cell>
          <cell r="P1556" t="str">
            <v>SEGUNDA A SABADO - 13:40 AS 22:00 / INTERVALO DE 01 HORA</v>
          </cell>
          <cell r="Q1556" t="str">
            <v>220 Horas</v>
          </cell>
          <cell r="R1556" t="str">
            <v>75.01.006</v>
          </cell>
          <cell r="S1556" t="str">
            <v>SCK - Varrição de Vias e Logradouros</v>
          </cell>
          <cell r="T1556">
            <v>2</v>
          </cell>
          <cell r="U1556" t="str">
            <v>SIEMACO SAO PAULO LIMP URBANA</v>
          </cell>
          <cell r="V1556" t="str">
            <v>Brasileira</v>
          </cell>
          <cell r="W1556" t="str">
            <v>São Paulo</v>
          </cell>
          <cell r="X1556" t="str">
            <v>VERA LUCIA MARTINS BAENA TEJEDA</v>
          </cell>
          <cell r="Y1556" t="str">
            <v>JOSE BAENA TEJEDA</v>
          </cell>
          <cell r="Z1556" t="str">
            <v>Solteiro</v>
          </cell>
          <cell r="AA1556" t="str">
            <v>Ensino Médio Completo</v>
          </cell>
          <cell r="AB1556" t="str">
            <v>F</v>
          </cell>
          <cell r="AC1556" t="str">
            <v>Rua</v>
          </cell>
          <cell r="AD1556" t="str">
            <v>OCTALLES MARCONDES FERREIRA</v>
          </cell>
          <cell r="AE1556" t="str">
            <v>284</v>
          </cell>
          <cell r="AG1556" t="str">
            <v>06260-110</v>
          </cell>
          <cell r="AH1556" t="str">
            <v>HELENA MARIA</v>
          </cell>
          <cell r="AI1556" t="str">
            <v>Osasco</v>
          </cell>
          <cell r="AJ1556" t="str">
            <v>São Paulo</v>
          </cell>
          <cell r="AP1556">
            <v>3052</v>
          </cell>
          <cell r="AQ1556" t="str">
            <v>16900</v>
          </cell>
          <cell r="AR1556" t="str">
            <v>4</v>
          </cell>
          <cell r="AS1556" t="str">
            <v>421342109</v>
          </cell>
          <cell r="AT1556" t="str">
            <v>341959610183</v>
          </cell>
          <cell r="AU1556" t="str">
            <v>195</v>
          </cell>
          <cell r="AV1556" t="str">
            <v>331</v>
          </cell>
          <cell r="AW1556" t="str">
            <v>42146</v>
          </cell>
          <cell r="AX1556" t="str">
            <v>277</v>
          </cell>
          <cell r="AY1556">
            <v>0</v>
          </cell>
          <cell r="AZ1556">
            <v>6</v>
          </cell>
          <cell r="BA1556">
            <v>8</v>
          </cell>
        </row>
        <row r="1557">
          <cell r="A1557">
            <v>121687</v>
          </cell>
          <cell r="B1557" t="str">
            <v>LUCILENE MONTEIRO RODRIGUES</v>
          </cell>
          <cell r="C1557" t="str">
            <v>AJUDANTE EQ SERVICOS DIVERSOS</v>
          </cell>
          <cell r="D1557" t="str">
            <v>ECOSAMPA Campo Limpo</v>
          </cell>
          <cell r="E1557">
            <v>44994</v>
          </cell>
          <cell r="F1557">
            <v>1603.99</v>
          </cell>
          <cell r="G1557" t="str">
            <v>Em Atividade Normal</v>
          </cell>
          <cell r="H1557">
            <v>44994</v>
          </cell>
          <cell r="I1557">
            <v>30109</v>
          </cell>
          <cell r="J1557" t="str">
            <v>330.064.778-98</v>
          </cell>
          <cell r="K1557" t="str">
            <v>167.02112.99.9</v>
          </cell>
          <cell r="L1557" t="str">
            <v>Salário Mensal</v>
          </cell>
          <cell r="M1557" t="str">
            <v>Empregado (CLT)</v>
          </cell>
          <cell r="N1557" t="str">
            <v>5142-25</v>
          </cell>
          <cell r="O1557">
            <v>167</v>
          </cell>
          <cell r="P1557" t="str">
            <v>SEGUNDA A SABADO - 13:40 AS 22:00 / INTERVALO DE 01 HORA</v>
          </cell>
          <cell r="Q1557" t="str">
            <v>220 Horas</v>
          </cell>
          <cell r="R1557" t="str">
            <v>75.01.014</v>
          </cell>
          <cell r="S1557" t="str">
            <v>SCK - Pintura de Meio-Fio e Remoção Faixas e Propagandas</v>
          </cell>
          <cell r="T1557">
            <v>2</v>
          </cell>
          <cell r="U1557" t="str">
            <v>SIEMACO SAO PAULO LIMP URBANA</v>
          </cell>
          <cell r="V1557" t="str">
            <v>Brasileira</v>
          </cell>
          <cell r="W1557" t="str">
            <v>São Paulo</v>
          </cell>
          <cell r="X1557" t="str">
            <v>ALICE MARIA MONTEIRO</v>
          </cell>
          <cell r="Y1557" t="str">
            <v>JOAQUIM EDUARDO MONTEIRO</v>
          </cell>
          <cell r="Z1557" t="str">
            <v>Casado</v>
          </cell>
          <cell r="AA1557" t="str">
            <v>Ensino Fundamental Incompleto</v>
          </cell>
          <cell r="AB1557" t="str">
            <v>F</v>
          </cell>
          <cell r="AC1557" t="str">
            <v>Rua</v>
          </cell>
          <cell r="AD1557" t="str">
            <v>CACHOEIRA DAS ABELHAS</v>
          </cell>
          <cell r="AE1557" t="str">
            <v>165</v>
          </cell>
          <cell r="AF1557" t="str">
            <v>APTO 13 BLOCO B</v>
          </cell>
          <cell r="AG1557" t="str">
            <v>08472-285</v>
          </cell>
          <cell r="AH1557" t="str">
            <v>CONJUNTO HABITACIONAL INACIO MONTEIRO</v>
          </cell>
          <cell r="AI1557" t="str">
            <v>São Paulo</v>
          </cell>
          <cell r="AJ1557" t="str">
            <v>São Paulo</v>
          </cell>
          <cell r="AP1557">
            <v>6870</v>
          </cell>
          <cell r="AQ1557" t="str">
            <v>67623</v>
          </cell>
          <cell r="AR1557" t="str">
            <v>3</v>
          </cell>
          <cell r="AS1557" t="str">
            <v>45223489X</v>
          </cell>
          <cell r="AW1557" t="str">
            <v>33006477</v>
          </cell>
          <cell r="AX1557" t="str">
            <v>898</v>
          </cell>
          <cell r="AY1557">
            <v>0</v>
          </cell>
          <cell r="AZ1557">
            <v>5</v>
          </cell>
          <cell r="BA1557">
            <v>22</v>
          </cell>
        </row>
        <row r="1558">
          <cell r="A1558">
            <v>114946</v>
          </cell>
          <cell r="B1558" t="str">
            <v>LUCIMAURO PEREIRA DA SILVA</v>
          </cell>
          <cell r="C1558" t="str">
            <v>AJUDANTE EQ SERVICOS DIVERSOS</v>
          </cell>
          <cell r="D1558" t="str">
            <v>ECOSAMPA Operação Geral</v>
          </cell>
          <cell r="E1558">
            <v>43916</v>
          </cell>
          <cell r="F1558">
            <v>1603.99</v>
          </cell>
          <cell r="G1558" t="str">
            <v>Demitido em Meses Anteriores</v>
          </cell>
          <cell r="H1558">
            <v>44967</v>
          </cell>
          <cell r="I1558">
            <v>28364</v>
          </cell>
          <cell r="J1558" t="str">
            <v>022.052.484-05</v>
          </cell>
          <cell r="K1558" t="str">
            <v>127.63770.77.2</v>
          </cell>
          <cell r="L1558" t="str">
            <v>Salário Mensal</v>
          </cell>
          <cell r="M1558" t="str">
            <v>Empregado (CLT)</v>
          </cell>
          <cell r="N1558" t="str">
            <v>5142-25</v>
          </cell>
          <cell r="O1558">
            <v>339</v>
          </cell>
          <cell r="P1558" t="str">
            <v>SEGUNDA A SABADO - 13:20 AS 21:40 / INTERVALO DE 01 HORA</v>
          </cell>
          <cell r="Q1558" t="str">
            <v>220 Horas</v>
          </cell>
          <cell r="R1558" t="str">
            <v>75.01.014</v>
          </cell>
          <cell r="S1558" t="str">
            <v>SCK - Pintura de Meio-Fio e Remoção Faixas e Propagandas</v>
          </cell>
          <cell r="T1558">
            <v>2</v>
          </cell>
          <cell r="U1558" t="str">
            <v>SIEMACO SAO PAULO LIMP URBANA</v>
          </cell>
          <cell r="V1558" t="str">
            <v>Brasileira</v>
          </cell>
          <cell r="W1558" t="str">
            <v>Aliança</v>
          </cell>
          <cell r="X1558" t="str">
            <v>MARIA JOSE PEREIRA DA SILVA</v>
          </cell>
          <cell r="Y1558" t="str">
            <v>PEDRO PEREIRA DA SILVA</v>
          </cell>
          <cell r="Z1558" t="str">
            <v>Solteiro</v>
          </cell>
          <cell r="AA1558" t="str">
            <v>Ensino Médio Completo</v>
          </cell>
          <cell r="AB1558" t="str">
            <v>M</v>
          </cell>
          <cell r="AC1558" t="str">
            <v>Rua</v>
          </cell>
          <cell r="AD1558" t="str">
            <v>ANTONIO RIBEIRO PINA</v>
          </cell>
          <cell r="AE1558" t="str">
            <v>411</v>
          </cell>
          <cell r="AF1558" t="str">
            <v>CASA 3</v>
          </cell>
          <cell r="AG1558" t="str">
            <v>05862-150</v>
          </cell>
          <cell r="AH1558" t="str">
            <v>JD. LIDIA</v>
          </cell>
          <cell r="AI1558" t="str">
            <v>São Paulo</v>
          </cell>
          <cell r="AJ1558" t="str">
            <v>São Paulo</v>
          </cell>
          <cell r="AK1558" t="str">
            <v>11</v>
          </cell>
          <cell r="AL1558" t="str">
            <v>96538.7368</v>
          </cell>
          <cell r="AP1558">
            <v>7245</v>
          </cell>
          <cell r="AQ1558" t="str">
            <v>03808</v>
          </cell>
          <cell r="AR1558" t="str">
            <v>3</v>
          </cell>
          <cell r="AS1558" t="str">
            <v>368320248</v>
          </cell>
          <cell r="AT1558" t="str">
            <v>049852440825</v>
          </cell>
          <cell r="AU1558" t="str">
            <v>0540</v>
          </cell>
          <cell r="AV1558" t="str">
            <v>373</v>
          </cell>
          <cell r="AW1558" t="str">
            <v>02205248</v>
          </cell>
          <cell r="AX1558" t="str">
            <v>405</v>
          </cell>
          <cell r="AY1558">
            <v>2</v>
          </cell>
          <cell r="AZ1558">
            <v>10</v>
          </cell>
          <cell r="BA1558">
            <v>14</v>
          </cell>
        </row>
        <row r="1559">
          <cell r="A1559">
            <v>112854</v>
          </cell>
          <cell r="B1559" t="str">
            <v>LUCINA LINA PASTOR DA SILVA</v>
          </cell>
          <cell r="C1559" t="str">
            <v>VARREDOR</v>
          </cell>
          <cell r="D1559" t="str">
            <v>ECOSAMPA Santo Amaro</v>
          </cell>
          <cell r="E1559">
            <v>43617</v>
          </cell>
          <cell r="F1559">
            <v>1281.23</v>
          </cell>
          <cell r="G1559" t="str">
            <v>Demitido em Meses Anteriores</v>
          </cell>
          <cell r="H1559">
            <v>43808</v>
          </cell>
          <cell r="I1559">
            <v>18447</v>
          </cell>
          <cell r="J1559" t="str">
            <v>047.241.838-61</v>
          </cell>
          <cell r="K1559" t="str">
            <v>120.46065.52.4</v>
          </cell>
          <cell r="L1559" t="str">
            <v>Salário Mensal</v>
          </cell>
          <cell r="M1559" t="str">
            <v>Empregado (CLT)</v>
          </cell>
          <cell r="N1559" t="str">
            <v>5142-15</v>
          </cell>
          <cell r="O1559">
            <v>297</v>
          </cell>
          <cell r="P1559" t="str">
            <v>SEGUNDA A SABADO - 05:40 AS 14:00 / INTERVALO DE 01 HORA</v>
          </cell>
          <cell r="Q1559" t="str">
            <v>220 Horas</v>
          </cell>
          <cell r="R1559" t="str">
            <v>75.01.006</v>
          </cell>
          <cell r="S1559" t="str">
            <v>SCK - Varrição de Vias e Logradouros</v>
          </cell>
          <cell r="T1559">
            <v>2</v>
          </cell>
          <cell r="U1559" t="str">
            <v>SIEMACO SAO PAULO LIMP URBANA</v>
          </cell>
          <cell r="V1559" t="str">
            <v>Brasileira</v>
          </cell>
          <cell r="W1559" t="str">
            <v>Araxá</v>
          </cell>
          <cell r="X1559" t="str">
            <v>MARIA DAS DORES SILVA</v>
          </cell>
          <cell r="Y1559" t="str">
            <v>JOAQUIM LINO DA SILVA</v>
          </cell>
          <cell r="Z1559" t="str">
            <v>Solteiro</v>
          </cell>
          <cell r="AA1559" t="str">
            <v>Ensino Fundamental Completo</v>
          </cell>
          <cell r="AB1559" t="str">
            <v>F</v>
          </cell>
          <cell r="AC1559" t="str">
            <v>Rua</v>
          </cell>
          <cell r="AD1559" t="str">
            <v>SERINGAL RIO VERDE</v>
          </cell>
          <cell r="AE1559" t="str">
            <v>289</v>
          </cell>
          <cell r="AG1559" t="str">
            <v>04941-020</v>
          </cell>
          <cell r="AH1559" t="str">
            <v>BOULOGNE</v>
          </cell>
          <cell r="AI1559" t="str">
            <v>São Paulo</v>
          </cell>
          <cell r="AJ1559" t="str">
            <v>São Paulo</v>
          </cell>
          <cell r="AP1559">
            <v>9106</v>
          </cell>
          <cell r="AQ1559" t="str">
            <v>35586</v>
          </cell>
          <cell r="AR1559" t="str">
            <v>1</v>
          </cell>
          <cell r="AS1559" t="str">
            <v>157029608</v>
          </cell>
          <cell r="AT1559" t="str">
            <v>114923540108</v>
          </cell>
          <cell r="AU1559" t="str">
            <v>112</v>
          </cell>
          <cell r="AV1559" t="str">
            <v>372</v>
          </cell>
          <cell r="AW1559" t="str">
            <v>06216</v>
          </cell>
          <cell r="AX1559" t="str">
            <v>215</v>
          </cell>
          <cell r="AY1559">
            <v>0</v>
          </cell>
          <cell r="AZ1559">
            <v>6</v>
          </cell>
          <cell r="BA1559">
            <v>8</v>
          </cell>
        </row>
        <row r="1560">
          <cell r="A1560">
            <v>112872</v>
          </cell>
          <cell r="B1560" t="str">
            <v>LUCINEIA FERREIRA DOS SANTOS</v>
          </cell>
          <cell r="C1560" t="str">
            <v>VARREDOR</v>
          </cell>
          <cell r="D1560" t="str">
            <v>ECOSAMPA Santo Amaro</v>
          </cell>
          <cell r="E1560">
            <v>43617</v>
          </cell>
          <cell r="F1560">
            <v>1319.67</v>
          </cell>
          <cell r="G1560" t="str">
            <v>Demitido em Meses Anteriores</v>
          </cell>
          <cell r="H1560">
            <v>44140</v>
          </cell>
          <cell r="I1560">
            <v>27934</v>
          </cell>
          <cell r="J1560" t="str">
            <v>322.017.858-80</v>
          </cell>
          <cell r="K1560" t="str">
            <v>201.66130.55.3</v>
          </cell>
          <cell r="L1560" t="str">
            <v>Salário Mensal</v>
          </cell>
          <cell r="M1560" t="str">
            <v>Empregado (CLT)</v>
          </cell>
          <cell r="N1560" t="str">
            <v>5142-15</v>
          </cell>
          <cell r="O1560">
            <v>167</v>
          </cell>
          <cell r="P1560" t="str">
            <v>SEGUNDA A SABADO - 13:40 AS 22:00 / INTERVALO DE 01 HORA</v>
          </cell>
          <cell r="Q1560" t="str">
            <v>220 Horas</v>
          </cell>
          <cell r="R1560" t="str">
            <v>75.01.006</v>
          </cell>
          <cell r="S1560" t="str">
            <v>SCK - Varrição de Vias e Logradouros</v>
          </cell>
          <cell r="T1560">
            <v>2</v>
          </cell>
          <cell r="U1560" t="str">
            <v>SIEMACO SAO PAULO LIMP URBANA</v>
          </cell>
          <cell r="V1560" t="str">
            <v>Brasileira</v>
          </cell>
          <cell r="W1560" t="str">
            <v>Osasco</v>
          </cell>
          <cell r="X1560" t="str">
            <v>IRACEMA FERREIRA DOS SANTOS</v>
          </cell>
          <cell r="Z1560" t="str">
            <v>Solteiro</v>
          </cell>
          <cell r="AA1560" t="str">
            <v>Ensino Fundamental Completo</v>
          </cell>
          <cell r="AB1560" t="str">
            <v>F</v>
          </cell>
          <cell r="AC1560" t="str">
            <v>Rua</v>
          </cell>
          <cell r="AD1560" t="str">
            <v>DR JERONIMO</v>
          </cell>
          <cell r="AE1560" t="str">
            <v>294</v>
          </cell>
          <cell r="AG1560" t="str">
            <v>05712-030</v>
          </cell>
          <cell r="AH1560" t="str">
            <v>PARAISOPOLIS</v>
          </cell>
          <cell r="AI1560" t="str">
            <v>São Paulo</v>
          </cell>
          <cell r="AJ1560" t="str">
            <v>São Paulo</v>
          </cell>
          <cell r="AP1560">
            <v>9042</v>
          </cell>
          <cell r="AQ1560" t="str">
            <v>03462</v>
          </cell>
          <cell r="AR1560" t="str">
            <v>0</v>
          </cell>
          <cell r="AS1560" t="str">
            <v>298428052</v>
          </cell>
          <cell r="AT1560" t="str">
            <v>268916900108</v>
          </cell>
          <cell r="AU1560" t="str">
            <v>469</v>
          </cell>
          <cell r="AV1560" t="str">
            <v>346</v>
          </cell>
          <cell r="AW1560" t="str">
            <v>17900</v>
          </cell>
          <cell r="AX1560" t="str">
            <v>108</v>
          </cell>
          <cell r="AY1560">
            <v>1</v>
          </cell>
          <cell r="AZ1560">
            <v>5</v>
          </cell>
          <cell r="BA1560">
            <v>4</v>
          </cell>
        </row>
        <row r="1561">
          <cell r="A1561">
            <v>113719</v>
          </cell>
          <cell r="B1561" t="str">
            <v>LUCIVAL CARVALHO REIS</v>
          </cell>
          <cell r="C1561" t="str">
            <v>ENCANADOR</v>
          </cell>
          <cell r="D1561" t="str">
            <v>ECOSAMPA Operação Geral</v>
          </cell>
          <cell r="E1561">
            <v>43619</v>
          </cell>
          <cell r="F1561">
            <v>2285.98</v>
          </cell>
          <cell r="G1561" t="str">
            <v>Demitido em Meses Anteriores</v>
          </cell>
          <cell r="H1561">
            <v>43703</v>
          </cell>
          <cell r="I1561">
            <v>29909</v>
          </cell>
          <cell r="J1561" t="str">
            <v>003.969.295-75</v>
          </cell>
          <cell r="K1561" t="str">
            <v>129.41694.85.6</v>
          </cell>
          <cell r="L1561" t="str">
            <v>Salário Mensal</v>
          </cell>
          <cell r="M1561" t="str">
            <v>Empregado (CLT)</v>
          </cell>
          <cell r="N1561" t="str">
            <v>7241-10</v>
          </cell>
          <cell r="O1561">
            <v>61</v>
          </cell>
          <cell r="P1561" t="str">
            <v>SEGUNDA A SEXTA - 07:00 AS 16:48 / INTERVALO DE 01 HORA</v>
          </cell>
          <cell r="Q1561" t="str">
            <v>220 Horas</v>
          </cell>
          <cell r="R1561" t="str">
            <v>75.02.003</v>
          </cell>
          <cell r="S1561" t="str">
            <v>Apoio Op C.Direto</v>
          </cell>
          <cell r="T1561">
            <v>2</v>
          </cell>
          <cell r="U1561" t="str">
            <v>SIEMACO SAO PAULO LIMP URBANA</v>
          </cell>
          <cell r="V1561" t="str">
            <v>Brasileira</v>
          </cell>
          <cell r="W1561" t="str">
            <v>Paripiranga</v>
          </cell>
          <cell r="X1561" t="str">
            <v>MARIA ARLINDA DE CARVALHO REIS</v>
          </cell>
          <cell r="Y1561" t="str">
            <v>JOAQUIM MARANDUBA DOS REIS</v>
          </cell>
          <cell r="Z1561" t="str">
            <v>Solteiro</v>
          </cell>
          <cell r="AA1561" t="str">
            <v>Ensino Fundamental Incompleto</v>
          </cell>
          <cell r="AB1561" t="str">
            <v>M</v>
          </cell>
          <cell r="AC1561" t="str">
            <v>Travessa</v>
          </cell>
          <cell r="AD1561" t="str">
            <v>GABRIEL TARDE</v>
          </cell>
          <cell r="AE1561" t="str">
            <v>299</v>
          </cell>
          <cell r="AG1561" t="str">
            <v>05815-060</v>
          </cell>
          <cell r="AH1561" t="str">
            <v>JARDIM SAO JOAO</v>
          </cell>
          <cell r="AI1561" t="str">
            <v>São Paulo</v>
          </cell>
          <cell r="AJ1561" t="str">
            <v>São Paulo</v>
          </cell>
          <cell r="AP1561">
            <v>390</v>
          </cell>
          <cell r="AQ1561" t="str">
            <v>10072</v>
          </cell>
          <cell r="AR1561" t="str">
            <v>5</v>
          </cell>
          <cell r="AS1561" t="str">
            <v>523352359</v>
          </cell>
          <cell r="AT1561" t="str">
            <v>089370060566</v>
          </cell>
          <cell r="AU1561" t="str">
            <v>273</v>
          </cell>
          <cell r="AV1561" t="str">
            <v>408</v>
          </cell>
          <cell r="AW1561" t="str">
            <v>0000063142</v>
          </cell>
          <cell r="AX1561" t="str">
            <v>00008</v>
          </cell>
          <cell r="AY1561">
            <v>0</v>
          </cell>
          <cell r="AZ1561">
            <v>2</v>
          </cell>
          <cell r="BA1561">
            <v>23</v>
          </cell>
        </row>
        <row r="1562">
          <cell r="A1562">
            <v>121405</v>
          </cell>
          <cell r="B1562" t="str">
            <v>LUCIVAN JOSE DOS SANTOS</v>
          </cell>
          <cell r="C1562" t="str">
            <v>AJUDANTE EQ SERVICOS DIVERSOS</v>
          </cell>
          <cell r="D1562" t="str">
            <v>ECOSAMPA Operação Geral</v>
          </cell>
          <cell r="E1562">
            <v>44967</v>
          </cell>
          <cell r="F1562">
            <v>1603.99</v>
          </cell>
          <cell r="G1562" t="str">
            <v>Demitido em Meses Anteriores</v>
          </cell>
          <cell r="H1562">
            <v>44981</v>
          </cell>
          <cell r="I1562">
            <v>31698</v>
          </cell>
          <cell r="J1562" t="str">
            <v>374.028.518-42</v>
          </cell>
          <cell r="K1562" t="str">
            <v>132.76891.93.9</v>
          </cell>
          <cell r="L1562" t="str">
            <v>Salário Mensal</v>
          </cell>
          <cell r="M1562" t="str">
            <v>Empregado (CLT)</v>
          </cell>
          <cell r="N1562" t="str">
            <v>5142-25</v>
          </cell>
          <cell r="O1562">
            <v>339</v>
          </cell>
          <cell r="P1562" t="str">
            <v>SEGUNDA A SABADO - 13:20 AS 21:40 / INTERVALO DE 01 HORA</v>
          </cell>
          <cell r="Q1562" t="str">
            <v>220 Horas</v>
          </cell>
          <cell r="R1562" t="str">
            <v>75.01.011</v>
          </cell>
          <cell r="S1562" t="str">
            <v>SCK - Lavagem - Feiras, Vias e Logradouros</v>
          </cell>
          <cell r="T1562">
            <v>2</v>
          </cell>
          <cell r="U1562" t="str">
            <v>SIEMACO SAO PAULO LIMP URBANA</v>
          </cell>
          <cell r="V1562" t="str">
            <v>Brasileira</v>
          </cell>
          <cell r="W1562" t="str">
            <v>Timbaúba</v>
          </cell>
          <cell r="X1562" t="str">
            <v>ROZILENE MARIA DOS SANTOS</v>
          </cell>
          <cell r="Y1562" t="str">
            <v>LUCIANO JOSE DOS SANTOS</v>
          </cell>
          <cell r="Z1562" t="str">
            <v>Solteiro</v>
          </cell>
          <cell r="AA1562" t="str">
            <v>Ensino Fundamental Incompleto</v>
          </cell>
          <cell r="AB1562" t="str">
            <v>M</v>
          </cell>
          <cell r="AC1562" t="str">
            <v>Rua</v>
          </cell>
          <cell r="AD1562" t="str">
            <v>ABILIO CESAR</v>
          </cell>
          <cell r="AE1562" t="str">
            <v>10</v>
          </cell>
          <cell r="AF1562" t="str">
            <v>CS 1</v>
          </cell>
          <cell r="AG1562" t="str">
            <v>05881-020</v>
          </cell>
          <cell r="AH1562" t="str">
            <v>JD SORAIA</v>
          </cell>
          <cell r="AI1562" t="str">
            <v>São Paulo</v>
          </cell>
          <cell r="AJ1562" t="str">
            <v>São Paulo</v>
          </cell>
          <cell r="AM1562" t="str">
            <v>11</v>
          </cell>
          <cell r="AN1562" t="str">
            <v>98212-0620</v>
          </cell>
          <cell r="AP1562">
            <v>8485</v>
          </cell>
          <cell r="AQ1562" t="str">
            <v>32241</v>
          </cell>
          <cell r="AR1562" t="str">
            <v>9</v>
          </cell>
          <cell r="AS1562" t="str">
            <v>426562963</v>
          </cell>
          <cell r="AT1562" t="str">
            <v>339487720116</v>
          </cell>
          <cell r="AU1562" t="str">
            <v>0181</v>
          </cell>
          <cell r="AV1562" t="str">
            <v>020</v>
          </cell>
          <cell r="AW1562" t="str">
            <v>374028518</v>
          </cell>
          <cell r="AX1562" t="str">
            <v>42</v>
          </cell>
          <cell r="AY1562">
            <v>0</v>
          </cell>
          <cell r="AZ1562">
            <v>0</v>
          </cell>
          <cell r="BA1562">
            <v>14</v>
          </cell>
        </row>
        <row r="1563">
          <cell r="A1563">
            <v>114892</v>
          </cell>
          <cell r="B1563" t="str">
            <v>LUCRECIA DOURADO DE OLIVEIRA</v>
          </cell>
          <cell r="C1563" t="str">
            <v>PENSIONISTAS</v>
          </cell>
          <cell r="D1563" t="str">
            <v>ECOSAMPA Pensionistas</v>
          </cell>
          <cell r="E1563">
            <v>43892</v>
          </cell>
          <cell r="F1563">
            <v>0.01</v>
          </cell>
          <cell r="G1563" t="str">
            <v>Em Atividade Normal</v>
          </cell>
          <cell r="H1563">
            <v>43892</v>
          </cell>
          <cell r="J1563" t="str">
            <v>703.407.554-90</v>
          </cell>
          <cell r="L1563" t="str">
            <v>Nenhuma</v>
          </cell>
          <cell r="M1563" t="str">
            <v>Pensionista</v>
          </cell>
          <cell r="N1563" t="str">
            <v>1415-20</v>
          </cell>
          <cell r="O1563">
            <v>0</v>
          </cell>
          <cell r="P1563" t="str">
            <v>Nenhum</v>
          </cell>
          <cell r="Q1563" t="str">
            <v>Nenhuma</v>
          </cell>
          <cell r="R1563" t="str">
            <v>00.00.000</v>
          </cell>
          <cell r="S1563" t="str">
            <v>Pensionistas</v>
          </cell>
          <cell r="T1563">
            <v>0</v>
          </cell>
          <cell r="U1563" t="str">
            <v>Nenhum</v>
          </cell>
          <cell r="V1563" t="str">
            <v>Nenhuma</v>
          </cell>
          <cell r="W1563" t="str">
            <v>Nenhum</v>
          </cell>
          <cell r="Z1563" t="str">
            <v>Solteiro</v>
          </cell>
          <cell r="AA1563" t="str">
            <v>Ensino Fundamental Completo</v>
          </cell>
          <cell r="AB1563" t="str">
            <v>-</v>
          </cell>
          <cell r="AC1563" t="str">
            <v>Nenhum</v>
          </cell>
          <cell r="AI1563" t="str">
            <v>Nenhum</v>
          </cell>
          <cell r="AJ1563" t="str">
            <v>Nenhum</v>
          </cell>
          <cell r="AP1563">
            <v>3312</v>
          </cell>
          <cell r="AQ1563" t="str">
            <v>27230</v>
          </cell>
          <cell r="AR1563" t="str">
            <v>9</v>
          </cell>
          <cell r="AY1563">
            <v>3</v>
          </cell>
          <cell r="AZ1563">
            <v>5</v>
          </cell>
          <cell r="BA1563">
            <v>29</v>
          </cell>
        </row>
        <row r="1564">
          <cell r="A1564">
            <v>112892</v>
          </cell>
          <cell r="B1564" t="str">
            <v>LUIS CARLOS MATOS DE ALMEIDA</v>
          </cell>
          <cell r="C1564" t="str">
            <v>AUXILIAR DE TRAFEGO</v>
          </cell>
          <cell r="D1564" t="str">
            <v>ECOSAMPA Operação Geral</v>
          </cell>
          <cell r="E1564">
            <v>43617</v>
          </cell>
          <cell r="F1564">
            <v>2610.2399999999998</v>
          </cell>
          <cell r="G1564" t="str">
            <v>Gozando Férias</v>
          </cell>
          <cell r="H1564">
            <v>45180</v>
          </cell>
          <cell r="I1564">
            <v>36434</v>
          </cell>
          <cell r="J1564" t="str">
            <v>075.089.635-39</v>
          </cell>
          <cell r="K1564" t="str">
            <v>206.14099.87.5</v>
          </cell>
          <cell r="L1564" t="str">
            <v>Salário Mensal</v>
          </cell>
          <cell r="M1564" t="str">
            <v>Empregado (CLT)</v>
          </cell>
          <cell r="N1564" t="str">
            <v>5142-15</v>
          </cell>
          <cell r="O1564">
            <v>306</v>
          </cell>
          <cell r="P1564" t="str">
            <v>SEGUNDA A SABADO - 05:20 AS 13:40/ INTERVALO DE 01 HORA</v>
          </cell>
          <cell r="Q1564" t="str">
            <v>220 Horas</v>
          </cell>
          <cell r="R1564" t="str">
            <v>75.02.003</v>
          </cell>
          <cell r="S1564" t="str">
            <v>Apoio Op C.Direto</v>
          </cell>
          <cell r="T1564">
            <v>2</v>
          </cell>
          <cell r="U1564" t="str">
            <v>SIEMACO SAO PAULO LIMP URBANA</v>
          </cell>
          <cell r="V1564" t="str">
            <v>Brasileira</v>
          </cell>
          <cell r="W1564" t="str">
            <v>Cícero Dantas</v>
          </cell>
          <cell r="X1564" t="str">
            <v>MARIA EUNICE JESUS DE MATOS</v>
          </cell>
          <cell r="Y1564" t="str">
            <v>CARLOS TELES DE ALMEIDA</v>
          </cell>
          <cell r="Z1564" t="str">
            <v>Solteiro</v>
          </cell>
          <cell r="AA1564" t="str">
            <v>Ensino Fundamental Completo</v>
          </cell>
          <cell r="AB1564" t="str">
            <v>M</v>
          </cell>
          <cell r="AC1564" t="str">
            <v>Rua</v>
          </cell>
          <cell r="AD1564" t="str">
            <v>JOSE DIAS DA COSTA</v>
          </cell>
          <cell r="AE1564" t="str">
            <v>550</v>
          </cell>
          <cell r="AG1564" t="str">
            <v>05661-060</v>
          </cell>
          <cell r="AH1564" t="str">
            <v>JD COLOMBO</v>
          </cell>
          <cell r="AI1564" t="str">
            <v>São Paulo</v>
          </cell>
          <cell r="AJ1564" t="str">
            <v>São Paulo</v>
          </cell>
          <cell r="AP1564">
            <v>9106</v>
          </cell>
          <cell r="AQ1564" t="str">
            <v>33896</v>
          </cell>
          <cell r="AR1564" t="str">
            <v>6</v>
          </cell>
          <cell r="AS1564" t="str">
            <v>2209729076</v>
          </cell>
          <cell r="AT1564" t="str">
            <v>155388060515</v>
          </cell>
          <cell r="AU1564" t="str">
            <v>260</v>
          </cell>
          <cell r="AV1564" t="str">
            <v>82</v>
          </cell>
          <cell r="AW1564" t="str">
            <v>83525</v>
          </cell>
          <cell r="AX1564" t="str">
            <v>458</v>
          </cell>
          <cell r="AY1564">
            <v>4</v>
          </cell>
          <cell r="AZ1564">
            <v>3</v>
          </cell>
          <cell r="BA1564">
            <v>0</v>
          </cell>
        </row>
        <row r="1565">
          <cell r="A1565">
            <v>112897</v>
          </cell>
          <cell r="B1565" t="str">
            <v>LUIS CARLOS RIBEIRO DA SILVA</v>
          </cell>
          <cell r="C1565" t="str">
            <v>VARREDOR</v>
          </cell>
          <cell r="D1565" t="str">
            <v>ECOSAMPA Capela do Socorro</v>
          </cell>
          <cell r="E1565">
            <v>43617</v>
          </cell>
          <cell r="F1565">
            <v>1603.99</v>
          </cell>
          <cell r="G1565" t="str">
            <v>Em Atividade Normal</v>
          </cell>
          <cell r="H1565">
            <v>45177</v>
          </cell>
          <cell r="I1565">
            <v>24600</v>
          </cell>
          <cell r="J1565" t="str">
            <v>127.350.818-18</v>
          </cell>
          <cell r="K1565" t="str">
            <v>123.30808.36.6</v>
          </cell>
          <cell r="L1565" t="str">
            <v>Salário Mensal</v>
          </cell>
          <cell r="M1565" t="str">
            <v>Empregado (CLT)</v>
          </cell>
          <cell r="N1565" t="str">
            <v>5142-15</v>
          </cell>
          <cell r="O1565">
            <v>233</v>
          </cell>
          <cell r="P1565" t="str">
            <v>SEGUNDA A SABADO - 09:00 AS 17:20 / INTERVALO DE 01 HORA</v>
          </cell>
          <cell r="Q1565" t="str">
            <v>220 Horas</v>
          </cell>
          <cell r="R1565" t="str">
            <v>75.01.006</v>
          </cell>
          <cell r="S1565" t="str">
            <v>SCK - Varrição de Vias e Logradouros</v>
          </cell>
          <cell r="T1565">
            <v>2</v>
          </cell>
          <cell r="U1565" t="str">
            <v>SIEMACO SAO PAULO LIMP URBANA</v>
          </cell>
          <cell r="V1565" t="str">
            <v>Brasileira</v>
          </cell>
          <cell r="W1565" t="str">
            <v>São Paulo</v>
          </cell>
          <cell r="X1565" t="str">
            <v>MINERVINA FERREIRA DA SILVA</v>
          </cell>
          <cell r="Y1565" t="str">
            <v>JOSE RIBEIRO DA SILVA</v>
          </cell>
          <cell r="Z1565" t="str">
            <v>Solteiro</v>
          </cell>
          <cell r="AA1565" t="str">
            <v>Ensino Fundamental Completo</v>
          </cell>
          <cell r="AB1565" t="str">
            <v>M</v>
          </cell>
          <cell r="AC1565" t="str">
            <v>Estrada</v>
          </cell>
          <cell r="AD1565" t="str">
            <v>PAIOL</v>
          </cell>
          <cell r="AE1565" t="str">
            <v>555</v>
          </cell>
          <cell r="AG1565" t="str">
            <v>04880-120</v>
          </cell>
          <cell r="AH1565" t="str">
            <v>RECANTO CAMPO BELO</v>
          </cell>
          <cell r="AI1565" t="str">
            <v>São Paulo</v>
          </cell>
          <cell r="AJ1565" t="str">
            <v>São Paulo</v>
          </cell>
          <cell r="AP1565">
            <v>7245</v>
          </cell>
          <cell r="AQ1565" t="str">
            <v>1754</v>
          </cell>
          <cell r="AR1565" t="str">
            <v>1</v>
          </cell>
          <cell r="AS1565" t="str">
            <v>234770764</v>
          </cell>
          <cell r="AT1565" t="str">
            <v>172093130191</v>
          </cell>
          <cell r="AU1565" t="str">
            <v>58</v>
          </cell>
          <cell r="AV1565" t="str">
            <v>381</v>
          </cell>
          <cell r="AW1565" t="str">
            <v>30468</v>
          </cell>
          <cell r="AX1565" t="str">
            <v>108</v>
          </cell>
          <cell r="AY1565">
            <v>4</v>
          </cell>
          <cell r="AZ1565">
            <v>3</v>
          </cell>
          <cell r="BA1565">
            <v>0</v>
          </cell>
        </row>
        <row r="1566">
          <cell r="A1566">
            <v>112902</v>
          </cell>
          <cell r="B1566" t="str">
            <v>LUIS DOS SANTOS BURITI</v>
          </cell>
          <cell r="C1566" t="str">
            <v>AJUDANTE EQ SERVICOS DIVERSOS</v>
          </cell>
          <cell r="D1566" t="str">
            <v>ECOSAMPA Capela do Socorro</v>
          </cell>
          <cell r="E1566">
            <v>43617</v>
          </cell>
          <cell r="F1566">
            <v>1603.99</v>
          </cell>
          <cell r="G1566" t="str">
            <v>Em Atividade Normal</v>
          </cell>
          <cell r="H1566">
            <v>44924</v>
          </cell>
          <cell r="I1566">
            <v>25847</v>
          </cell>
          <cell r="J1566" t="str">
            <v>157.991.578-77</v>
          </cell>
          <cell r="K1566" t="str">
            <v>124.42679.19.3</v>
          </cell>
          <cell r="L1566" t="str">
            <v>Salário Mensal</v>
          </cell>
          <cell r="M1566" t="str">
            <v>Empregado (CLT)</v>
          </cell>
          <cell r="N1566" t="str">
            <v>5142-25</v>
          </cell>
          <cell r="O1566">
            <v>167</v>
          </cell>
          <cell r="P1566" t="str">
            <v>SEGUNDA A SABADO - 13:40 AS 22:00 / INTERVALO DE 01 HORA</v>
          </cell>
          <cell r="Q1566" t="str">
            <v>220 Horas</v>
          </cell>
          <cell r="R1566" t="str">
            <v>75.01.013</v>
          </cell>
          <cell r="S1566" t="str">
            <v>SCK - Capinação e Roçada de Vias</v>
          </cell>
          <cell r="T1566">
            <v>2</v>
          </cell>
          <cell r="U1566" t="str">
            <v>SIEMACO SAO PAULO LIMP URBANA</v>
          </cell>
          <cell r="V1566" t="str">
            <v>Brasileira</v>
          </cell>
          <cell r="W1566" t="str">
            <v>Nova Itarana</v>
          </cell>
          <cell r="X1566" t="str">
            <v>ODILIA HONORATO BURITI</v>
          </cell>
          <cell r="Y1566" t="str">
            <v>JOSE DOS SANTOS BURITI</v>
          </cell>
          <cell r="Z1566" t="str">
            <v>Solteiro</v>
          </cell>
          <cell r="AA1566" t="str">
            <v>Ensino Fundamental Completo</v>
          </cell>
          <cell r="AB1566" t="str">
            <v>M</v>
          </cell>
          <cell r="AC1566" t="str">
            <v>Rua</v>
          </cell>
          <cell r="AD1566" t="str">
            <v>RODRIGO DE OSONA</v>
          </cell>
          <cell r="AE1566" t="str">
            <v>88</v>
          </cell>
          <cell r="AG1566" t="str">
            <v>04896-050</v>
          </cell>
          <cell r="AH1566" t="str">
            <v>COLONIA</v>
          </cell>
          <cell r="AI1566" t="str">
            <v>São Paulo</v>
          </cell>
          <cell r="AJ1566" t="str">
            <v>São Paulo</v>
          </cell>
          <cell r="AP1566">
            <v>9340</v>
          </cell>
          <cell r="AQ1566" t="str">
            <v>05017</v>
          </cell>
          <cell r="AR1566" t="str">
            <v>9</v>
          </cell>
          <cell r="AS1566" t="str">
            <v>238618699</v>
          </cell>
          <cell r="AT1566" t="str">
            <v>259026520124</v>
          </cell>
          <cell r="AU1566" t="str">
            <v>52</v>
          </cell>
          <cell r="AV1566" t="str">
            <v>381</v>
          </cell>
          <cell r="AW1566" t="str">
            <v>18629</v>
          </cell>
          <cell r="AX1566" t="str">
            <v>139</v>
          </cell>
          <cell r="AY1566">
            <v>4</v>
          </cell>
          <cell r="AZ1566">
            <v>3</v>
          </cell>
          <cell r="BA1566">
            <v>0</v>
          </cell>
        </row>
        <row r="1567">
          <cell r="A1567">
            <v>121955</v>
          </cell>
          <cell r="B1567" t="str">
            <v>LUIS HENRIQUE JERONIMO VIEIRA</v>
          </cell>
          <cell r="C1567" t="str">
            <v>AJUDANTE EQ SERVICOS DIVERSOS</v>
          </cell>
          <cell r="D1567" t="str">
            <v>ECOSAMPA Capela do Socorro</v>
          </cell>
          <cell r="E1567">
            <v>45040</v>
          </cell>
          <cell r="F1567">
            <v>1603.99</v>
          </cell>
          <cell r="G1567" t="str">
            <v>Em Atividade Normal</v>
          </cell>
          <cell r="H1567">
            <v>45040</v>
          </cell>
          <cell r="I1567">
            <v>37043</v>
          </cell>
          <cell r="J1567" t="str">
            <v>581.024.898-55</v>
          </cell>
          <cell r="K1567" t="str">
            <v>236.79747.97.3</v>
          </cell>
          <cell r="L1567" t="str">
            <v>Salário Mensal</v>
          </cell>
          <cell r="M1567" t="str">
            <v>Empregado (CLT)</v>
          </cell>
          <cell r="N1567" t="str">
            <v>5142-25</v>
          </cell>
          <cell r="O1567">
            <v>66</v>
          </cell>
          <cell r="P1567" t="str">
            <v>SEGUNDA A SABADO - 06:00 AS 14:20 / INTERVALO DE 01 HORA</v>
          </cell>
          <cell r="Q1567" t="str">
            <v>220 Horas</v>
          </cell>
          <cell r="R1567" t="str">
            <v>75.01.014</v>
          </cell>
          <cell r="S1567" t="str">
            <v>SCK - Pintura de Meio-Fio e Remoção Faixas e Propagandas</v>
          </cell>
          <cell r="T1567">
            <v>2</v>
          </cell>
          <cell r="U1567" t="str">
            <v>SIEMACO SAO PAULO LIMP URBANA</v>
          </cell>
          <cell r="V1567" t="str">
            <v>Brasileira</v>
          </cell>
          <cell r="W1567" t="str">
            <v>São Paulo</v>
          </cell>
          <cell r="X1567" t="str">
            <v>SIMONE JERONIMO DE LIRA</v>
          </cell>
          <cell r="Y1567" t="str">
            <v>LUIS FERNANDO DE FRANCA VIEIRA</v>
          </cell>
          <cell r="Z1567" t="str">
            <v>Solteiro</v>
          </cell>
          <cell r="AA1567" t="str">
            <v>Ensino Fundamental Incompleto</v>
          </cell>
          <cell r="AB1567" t="str">
            <v>M</v>
          </cell>
          <cell r="AC1567" t="str">
            <v>Rua</v>
          </cell>
          <cell r="AD1567" t="str">
            <v>PAULINO VITAL DE MORAIS</v>
          </cell>
          <cell r="AE1567" t="str">
            <v>877</v>
          </cell>
          <cell r="AF1567" t="str">
            <v>CASA 3</v>
          </cell>
          <cell r="AG1567" t="str">
            <v>05855-000</v>
          </cell>
          <cell r="AH1567" t="str">
            <v>PARQUE MARIA HELENA</v>
          </cell>
          <cell r="AI1567" t="str">
            <v>São Paulo</v>
          </cell>
          <cell r="AJ1567" t="str">
            <v>São Paulo</v>
          </cell>
          <cell r="AM1567" t="str">
            <v>11</v>
          </cell>
          <cell r="AN1567" t="str">
            <v>95856-3454</v>
          </cell>
          <cell r="AP1567">
            <v>7283</v>
          </cell>
          <cell r="AQ1567" t="str">
            <v>02783</v>
          </cell>
          <cell r="AR1567" t="str">
            <v>2</v>
          </cell>
          <cell r="AS1567" t="str">
            <v>52448420X</v>
          </cell>
          <cell r="AT1567" t="str">
            <v>461689030116</v>
          </cell>
          <cell r="AU1567" t="str">
            <v>0322</v>
          </cell>
          <cell r="AV1567" t="str">
            <v>373</v>
          </cell>
          <cell r="AW1567" t="str">
            <v>58102489</v>
          </cell>
          <cell r="AX1567" t="str">
            <v>855</v>
          </cell>
          <cell r="AY1567">
            <v>0</v>
          </cell>
          <cell r="AZ1567">
            <v>4</v>
          </cell>
          <cell r="BA1567">
            <v>7</v>
          </cell>
        </row>
        <row r="1568">
          <cell r="A1568">
            <v>112906</v>
          </cell>
          <cell r="B1568" t="str">
            <v>LUIS LOPES DE SOUSA</v>
          </cell>
          <cell r="C1568" t="str">
            <v>VARREDOR</v>
          </cell>
          <cell r="D1568" t="str">
            <v>ECOSAMPA Santo Amaro</v>
          </cell>
          <cell r="E1568">
            <v>43617</v>
          </cell>
          <cell r="F1568">
            <v>1603.99</v>
          </cell>
          <cell r="G1568" t="str">
            <v>Em Atividade Normal</v>
          </cell>
          <cell r="H1568">
            <v>45056</v>
          </cell>
          <cell r="I1568">
            <v>25588</v>
          </cell>
          <cell r="J1568" t="str">
            <v>007.834.646-06</v>
          </cell>
          <cell r="K1568" t="str">
            <v>125.38556.48.3</v>
          </cell>
          <cell r="L1568" t="str">
            <v>Salário Mensal</v>
          </cell>
          <cell r="M1568" t="str">
            <v>Empregado (CLT)</v>
          </cell>
          <cell r="N1568" t="str">
            <v>5142-15</v>
          </cell>
          <cell r="O1568">
            <v>66</v>
          </cell>
          <cell r="P1568" t="str">
            <v>SEGUNDA A SABADO - 06:00 AS 14:20 / INTERVALO DE 01 HORA</v>
          </cell>
          <cell r="Q1568" t="str">
            <v>220 Horas</v>
          </cell>
          <cell r="R1568" t="str">
            <v>75.01.006</v>
          </cell>
          <cell r="S1568" t="str">
            <v>SCK - Varrição de Vias e Logradouros</v>
          </cell>
          <cell r="T1568">
            <v>2</v>
          </cell>
          <cell r="U1568" t="str">
            <v>SIEMACO SAO PAULO LIMP URBANA</v>
          </cell>
          <cell r="V1568" t="str">
            <v>Brasileira</v>
          </cell>
          <cell r="W1568" t="str">
            <v>Malacacheta</v>
          </cell>
          <cell r="X1568" t="str">
            <v>SANTA LOPES DE SOUSA</v>
          </cell>
          <cell r="Z1568" t="str">
            <v>Outros</v>
          </cell>
          <cell r="AA1568" t="str">
            <v>Ensino Médio Incompleto</v>
          </cell>
          <cell r="AB1568" t="str">
            <v>M</v>
          </cell>
          <cell r="AC1568" t="str">
            <v>Avenida</v>
          </cell>
          <cell r="AD1568" t="str">
            <v>FIM DE SEMANA</v>
          </cell>
          <cell r="AE1568" t="str">
            <v>39</v>
          </cell>
          <cell r="AG1568" t="str">
            <v>05846-270</v>
          </cell>
          <cell r="AH1568" t="str">
            <v>JARDIM CASA BLANCA</v>
          </cell>
          <cell r="AI1568" t="str">
            <v>São Paulo</v>
          </cell>
          <cell r="AJ1568" t="str">
            <v>São Paulo</v>
          </cell>
          <cell r="AK1568" t="str">
            <v>11</v>
          </cell>
          <cell r="AL1568" t="str">
            <v>98409.9508</v>
          </cell>
          <cell r="AM1568" t="str">
            <v>11</v>
          </cell>
          <cell r="AN1568" t="str">
            <v>98298.6539</v>
          </cell>
          <cell r="AP1568">
            <v>2921</v>
          </cell>
          <cell r="AQ1568" t="str">
            <v>52756</v>
          </cell>
          <cell r="AR1568" t="str">
            <v>6</v>
          </cell>
          <cell r="AS1568" t="str">
            <v>364767844</v>
          </cell>
          <cell r="AT1568" t="str">
            <v>319564020191</v>
          </cell>
          <cell r="AU1568" t="str">
            <v>153</v>
          </cell>
          <cell r="AV1568" t="str">
            <v>408</v>
          </cell>
          <cell r="AW1568" t="str">
            <v>89115</v>
          </cell>
          <cell r="AX1568" t="str">
            <v>054</v>
          </cell>
          <cell r="AY1568">
            <v>4</v>
          </cell>
          <cell r="AZ1568">
            <v>3</v>
          </cell>
          <cell r="BA1568">
            <v>0</v>
          </cell>
        </row>
        <row r="1569">
          <cell r="A1569">
            <v>112913</v>
          </cell>
          <cell r="B1569" t="str">
            <v>LUIS RODRIGUES DE SOUSA</v>
          </cell>
          <cell r="C1569" t="str">
            <v>AJUDANTE EQ SERVICOS DIVERSOS</v>
          </cell>
          <cell r="D1569" t="str">
            <v>ECOSAMPA Santo Amaro</v>
          </cell>
          <cell r="E1569">
            <v>43617</v>
          </cell>
          <cell r="F1569">
            <v>1319.67</v>
          </cell>
          <cell r="G1569" t="str">
            <v>Demitido em Meses Anteriores</v>
          </cell>
          <cell r="H1569">
            <v>44361</v>
          </cell>
          <cell r="I1569">
            <v>20741</v>
          </cell>
          <cell r="J1569" t="str">
            <v>125.881.748-92</v>
          </cell>
          <cell r="K1569" t="str">
            <v>120.59800.37.6</v>
          </cell>
          <cell r="L1569" t="str">
            <v>Salário Mensal</v>
          </cell>
          <cell r="M1569" t="str">
            <v>Empregado (CLT)</v>
          </cell>
          <cell r="N1569" t="str">
            <v>5142-25</v>
          </cell>
          <cell r="O1569">
            <v>66</v>
          </cell>
          <cell r="P1569" t="str">
            <v>SEGUNDA A SABADO - 06:00 AS 14:20 / INTERVALO DE 01 HORA</v>
          </cell>
          <cell r="Q1569" t="str">
            <v>220 Horas</v>
          </cell>
          <cell r="R1569" t="str">
            <v>75.01.016</v>
          </cell>
          <cell r="S1569" t="str">
            <v>SCK - Coleta - Catabagulho e Entulho</v>
          </cell>
          <cell r="T1569">
            <v>2</v>
          </cell>
          <cell r="U1569" t="str">
            <v>SIEMACO SAO PAULO LIMP URBANA</v>
          </cell>
          <cell r="V1569" t="str">
            <v>Brasileira</v>
          </cell>
          <cell r="W1569" t="str">
            <v>Crateús</v>
          </cell>
          <cell r="X1569" t="str">
            <v>JOSEFA RODRIGUES DE ALMEIDA</v>
          </cell>
          <cell r="Y1569" t="str">
            <v>MANOEL BARBOSA DA SILVA</v>
          </cell>
          <cell r="Z1569" t="str">
            <v>Casado</v>
          </cell>
          <cell r="AA1569" t="str">
            <v>Ensino Fundamental Incompleto</v>
          </cell>
          <cell r="AB1569" t="str">
            <v>M</v>
          </cell>
          <cell r="AC1569" t="str">
            <v>Rua</v>
          </cell>
          <cell r="AD1569" t="str">
            <v>TERRA PORTUCALENSE</v>
          </cell>
          <cell r="AE1569" t="str">
            <v>44</v>
          </cell>
          <cell r="AG1569" t="str">
            <v>05891-500</v>
          </cell>
          <cell r="AH1569" t="str">
            <v>IPIRANGA</v>
          </cell>
          <cell r="AI1569" t="str">
            <v>São Paulo</v>
          </cell>
          <cell r="AJ1569" t="str">
            <v>São Paulo</v>
          </cell>
          <cell r="AP1569">
            <v>9104</v>
          </cell>
          <cell r="AQ1569" t="str">
            <v>21807</v>
          </cell>
          <cell r="AR1569" t="str">
            <v>9</v>
          </cell>
          <cell r="AS1569" t="str">
            <v>232071998</v>
          </cell>
          <cell r="AT1569" t="str">
            <v>280578570116</v>
          </cell>
          <cell r="AU1569" t="str">
            <v>266</v>
          </cell>
          <cell r="AV1569" t="str">
            <v>373</v>
          </cell>
          <cell r="AW1569" t="str">
            <v>01789</v>
          </cell>
          <cell r="AX1569" t="str">
            <v>030</v>
          </cell>
          <cell r="AY1569">
            <v>2</v>
          </cell>
          <cell r="AZ1569">
            <v>0</v>
          </cell>
          <cell r="BA1569">
            <v>13</v>
          </cell>
        </row>
        <row r="1570">
          <cell r="A1570">
            <v>112920</v>
          </cell>
          <cell r="B1570" t="str">
            <v>LUIZ ADALBERTO DA SILVA</v>
          </cell>
          <cell r="C1570" t="str">
            <v>MOTORISTA CAMINHAO</v>
          </cell>
          <cell r="D1570" t="str">
            <v>ECOSAMPA Operação Geral</v>
          </cell>
          <cell r="E1570">
            <v>43627</v>
          </cell>
          <cell r="F1570">
            <v>3050.22</v>
          </cell>
          <cell r="G1570" t="str">
            <v>Em Atividade Normal</v>
          </cell>
          <cell r="H1570">
            <v>44960</v>
          </cell>
          <cell r="I1570">
            <v>26548</v>
          </cell>
          <cell r="J1570" t="str">
            <v>800.401.604-91</v>
          </cell>
          <cell r="K1570" t="str">
            <v>124.59102.81.1</v>
          </cell>
          <cell r="L1570" t="str">
            <v>Salário Mensal</v>
          </cell>
          <cell r="M1570" t="str">
            <v>Empregado (CLT)</v>
          </cell>
          <cell r="N1570" t="str">
            <v>7825-10</v>
          </cell>
          <cell r="O1570">
            <v>300</v>
          </cell>
          <cell r="P1570" t="str">
            <v>SEGUNDA A SABADO - 21:00 AS 04:33 / INTERVALO DE 01 HORA</v>
          </cell>
          <cell r="Q1570" t="str">
            <v>220 Horas</v>
          </cell>
          <cell r="R1570" t="str">
            <v>75.01.017</v>
          </cell>
          <cell r="S1570" t="str">
            <v>SCK - Coleta Manual - Entulho e Materiais Diversos</v>
          </cell>
          <cell r="T1570">
            <v>2</v>
          </cell>
          <cell r="U1570" t="str">
            <v>SIND TRAB EMP DE ONIBUS RODOV INTEREST INTERM SET DIF SAO PAULO</v>
          </cell>
          <cell r="V1570" t="str">
            <v>Brasileira</v>
          </cell>
          <cell r="W1570" t="str">
            <v>Exu</v>
          </cell>
          <cell r="X1570" t="str">
            <v>MARIA DE LOURDES DA SILVA</v>
          </cell>
          <cell r="Y1570" t="str">
            <v>MAURO LUIZ DA SILVA</v>
          </cell>
          <cell r="Z1570" t="str">
            <v>União Est/Marit</v>
          </cell>
          <cell r="AA1570" t="str">
            <v>Ensino Fundamental Incompleto</v>
          </cell>
          <cell r="AB1570" t="str">
            <v>M</v>
          </cell>
          <cell r="AC1570" t="str">
            <v>Rua</v>
          </cell>
          <cell r="AD1570" t="str">
            <v>ALARICO RIBEIRO</v>
          </cell>
          <cell r="AE1570" t="str">
            <v>49</v>
          </cell>
          <cell r="AG1570" t="str">
            <v>04432-050</v>
          </cell>
          <cell r="AH1570" t="str">
            <v>JARDIM SAO JORGE</v>
          </cell>
          <cell r="AI1570" t="str">
            <v>São Paulo</v>
          </cell>
          <cell r="AJ1570" t="str">
            <v>São Paulo</v>
          </cell>
          <cell r="AP1570">
            <v>6429</v>
          </cell>
          <cell r="AQ1570" t="str">
            <v>20563</v>
          </cell>
          <cell r="AR1570" t="str">
            <v>3</v>
          </cell>
          <cell r="AS1570" t="str">
            <v>340844280</v>
          </cell>
          <cell r="AT1570" t="str">
            <v>284354690141</v>
          </cell>
          <cell r="AU1570" t="str">
            <v>159</v>
          </cell>
          <cell r="AV1570" t="str">
            <v>418</v>
          </cell>
          <cell r="AW1570" t="str">
            <v>08594</v>
          </cell>
          <cell r="AX1570" t="str">
            <v>157</v>
          </cell>
          <cell r="AY1570">
            <v>4</v>
          </cell>
          <cell r="AZ1570">
            <v>2</v>
          </cell>
          <cell r="BA1570">
            <v>20</v>
          </cell>
          <cell r="BB1570" t="str">
            <v>00.932.139.782</v>
          </cell>
          <cell r="BC1570">
            <v>45904</v>
          </cell>
          <cell r="BE1570" t="str">
            <v>D</v>
          </cell>
          <cell r="BG1570">
            <v>43622</v>
          </cell>
        </row>
        <row r="1571">
          <cell r="A1571">
            <v>112965</v>
          </cell>
          <cell r="B1571" t="str">
            <v>LUIZ ALBERTO MENDES</v>
          </cell>
          <cell r="C1571" t="str">
            <v>AJUDANTE EQ SERVICOS DIVERSOS</v>
          </cell>
          <cell r="D1571" t="str">
            <v>ECOSAMPA Santo Amaro</v>
          </cell>
          <cell r="E1571">
            <v>43617</v>
          </cell>
          <cell r="F1571">
            <v>1231.95</v>
          </cell>
          <cell r="G1571" t="str">
            <v>Demitido em Meses Anteriores</v>
          </cell>
          <cell r="H1571">
            <v>43704</v>
          </cell>
          <cell r="I1571">
            <v>29931</v>
          </cell>
          <cell r="J1571" t="str">
            <v>321.102.728-99</v>
          </cell>
          <cell r="K1571" t="str">
            <v>228.12336.86.1</v>
          </cell>
          <cell r="L1571" t="str">
            <v>Salário Mensal</v>
          </cell>
          <cell r="M1571" t="str">
            <v>Empregado (CLT)</v>
          </cell>
          <cell r="N1571" t="str">
            <v>5142-25</v>
          </cell>
          <cell r="O1571">
            <v>167</v>
          </cell>
          <cell r="P1571" t="str">
            <v>SEGUNDA A SABADO - 13:40 AS 22:00 / INTERVALO DE 01 HORA</v>
          </cell>
          <cell r="Q1571" t="str">
            <v>220 Horas</v>
          </cell>
          <cell r="R1571" t="str">
            <v>75.01.016</v>
          </cell>
          <cell r="S1571" t="str">
            <v>SCK - Coleta - Catabagulho e Entulho</v>
          </cell>
          <cell r="T1571">
            <v>2</v>
          </cell>
          <cell r="U1571" t="str">
            <v>SIEMACO SAO PAULO LIMP URBANA</v>
          </cell>
          <cell r="V1571" t="str">
            <v>Brasileira</v>
          </cell>
          <cell r="W1571" t="str">
            <v>São Paulo</v>
          </cell>
          <cell r="X1571" t="str">
            <v>LAURICE ROSA MENDES</v>
          </cell>
          <cell r="Z1571" t="str">
            <v>Casado</v>
          </cell>
          <cell r="AA1571" t="str">
            <v>Ensino Fundamental Incompleto</v>
          </cell>
          <cell r="AB1571" t="str">
            <v>M</v>
          </cell>
          <cell r="AC1571" t="str">
            <v>Rua</v>
          </cell>
          <cell r="AD1571" t="str">
            <v>ENGENHEIRO JOAO LANG</v>
          </cell>
          <cell r="AE1571" t="str">
            <v>54</v>
          </cell>
          <cell r="AG1571" t="str">
            <v>04439-070</v>
          </cell>
          <cell r="AH1571" t="str">
            <v>MARTINI</v>
          </cell>
          <cell r="AI1571" t="str">
            <v>São Paulo</v>
          </cell>
          <cell r="AJ1571" t="str">
            <v>São Paulo</v>
          </cell>
          <cell r="AP1571">
            <v>9106</v>
          </cell>
          <cell r="AQ1571" t="str">
            <v>34305</v>
          </cell>
          <cell r="AR1571" t="str">
            <v>7</v>
          </cell>
          <cell r="AS1571" t="str">
            <v>336037132</v>
          </cell>
          <cell r="AT1571" t="str">
            <v>293786270159</v>
          </cell>
          <cell r="AU1571" t="str">
            <v>401</v>
          </cell>
          <cell r="AV1571" t="str">
            <v>418</v>
          </cell>
          <cell r="AW1571" t="str">
            <v>13859</v>
          </cell>
          <cell r="AX1571" t="str">
            <v>267</v>
          </cell>
          <cell r="AY1571">
            <v>0</v>
          </cell>
          <cell r="AZ1571">
            <v>2</v>
          </cell>
          <cell r="BA1571">
            <v>26</v>
          </cell>
        </row>
        <row r="1572">
          <cell r="A1572">
            <v>114929</v>
          </cell>
          <cell r="B1572" t="str">
            <v>LUIZ ALBERTO OLIVEIRA CAVALCANTI</v>
          </cell>
          <cell r="C1572" t="str">
            <v>AJUDANTE EQ SERVICOS DIVERSOS</v>
          </cell>
          <cell r="D1572" t="str">
            <v>ECOSAMPA Operação Geral</v>
          </cell>
          <cell r="E1572">
            <v>43916</v>
          </cell>
          <cell r="F1572">
            <v>1603.99</v>
          </cell>
          <cell r="G1572" t="str">
            <v>Demitido em Meses Anteriores</v>
          </cell>
          <cell r="H1572">
            <v>44844</v>
          </cell>
          <cell r="I1572">
            <v>37007</v>
          </cell>
          <cell r="J1572" t="str">
            <v>465.140.428-64</v>
          </cell>
          <cell r="K1572" t="str">
            <v>165.17986.32.5</v>
          </cell>
          <cell r="L1572" t="str">
            <v>Salário Mensal</v>
          </cell>
          <cell r="M1572" t="str">
            <v>Empregado (CLT)</v>
          </cell>
          <cell r="N1572" t="str">
            <v>5142-25</v>
          </cell>
          <cell r="O1572">
            <v>301</v>
          </cell>
          <cell r="P1572" t="str">
            <v>SEGUNDA A SABADO - 22:00 AS 05:25 / INTERVALO DE 01 HORA</v>
          </cell>
          <cell r="Q1572" t="str">
            <v>220 Horas</v>
          </cell>
          <cell r="R1572" t="str">
            <v>75.01.013</v>
          </cell>
          <cell r="S1572" t="str">
            <v>SCK - Capinação e Roçada de Vias</v>
          </cell>
          <cell r="T1572">
            <v>2</v>
          </cell>
          <cell r="U1572" t="str">
            <v>SIEMACO SAO PAULO LIMP URBANA</v>
          </cell>
          <cell r="V1572" t="str">
            <v>Brasileira</v>
          </cell>
          <cell r="W1572" t="str">
            <v>São Paulo</v>
          </cell>
          <cell r="X1572" t="str">
            <v>LUCIENE DE OLIVEIRA CAVALCANTI</v>
          </cell>
          <cell r="Y1572" t="str">
            <v>NAO DECLARADO</v>
          </cell>
          <cell r="Z1572" t="str">
            <v>Solteiro</v>
          </cell>
          <cell r="AA1572" t="str">
            <v>Ensino Médio Incompleto</v>
          </cell>
          <cell r="AB1572" t="str">
            <v>M</v>
          </cell>
          <cell r="AC1572" t="str">
            <v>Rua</v>
          </cell>
          <cell r="AD1572" t="str">
            <v>COMENDADOR ANTUNES DOS SANTOS</v>
          </cell>
          <cell r="AE1572" t="str">
            <v>54</v>
          </cell>
          <cell r="AG1572" t="str">
            <v>05861-260</v>
          </cell>
          <cell r="AH1572" t="str">
            <v>CAPAO REDONDO</v>
          </cell>
          <cell r="AI1572" t="str">
            <v>São Paulo</v>
          </cell>
          <cell r="AJ1572" t="str">
            <v>São Paulo</v>
          </cell>
          <cell r="AK1572" t="str">
            <v>11</v>
          </cell>
          <cell r="AL1572" t="str">
            <v>5512.9416</v>
          </cell>
          <cell r="AM1572" t="str">
            <v>11</v>
          </cell>
          <cell r="AN1572" t="str">
            <v>94132.0762</v>
          </cell>
          <cell r="AP1572">
            <v>1003</v>
          </cell>
          <cell r="AQ1572" t="str">
            <v>86339</v>
          </cell>
          <cell r="AR1572" t="str">
            <v>4</v>
          </cell>
          <cell r="AS1572" t="str">
            <v>529282690</v>
          </cell>
          <cell r="AT1572" t="str">
            <v>442434960116</v>
          </cell>
          <cell r="AU1572" t="str">
            <v>536</v>
          </cell>
          <cell r="AV1572" t="str">
            <v>373</v>
          </cell>
          <cell r="AW1572" t="str">
            <v>46514042</v>
          </cell>
          <cell r="AX1572" t="str">
            <v>864</v>
          </cell>
          <cell r="AY1572">
            <v>2</v>
          </cell>
          <cell r="AZ1572">
            <v>6</v>
          </cell>
          <cell r="BA1572">
            <v>14</v>
          </cell>
        </row>
        <row r="1573">
          <cell r="A1573">
            <v>112968</v>
          </cell>
          <cell r="B1573" t="str">
            <v>LUIZ ANTONIO DA SILVA</v>
          </cell>
          <cell r="C1573" t="str">
            <v>VARREDOR</v>
          </cell>
          <cell r="D1573" t="str">
            <v>ECOSAMPA Santo Amaro</v>
          </cell>
          <cell r="E1573">
            <v>43617</v>
          </cell>
          <cell r="F1573">
            <v>1319.67</v>
          </cell>
          <cell r="G1573" t="str">
            <v>Demitido em Meses Anteriores</v>
          </cell>
          <cell r="H1573">
            <v>44140</v>
          </cell>
          <cell r="I1573">
            <v>21111</v>
          </cell>
          <cell r="J1573" t="str">
            <v>022.910.258-13</v>
          </cell>
          <cell r="K1573" t="str">
            <v>108.36995.72.1</v>
          </cell>
          <cell r="L1573" t="str">
            <v>Salário Mensal</v>
          </cell>
          <cell r="M1573" t="str">
            <v>Empregado (CLT)</v>
          </cell>
          <cell r="N1573" t="str">
            <v>5142-15</v>
          </cell>
          <cell r="O1573">
            <v>167</v>
          </cell>
          <cell r="P1573" t="str">
            <v>SEGUNDA A SABADO - 13:40 AS 22:00 / INTERVALO DE 01 HORA</v>
          </cell>
          <cell r="Q1573" t="str">
            <v>220 Horas</v>
          </cell>
          <cell r="R1573" t="str">
            <v>75.01.006</v>
          </cell>
          <cell r="S1573" t="str">
            <v>SCK - Varrição de Vias e Logradouros</v>
          </cell>
          <cell r="T1573">
            <v>2</v>
          </cell>
          <cell r="U1573" t="str">
            <v>SIEMACO SAO PAULO LIMP URBANA</v>
          </cell>
          <cell r="V1573" t="str">
            <v>Brasileira</v>
          </cell>
          <cell r="W1573" t="str">
            <v>Panelas</v>
          </cell>
          <cell r="X1573" t="str">
            <v>MARIA JOSE DA CONCEICAO</v>
          </cell>
          <cell r="Z1573" t="str">
            <v>Casado</v>
          </cell>
          <cell r="AA1573" t="str">
            <v>Ensino Fundamental Incompleto</v>
          </cell>
          <cell r="AB1573" t="str">
            <v>M</v>
          </cell>
          <cell r="AC1573" t="str">
            <v>Rua</v>
          </cell>
          <cell r="AD1573" t="str">
            <v>PEDRO FLAMENGO</v>
          </cell>
          <cell r="AE1573" t="str">
            <v>133</v>
          </cell>
          <cell r="AG1573" t="str">
            <v>05844-195</v>
          </cell>
          <cell r="AH1573" t="str">
            <v>JD SAO LUIZ</v>
          </cell>
          <cell r="AI1573" t="str">
            <v>São Paulo</v>
          </cell>
          <cell r="AJ1573" t="str">
            <v>São Paulo</v>
          </cell>
          <cell r="AP1573">
            <v>9104</v>
          </cell>
          <cell r="AQ1573" t="str">
            <v>20323</v>
          </cell>
          <cell r="AR1573" t="str">
            <v>8</v>
          </cell>
          <cell r="AS1573" t="str">
            <v>149856325</v>
          </cell>
          <cell r="AT1573" t="str">
            <v>140886980124</v>
          </cell>
          <cell r="AU1573" t="str">
            <v>94</v>
          </cell>
          <cell r="AV1573" t="str">
            <v>408</v>
          </cell>
          <cell r="AW1573" t="str">
            <v>78300</v>
          </cell>
          <cell r="AX1573" t="str">
            <v>091</v>
          </cell>
          <cell r="AY1573">
            <v>1</v>
          </cell>
          <cell r="AZ1573">
            <v>5</v>
          </cell>
          <cell r="BA1573">
            <v>4</v>
          </cell>
        </row>
        <row r="1574">
          <cell r="A1574">
            <v>112971</v>
          </cell>
          <cell r="B1574" t="str">
            <v>LUIZ ANTONIO DE LIMA</v>
          </cell>
          <cell r="C1574" t="str">
            <v>COLETOR</v>
          </cell>
          <cell r="D1574" t="str">
            <v>ECOSAMPA Operação Geral</v>
          </cell>
          <cell r="E1574">
            <v>43617</v>
          </cell>
          <cell r="F1574">
            <v>1523.89</v>
          </cell>
          <cell r="G1574" t="str">
            <v>Demitido em Meses Anteriores</v>
          </cell>
          <cell r="H1574">
            <v>43974</v>
          </cell>
          <cell r="I1574">
            <v>24718</v>
          </cell>
          <cell r="J1574" t="str">
            <v>085.902.628-04</v>
          </cell>
          <cell r="K1574" t="str">
            <v>122.71407.34.8</v>
          </cell>
          <cell r="L1574" t="str">
            <v>Salário Mensal</v>
          </cell>
          <cell r="M1574" t="str">
            <v>Empregado (CLT)</v>
          </cell>
          <cell r="N1574" t="str">
            <v>5142-05</v>
          </cell>
          <cell r="O1574">
            <v>297</v>
          </cell>
          <cell r="P1574" t="str">
            <v>SEGUNDA A SABADO - 05:40 AS 14:00 / INTERVALO DE 01 HORA</v>
          </cell>
          <cell r="Q1574" t="str">
            <v>220 Horas</v>
          </cell>
          <cell r="R1574" t="str">
            <v>75.01.017</v>
          </cell>
          <cell r="S1574" t="str">
            <v>SCK - Coleta Manual - Entulho e Materiais Diversos</v>
          </cell>
          <cell r="T1574">
            <v>2</v>
          </cell>
          <cell r="U1574" t="str">
            <v>SIEMACO SAO PAULO LIMP URBANA</v>
          </cell>
          <cell r="V1574" t="str">
            <v>Brasileira</v>
          </cell>
          <cell r="W1574" t="str">
            <v>Mairiporã</v>
          </cell>
          <cell r="X1574" t="str">
            <v>ADELIA ALVES GOMES</v>
          </cell>
          <cell r="Y1574" t="str">
            <v>SEBASTIAO GOMES DE LIMA</v>
          </cell>
          <cell r="Z1574" t="str">
            <v>Solteiro</v>
          </cell>
          <cell r="AA1574" t="str">
            <v>Ensino Fundamental Completo</v>
          </cell>
          <cell r="AB1574" t="str">
            <v>M</v>
          </cell>
          <cell r="AC1574" t="str">
            <v>Rua</v>
          </cell>
          <cell r="AD1574" t="str">
            <v>TITO PEDRO MASCELLANI</v>
          </cell>
          <cell r="AE1574" t="str">
            <v>99</v>
          </cell>
          <cell r="AG1574" t="str">
            <v>04877-190</v>
          </cell>
          <cell r="AH1574" t="str">
            <v>CIDADE LUZ</v>
          </cell>
          <cell r="AI1574" t="str">
            <v>São Paulo</v>
          </cell>
          <cell r="AJ1574" t="str">
            <v>São Paulo</v>
          </cell>
          <cell r="AP1574">
            <v>2921</v>
          </cell>
          <cell r="AQ1574" t="str">
            <v>52681</v>
          </cell>
          <cell r="AR1574" t="str">
            <v>6</v>
          </cell>
          <cell r="AS1574" t="str">
            <v>20380626-8</v>
          </cell>
          <cell r="AT1574" t="str">
            <v>141318100141</v>
          </cell>
          <cell r="AU1574" t="str">
            <v>607</v>
          </cell>
          <cell r="AV1574" t="str">
            <v>381</v>
          </cell>
          <cell r="AW1574" t="str">
            <v>86801</v>
          </cell>
          <cell r="AX1574" t="str">
            <v>033</v>
          </cell>
          <cell r="AY1574">
            <v>0</v>
          </cell>
          <cell r="AZ1574">
            <v>11</v>
          </cell>
          <cell r="BA1574">
            <v>22</v>
          </cell>
        </row>
        <row r="1575">
          <cell r="A1575">
            <v>112975</v>
          </cell>
          <cell r="B1575" t="str">
            <v>LUIZ ANTONIO DO AMARANTE SOUSA</v>
          </cell>
          <cell r="C1575" t="str">
            <v>ENCARREGADO DE TRAFEGO II</v>
          </cell>
          <cell r="D1575" t="str">
            <v>ECOSAMPA Operação Geral</v>
          </cell>
          <cell r="E1575">
            <v>43617</v>
          </cell>
          <cell r="F1575">
            <v>6154.04</v>
          </cell>
          <cell r="G1575" t="str">
            <v>Em Atividade Normal</v>
          </cell>
          <cell r="H1575">
            <v>44945</v>
          </cell>
          <cell r="I1575">
            <v>23417</v>
          </cell>
          <cell r="J1575" t="str">
            <v>310.124.182-00</v>
          </cell>
          <cell r="K1575" t="str">
            <v>121.52788.48.8</v>
          </cell>
          <cell r="L1575" t="str">
            <v>Salário Mensal</v>
          </cell>
          <cell r="M1575" t="str">
            <v>Empregado (CLT)</v>
          </cell>
          <cell r="N1575" t="str">
            <v>5112-05</v>
          </cell>
          <cell r="O1575">
            <v>306</v>
          </cell>
          <cell r="P1575" t="str">
            <v>SEGUNDA A SABADO - 05:20 AS 13:40/ INTERVALO DE 01 HORA</v>
          </cell>
          <cell r="Q1575" t="str">
            <v>220 Horas</v>
          </cell>
          <cell r="R1575" t="str">
            <v>75.02.003</v>
          </cell>
          <cell r="S1575" t="str">
            <v>Apoio Op C.Direto</v>
          </cell>
          <cell r="T1575">
            <v>2</v>
          </cell>
          <cell r="U1575" t="str">
            <v>SIEMACO SAO PAULO LIMP URBANA</v>
          </cell>
          <cell r="V1575" t="str">
            <v>Brasileira</v>
          </cell>
          <cell r="W1575" t="str">
            <v>Piripiri</v>
          </cell>
          <cell r="X1575" t="str">
            <v>GONCALA CORDEIRO DO AMARANTE</v>
          </cell>
          <cell r="Y1575" t="str">
            <v>MANOEL ROMAO DE SOUSA</v>
          </cell>
          <cell r="Z1575" t="str">
            <v>Casado</v>
          </cell>
          <cell r="AA1575" t="str">
            <v>Ensino Fundamental Completo</v>
          </cell>
          <cell r="AB1575" t="str">
            <v>M</v>
          </cell>
          <cell r="AC1575" t="str">
            <v>Rua</v>
          </cell>
          <cell r="AD1575" t="str">
            <v>NICOLO DI PIETRO</v>
          </cell>
          <cell r="AE1575" t="str">
            <v>103</v>
          </cell>
          <cell r="AF1575" t="str">
            <v>CASA 01</v>
          </cell>
          <cell r="AG1575" t="str">
            <v>05886-150</v>
          </cell>
          <cell r="AH1575" t="str">
            <v>DOM JOSE</v>
          </cell>
          <cell r="AI1575" t="str">
            <v>São Paulo</v>
          </cell>
          <cell r="AJ1575" t="str">
            <v>São Paulo</v>
          </cell>
          <cell r="AP1575">
            <v>2921</v>
          </cell>
          <cell r="AQ1575" t="str">
            <v>52757</v>
          </cell>
          <cell r="AR1575" t="str">
            <v>4</v>
          </cell>
          <cell r="AS1575" t="str">
            <v>185245377</v>
          </cell>
          <cell r="AT1575" t="str">
            <v>268813750124</v>
          </cell>
          <cell r="AU1575" t="str">
            <v>427</v>
          </cell>
          <cell r="AV1575" t="str">
            <v>20</v>
          </cell>
          <cell r="AW1575" t="str">
            <v>03121</v>
          </cell>
          <cell r="AX1575" t="str">
            <v>003</v>
          </cell>
          <cell r="AY1575">
            <v>4</v>
          </cell>
          <cell r="AZ1575">
            <v>3</v>
          </cell>
          <cell r="BA1575">
            <v>0</v>
          </cell>
          <cell r="BB1575" t="str">
            <v>02.861.706.761</v>
          </cell>
          <cell r="BC1575">
            <v>44972</v>
          </cell>
          <cell r="BE1575" t="str">
            <v>A</v>
          </cell>
          <cell r="BF1575" t="str">
            <v>B</v>
          </cell>
        </row>
        <row r="1576">
          <cell r="A1576">
            <v>121514</v>
          </cell>
          <cell r="B1576" t="str">
            <v>LUIZ CARLOS DA SILVA</v>
          </cell>
          <cell r="C1576" t="str">
            <v>AJUDANTE EQ SERVICOS DIVERSOS</v>
          </cell>
          <cell r="D1576" t="str">
            <v>ECOSAMPA Operação Geral</v>
          </cell>
          <cell r="E1576">
            <v>44972</v>
          </cell>
          <cell r="F1576">
            <v>1603.99</v>
          </cell>
          <cell r="G1576" t="str">
            <v>Demitido em Meses Anteriores</v>
          </cell>
          <cell r="H1576">
            <v>44986</v>
          </cell>
          <cell r="I1576">
            <v>28173</v>
          </cell>
          <cell r="J1576" t="str">
            <v>268.687.058-32</v>
          </cell>
          <cell r="K1576" t="str">
            <v>127.45120.85.0</v>
          </cell>
          <cell r="L1576" t="str">
            <v>Salário Mensal</v>
          </cell>
          <cell r="M1576" t="str">
            <v>Empregado (CLT)</v>
          </cell>
          <cell r="N1576" t="str">
            <v>5142-25</v>
          </cell>
          <cell r="O1576">
            <v>339</v>
          </cell>
          <cell r="P1576" t="str">
            <v>SEGUNDA A SABADO - 13:20 AS 21:40 / INTERVALO DE 01 HORA</v>
          </cell>
          <cell r="Q1576" t="str">
            <v>220 Horas</v>
          </cell>
          <cell r="R1576" t="str">
            <v>75.01.011</v>
          </cell>
          <cell r="S1576" t="str">
            <v>SCK - Lavagem - Feiras, Vias e Logradouros</v>
          </cell>
          <cell r="T1576">
            <v>2</v>
          </cell>
          <cell r="U1576" t="str">
            <v>SIEMACO SAO PAULO LIMP URBANA</v>
          </cell>
          <cell r="V1576" t="str">
            <v>Brasileira</v>
          </cell>
          <cell r="W1576" t="str">
            <v>São Paulo</v>
          </cell>
          <cell r="X1576" t="str">
            <v>TEREZA ROMANA DA SILVA</v>
          </cell>
          <cell r="Y1576" t="str">
            <v>JOSE LUIZ DA SILVA</v>
          </cell>
          <cell r="Z1576" t="str">
            <v>Casado</v>
          </cell>
          <cell r="AA1576" t="str">
            <v>Ensino Médio Incompleto</v>
          </cell>
          <cell r="AB1576" t="str">
            <v>M</v>
          </cell>
          <cell r="AC1576" t="str">
            <v>Rua</v>
          </cell>
          <cell r="AD1576" t="str">
            <v>Giacomo Garrini</v>
          </cell>
          <cell r="AE1576" t="str">
            <v>1364</v>
          </cell>
          <cell r="AG1576" t="str">
            <v>05567-170</v>
          </cell>
          <cell r="AH1576" t="str">
            <v>Jardim Sao Jorge</v>
          </cell>
          <cell r="AI1576" t="str">
            <v>São Paulo</v>
          </cell>
          <cell r="AJ1576" t="str">
            <v>São Paulo</v>
          </cell>
          <cell r="AM1576" t="str">
            <v>11</v>
          </cell>
          <cell r="AN1576" t="str">
            <v>97030-7598</v>
          </cell>
          <cell r="AP1576">
            <v>845</v>
          </cell>
          <cell r="AQ1576" t="str">
            <v>23029</v>
          </cell>
          <cell r="AR1576" t="str">
            <v>1</v>
          </cell>
          <cell r="AS1576" t="str">
            <v>301208104</v>
          </cell>
          <cell r="AT1576" t="str">
            <v>268583920175</v>
          </cell>
          <cell r="AU1576" t="str">
            <v>0055</v>
          </cell>
          <cell r="AV1576" t="str">
            <v>374</v>
          </cell>
          <cell r="AW1576" t="str">
            <v>26868705</v>
          </cell>
          <cell r="AX1576" t="str">
            <v>832</v>
          </cell>
          <cell r="AY1576">
            <v>0</v>
          </cell>
          <cell r="AZ1576">
            <v>0</v>
          </cell>
          <cell r="BA1576">
            <v>16</v>
          </cell>
        </row>
        <row r="1577">
          <cell r="A1577">
            <v>116230</v>
          </cell>
          <cell r="B1577" t="str">
            <v>LUIZ CARLOS DE JESUS OLIVEIRA</v>
          </cell>
          <cell r="C1577" t="str">
            <v>AJUDANTE EQ SERVICOS DIVERSOS</v>
          </cell>
          <cell r="D1577" t="str">
            <v>ECOSAMPA Santo Amaro</v>
          </cell>
          <cell r="E1577">
            <v>44273</v>
          </cell>
          <cell r="F1577">
            <v>1603.99</v>
          </cell>
          <cell r="G1577" t="str">
            <v>Demitido em Meses Anteriores</v>
          </cell>
          <cell r="H1577">
            <v>44935</v>
          </cell>
          <cell r="I1577">
            <v>26871</v>
          </cell>
          <cell r="J1577" t="str">
            <v>146.966.828-97</v>
          </cell>
          <cell r="K1577" t="str">
            <v>123.72756.23.2</v>
          </cell>
          <cell r="L1577" t="str">
            <v>Salário Mensal</v>
          </cell>
          <cell r="M1577" t="str">
            <v>Empregado (CLT)</v>
          </cell>
          <cell r="N1577" t="str">
            <v>5142-25</v>
          </cell>
          <cell r="O1577">
            <v>300</v>
          </cell>
          <cell r="P1577" t="str">
            <v>SEGUNDA A SABADO - 21:00 AS 04:33 / INTERVALO DE 01 HORA</v>
          </cell>
          <cell r="Q1577" t="str">
            <v>220 Horas</v>
          </cell>
          <cell r="R1577" t="str">
            <v>75.01.016</v>
          </cell>
          <cell r="S1577" t="str">
            <v>SCK - Coleta - Catabagulho e Entulho</v>
          </cell>
          <cell r="T1577">
            <v>2</v>
          </cell>
          <cell r="U1577" t="str">
            <v>SIEMACO SAO PAULO LIMP URBANA</v>
          </cell>
          <cell r="V1577" t="str">
            <v>Brasileira</v>
          </cell>
          <cell r="W1577" t="str">
            <v>São Paulo</v>
          </cell>
          <cell r="X1577" t="str">
            <v>MARIA DE LOURDES DE JESUS OLIVEIRA</v>
          </cell>
          <cell r="Y1577" t="str">
            <v>FRANCISCO DE OLIVEIRA</v>
          </cell>
          <cell r="Z1577" t="str">
            <v>Solteiro</v>
          </cell>
          <cell r="AA1577" t="str">
            <v>Ensino Médio Completo</v>
          </cell>
          <cell r="AB1577" t="str">
            <v>M</v>
          </cell>
          <cell r="AC1577" t="str">
            <v>Rua</v>
          </cell>
          <cell r="AD1577" t="str">
            <v>RUA EDUARDO PONDAL</v>
          </cell>
          <cell r="AE1577" t="str">
            <v>34</v>
          </cell>
          <cell r="AF1577" t="str">
            <v>CASA 3</v>
          </cell>
          <cell r="AG1577" t="str">
            <v>05882-420</v>
          </cell>
          <cell r="AH1577" t="str">
            <v>JARDIM SAO BENTO</v>
          </cell>
          <cell r="AI1577" t="str">
            <v>São Paulo</v>
          </cell>
          <cell r="AJ1577" t="str">
            <v>São Paulo</v>
          </cell>
          <cell r="AK1577" t="str">
            <v>11</v>
          </cell>
          <cell r="AL1577" t="str">
            <v>98967.7102</v>
          </cell>
          <cell r="AM1577" t="str">
            <v>11</v>
          </cell>
          <cell r="AN1577" t="str">
            <v>95474.2930</v>
          </cell>
          <cell r="AP1577">
            <v>7245</v>
          </cell>
          <cell r="AQ1577" t="str">
            <v>06605</v>
          </cell>
          <cell r="AR1577" t="str">
            <v>0</v>
          </cell>
          <cell r="AS1577" t="str">
            <v>245830728</v>
          </cell>
          <cell r="AT1577" t="str">
            <v>266554650124</v>
          </cell>
          <cell r="AU1577" t="str">
            <v>129</v>
          </cell>
          <cell r="AV1577" t="str">
            <v>020</v>
          </cell>
          <cell r="AW1577" t="str">
            <v>14696682</v>
          </cell>
          <cell r="AX1577" t="str">
            <v>897</v>
          </cell>
          <cell r="AY1577">
            <v>1</v>
          </cell>
          <cell r="AZ1577">
            <v>9</v>
          </cell>
          <cell r="BA1577">
            <v>21</v>
          </cell>
        </row>
        <row r="1578">
          <cell r="A1578">
            <v>121536</v>
          </cell>
          <cell r="B1578" t="str">
            <v>LUIZ CARLOS DE OLIVEIRA</v>
          </cell>
          <cell r="C1578" t="str">
            <v>MOTORISTA CAMINHAO</v>
          </cell>
          <cell r="D1578" t="str">
            <v>ECOSAMPA Operação Geral</v>
          </cell>
          <cell r="E1578">
            <v>44972</v>
          </cell>
          <cell r="F1578">
            <v>3050.22</v>
          </cell>
          <cell r="G1578" t="str">
            <v>Demitido em Meses Anteriores</v>
          </cell>
          <cell r="H1578">
            <v>44986</v>
          </cell>
          <cell r="I1578">
            <v>23891</v>
          </cell>
          <cell r="J1578" t="str">
            <v>738.137.887-68</v>
          </cell>
          <cell r="K1578" t="str">
            <v>108.98263.70.8</v>
          </cell>
          <cell r="L1578" t="str">
            <v>Salário Mensal</v>
          </cell>
          <cell r="M1578" t="str">
            <v>Empregado (CLT)</v>
          </cell>
          <cell r="N1578" t="str">
            <v>7825-10</v>
          </cell>
          <cell r="O1578">
            <v>339</v>
          </cell>
          <cell r="P1578" t="str">
            <v>SEGUNDA A SABADO - 13:20 AS 21:40 / INTERVALO DE 01 HORA</v>
          </cell>
          <cell r="Q1578" t="str">
            <v>220 Horas</v>
          </cell>
          <cell r="R1578" t="str">
            <v>75.01.017</v>
          </cell>
          <cell r="S1578" t="str">
            <v>SCK - Coleta Manual - Entulho e Materiais Diversos</v>
          </cell>
          <cell r="T1578">
            <v>2</v>
          </cell>
          <cell r="U1578" t="str">
            <v>SIND TRAB EMP DE ONIBUS RODOV INTEREST INTERM SET DIF SAO PAULO</v>
          </cell>
          <cell r="V1578" t="str">
            <v>Brasileira</v>
          </cell>
          <cell r="W1578" t="str">
            <v>Natal</v>
          </cell>
          <cell r="X1578" t="str">
            <v>MARIA CONSUELO DE OLIVEIRA</v>
          </cell>
          <cell r="Z1578" t="str">
            <v>Divorciado</v>
          </cell>
          <cell r="AA1578" t="str">
            <v>Ensino Fundamental Incompleto</v>
          </cell>
          <cell r="AB1578" t="str">
            <v>M</v>
          </cell>
          <cell r="AC1578" t="str">
            <v>Rua</v>
          </cell>
          <cell r="AD1578" t="str">
            <v>ALEIXO LEME DOS REIS</v>
          </cell>
          <cell r="AE1578" t="str">
            <v>250</v>
          </cell>
          <cell r="AG1578" t="str">
            <v>04436-100</v>
          </cell>
          <cell r="AH1578" t="str">
            <v>JARDIM CONSORCIO</v>
          </cell>
          <cell r="AI1578" t="str">
            <v>São Paulo</v>
          </cell>
          <cell r="AJ1578" t="str">
            <v>São Paulo</v>
          </cell>
          <cell r="AK1578" t="str">
            <v>11</v>
          </cell>
          <cell r="AL1578" t="str">
            <v>2495.7099</v>
          </cell>
          <cell r="AM1578" t="str">
            <v>11</v>
          </cell>
          <cell r="AN1578" t="str">
            <v>93733-6912</v>
          </cell>
          <cell r="AP1578">
            <v>7237</v>
          </cell>
          <cell r="AQ1578" t="str">
            <v>44604</v>
          </cell>
          <cell r="AR1578" t="str">
            <v>7</v>
          </cell>
          <cell r="AS1578" t="str">
            <v>352787454</v>
          </cell>
          <cell r="AT1578" t="str">
            <v>015161781619</v>
          </cell>
          <cell r="AU1578" t="str">
            <v>0257</v>
          </cell>
          <cell r="AV1578" t="str">
            <v>418</v>
          </cell>
          <cell r="AW1578" t="str">
            <v>73813788</v>
          </cell>
          <cell r="AX1578" t="str">
            <v>768</v>
          </cell>
          <cell r="AY1578">
            <v>0</v>
          </cell>
          <cell r="AZ1578">
            <v>0</v>
          </cell>
          <cell r="BA1578">
            <v>16</v>
          </cell>
          <cell r="BB1578" t="str">
            <v>02.893.284.270</v>
          </cell>
          <cell r="BC1578">
            <v>45594</v>
          </cell>
          <cell r="BD1578">
            <v>43767</v>
          </cell>
          <cell r="BE1578" t="str">
            <v>D</v>
          </cell>
          <cell r="BG1578">
            <v>44960</v>
          </cell>
        </row>
        <row r="1579">
          <cell r="A1579">
            <v>122235</v>
          </cell>
          <cell r="B1579" t="str">
            <v>LUIZ CARLOS DE OLIVEIRA</v>
          </cell>
          <cell r="C1579" t="str">
            <v>MOTORISTA CAMINHAO</v>
          </cell>
          <cell r="D1579" t="str">
            <v>ECOSAMPA Operação Geral</v>
          </cell>
          <cell r="E1579">
            <v>45089</v>
          </cell>
          <cell r="F1579">
            <v>3050.22</v>
          </cell>
          <cell r="G1579" t="str">
            <v>Em Atividade Normal</v>
          </cell>
          <cell r="H1579">
            <v>45089</v>
          </cell>
          <cell r="I1579">
            <v>23891</v>
          </cell>
          <cell r="J1579" t="str">
            <v>738.137.887-68</v>
          </cell>
          <cell r="K1579" t="str">
            <v>108.98263.70.8</v>
          </cell>
          <cell r="L1579" t="str">
            <v>Salário Mensal</v>
          </cell>
          <cell r="M1579" t="str">
            <v>Empregado (CLT)</v>
          </cell>
          <cell r="N1579" t="str">
            <v>7825-10</v>
          </cell>
          <cell r="O1579">
            <v>339</v>
          </cell>
          <cell r="P1579" t="str">
            <v>SEGUNDA A SABADO - 13:20 AS 21:40 / INTERVALO DE 01 HORA</v>
          </cell>
          <cell r="Q1579" t="str">
            <v>220 Horas</v>
          </cell>
          <cell r="R1579" t="str">
            <v>75.01.023</v>
          </cell>
          <cell r="S1579" t="str">
            <v>SCK - Coleta Manual Residuos - Orgânicos Feira Livre</v>
          </cell>
          <cell r="T1579">
            <v>2</v>
          </cell>
          <cell r="U1579" t="str">
            <v>SIND TRAB EMP DE ONIBUS RODOV INTEREST INTERM SET DIF SAO PAULO</v>
          </cell>
          <cell r="V1579" t="str">
            <v>Brasileira</v>
          </cell>
          <cell r="W1579" t="str">
            <v>Natal</v>
          </cell>
          <cell r="X1579" t="str">
            <v>MARIA CONSUELO DE OLIVEIRA</v>
          </cell>
          <cell r="Z1579" t="str">
            <v>Divorciado</v>
          </cell>
          <cell r="AA1579" t="str">
            <v>Ensino Fundamental Incompleto</v>
          </cell>
          <cell r="AB1579" t="str">
            <v>M</v>
          </cell>
          <cell r="AC1579" t="str">
            <v>Rua</v>
          </cell>
          <cell r="AD1579" t="str">
            <v>ALEIXO LEME DOS REIS</v>
          </cell>
          <cell r="AE1579" t="str">
            <v>250</v>
          </cell>
          <cell r="AG1579" t="str">
            <v>04436-100</v>
          </cell>
          <cell r="AH1579" t="str">
            <v>JD. CONSORCIO</v>
          </cell>
          <cell r="AI1579" t="str">
            <v>São Paulo</v>
          </cell>
          <cell r="AJ1579" t="str">
            <v>São Paulo</v>
          </cell>
          <cell r="AM1579" t="str">
            <v>11</v>
          </cell>
          <cell r="AN1579" t="str">
            <v>94868-4786</v>
          </cell>
          <cell r="AP1579">
            <v>7237</v>
          </cell>
          <cell r="AQ1579" t="str">
            <v>44604</v>
          </cell>
          <cell r="AR1579" t="str">
            <v>7</v>
          </cell>
          <cell r="AS1579" t="str">
            <v>352787454</v>
          </cell>
          <cell r="AT1579" t="str">
            <v>015161781619</v>
          </cell>
          <cell r="AU1579" t="str">
            <v>418</v>
          </cell>
          <cell r="AV1579" t="str">
            <v>0257</v>
          </cell>
          <cell r="AW1579" t="str">
            <v>73813788</v>
          </cell>
          <cell r="AX1579" t="str">
            <v>768</v>
          </cell>
          <cell r="AY1579">
            <v>0</v>
          </cell>
          <cell r="AZ1579">
            <v>2</v>
          </cell>
          <cell r="BA1579">
            <v>19</v>
          </cell>
          <cell r="BB1579" t="str">
            <v>02.893.284.270</v>
          </cell>
          <cell r="BC1579">
            <v>45594</v>
          </cell>
          <cell r="BD1579">
            <v>43767</v>
          </cell>
          <cell r="BG1579">
            <v>45069</v>
          </cell>
        </row>
        <row r="1580">
          <cell r="A1580">
            <v>112980</v>
          </cell>
          <cell r="B1580" t="str">
            <v>LUIZ CARLOS DOS SANTOS</v>
          </cell>
          <cell r="C1580" t="str">
            <v>AJUDANTE EQ SERVICOS DIVERSOS</v>
          </cell>
          <cell r="D1580" t="str">
            <v>ECOSAMPA Operação Geral</v>
          </cell>
          <cell r="E1580">
            <v>43617</v>
          </cell>
          <cell r="F1580">
            <v>1281.23</v>
          </cell>
          <cell r="G1580" t="str">
            <v>Demitido em Meses Anteriores</v>
          </cell>
          <cell r="H1580">
            <v>43959</v>
          </cell>
          <cell r="I1580">
            <v>24110</v>
          </cell>
          <cell r="J1580" t="str">
            <v>177.773.618-80</v>
          </cell>
          <cell r="K1580" t="str">
            <v>123.23422.52.0</v>
          </cell>
          <cell r="L1580" t="str">
            <v>Salário Mensal</v>
          </cell>
          <cell r="M1580" t="str">
            <v>Empregado (CLT)</v>
          </cell>
          <cell r="N1580" t="str">
            <v>5142-25</v>
          </cell>
          <cell r="O1580">
            <v>167</v>
          </cell>
          <cell r="P1580" t="str">
            <v>SEGUNDA A SABADO - 13:40 AS 22:00 / INTERVALO DE 01 HORA</v>
          </cell>
          <cell r="Q1580" t="str">
            <v>220 Horas</v>
          </cell>
          <cell r="R1580" t="str">
            <v>75.01.011</v>
          </cell>
          <cell r="S1580" t="str">
            <v>SCK - Lavagem - Feiras, Vias e Logradouros</v>
          </cell>
          <cell r="T1580">
            <v>2</v>
          </cell>
          <cell r="U1580" t="str">
            <v>SIEMACO SAO PAULO LIMP URBANA</v>
          </cell>
          <cell r="V1580" t="str">
            <v>Brasileira</v>
          </cell>
          <cell r="W1580" t="str">
            <v>Tupã</v>
          </cell>
          <cell r="X1580" t="str">
            <v>ROSALINA JOSE DE CARVALHO</v>
          </cell>
          <cell r="Y1580" t="str">
            <v>JOAO MARTILIANO DOS SANTOS</v>
          </cell>
          <cell r="Z1580" t="str">
            <v>Solteiro</v>
          </cell>
          <cell r="AA1580" t="str">
            <v>Ensino Fundamental Completo</v>
          </cell>
          <cell r="AB1580" t="str">
            <v>M</v>
          </cell>
          <cell r="AC1580" t="str">
            <v>Rua</v>
          </cell>
          <cell r="AD1580" t="str">
            <v>MORAES SAI PAULINO VITAL DE MORAIS</v>
          </cell>
          <cell r="AE1580" t="str">
            <v>108</v>
          </cell>
          <cell r="AG1580" t="str">
            <v>05855-000</v>
          </cell>
          <cell r="AH1580" t="str">
            <v>PARQUE MARIA HELENA</v>
          </cell>
          <cell r="AI1580" t="str">
            <v>São Paulo</v>
          </cell>
          <cell r="AJ1580" t="str">
            <v>São Paulo</v>
          </cell>
          <cell r="AP1580">
            <v>2921</v>
          </cell>
          <cell r="AQ1580" t="str">
            <v>52788</v>
          </cell>
          <cell r="AR1580" t="str">
            <v>9</v>
          </cell>
          <cell r="AS1580" t="str">
            <v>282460883</v>
          </cell>
          <cell r="AT1580" t="str">
            <v>170781970167</v>
          </cell>
          <cell r="AU1580" t="str">
            <v>35</v>
          </cell>
          <cell r="AV1580" t="str">
            <v>408</v>
          </cell>
          <cell r="AW1580" t="str">
            <v>30607</v>
          </cell>
          <cell r="AX1580" t="str">
            <v>087</v>
          </cell>
          <cell r="AY1580">
            <v>0</v>
          </cell>
          <cell r="AZ1580">
            <v>11</v>
          </cell>
          <cell r="BA1580">
            <v>7</v>
          </cell>
        </row>
        <row r="1581">
          <cell r="A1581">
            <v>112988</v>
          </cell>
          <cell r="B1581" t="str">
            <v>LUIZ CARLOS FERNANDES COSTA</v>
          </cell>
          <cell r="C1581" t="str">
            <v>AJUDANTE EQ SERVICOS DIVERSOS</v>
          </cell>
          <cell r="D1581" t="str">
            <v>ECOSAMPA Capela do Socorro</v>
          </cell>
          <cell r="E1581">
            <v>43617</v>
          </cell>
          <cell r="F1581">
            <v>1231.95</v>
          </cell>
          <cell r="G1581" t="str">
            <v>Demitido em Meses Anteriores</v>
          </cell>
          <cell r="H1581">
            <v>43704</v>
          </cell>
          <cell r="I1581">
            <v>29861</v>
          </cell>
          <cell r="J1581" t="str">
            <v>223.367.038-82</v>
          </cell>
          <cell r="K1581" t="str">
            <v>132.75433.89.9</v>
          </cell>
          <cell r="L1581" t="str">
            <v>Salário Mensal</v>
          </cell>
          <cell r="M1581" t="str">
            <v>Empregado (CLT)</v>
          </cell>
          <cell r="N1581" t="str">
            <v>5142-25</v>
          </cell>
          <cell r="O1581">
            <v>66</v>
          </cell>
          <cell r="P1581" t="str">
            <v>SEGUNDA A SABADO - 06:00 AS 14:20 / INTERVALO DE 01 HORA</v>
          </cell>
          <cell r="Q1581" t="str">
            <v>220 Horas</v>
          </cell>
          <cell r="R1581" t="str">
            <v>75.01.013</v>
          </cell>
          <cell r="S1581" t="str">
            <v>SCK - Capinação e Roçada de Vias</v>
          </cell>
          <cell r="T1581">
            <v>2</v>
          </cell>
          <cell r="U1581" t="str">
            <v>SIEMACO SAO PAULO LIMP URBANA</v>
          </cell>
          <cell r="V1581" t="str">
            <v>Brasileira</v>
          </cell>
          <cell r="W1581" t="str">
            <v>São Paulo</v>
          </cell>
          <cell r="X1581" t="str">
            <v>MARIA DE FATIMA FERNADES COSTA</v>
          </cell>
          <cell r="Y1581" t="str">
            <v>LUIZ SOUZA COSTA</v>
          </cell>
          <cell r="Z1581" t="str">
            <v>Solteiro</v>
          </cell>
          <cell r="AA1581" t="str">
            <v>Ensino Médio Completo</v>
          </cell>
          <cell r="AB1581" t="str">
            <v>M</v>
          </cell>
          <cell r="AC1581" t="str">
            <v>Rua</v>
          </cell>
          <cell r="AD1581" t="str">
            <v>BENJAMIN PEDROSO DA SILVA</v>
          </cell>
          <cell r="AE1581" t="str">
            <v>109</v>
          </cell>
          <cell r="AG1581" t="str">
            <v>05834-020</v>
          </cell>
          <cell r="AH1581" t="str">
            <v>THOMAZ</v>
          </cell>
          <cell r="AI1581" t="str">
            <v>São Paulo</v>
          </cell>
          <cell r="AJ1581" t="str">
            <v>São Paulo</v>
          </cell>
          <cell r="AP1581">
            <v>1667</v>
          </cell>
          <cell r="AQ1581" t="str">
            <v>69651</v>
          </cell>
          <cell r="AR1581" t="str">
            <v>0</v>
          </cell>
          <cell r="AS1581" t="str">
            <v>342370832</v>
          </cell>
          <cell r="AT1581" t="str">
            <v>288624210116</v>
          </cell>
          <cell r="AU1581" t="str">
            <v>242</v>
          </cell>
          <cell r="AV1581" t="str">
            <v>372</v>
          </cell>
          <cell r="AW1581" t="str">
            <v>72354</v>
          </cell>
          <cell r="AX1581" t="str">
            <v>297</v>
          </cell>
          <cell r="AY1581">
            <v>0</v>
          </cell>
          <cell r="AZ1581">
            <v>2</v>
          </cell>
          <cell r="BA1581">
            <v>26</v>
          </cell>
        </row>
        <row r="1582">
          <cell r="A1582">
            <v>112993</v>
          </cell>
          <cell r="B1582" t="str">
            <v>LUIZ CARLOS VITAL DA SILVA</v>
          </cell>
          <cell r="C1582" t="str">
            <v>MOTORISTA CAMINHAO</v>
          </cell>
          <cell r="D1582" t="str">
            <v>ECOSAMPA Operação Geral</v>
          </cell>
          <cell r="E1582">
            <v>43617</v>
          </cell>
          <cell r="F1582">
            <v>2436.4499999999998</v>
          </cell>
          <cell r="G1582" t="str">
            <v>Demitido em Meses Anteriores</v>
          </cell>
          <cell r="H1582">
            <v>43895</v>
          </cell>
          <cell r="I1582">
            <v>27968</v>
          </cell>
          <cell r="J1582" t="str">
            <v>029.981.137-96</v>
          </cell>
          <cell r="K1582" t="str">
            <v>124.37764.42.0</v>
          </cell>
          <cell r="L1582" t="str">
            <v>Salário Mensal</v>
          </cell>
          <cell r="M1582" t="str">
            <v>Empregado (CLT)</v>
          </cell>
          <cell r="N1582" t="str">
            <v>7825-10</v>
          </cell>
          <cell r="O1582">
            <v>297</v>
          </cell>
          <cell r="P1582" t="str">
            <v>SEGUNDA A SABADO - 05:40 AS 14:00 / INTERVALO DE 01 HORA</v>
          </cell>
          <cell r="Q1582" t="str">
            <v>220 Horas</v>
          </cell>
          <cell r="R1582" t="str">
            <v>75.01.013</v>
          </cell>
          <cell r="S1582" t="str">
            <v>SCK - Capinação e Roçada de Vias</v>
          </cell>
          <cell r="T1582">
            <v>2</v>
          </cell>
          <cell r="U1582" t="str">
            <v>SIND TRAB EMP DE ONIBUS RODOV INTEREST INTERM SET DIF SAO PAULO</v>
          </cell>
          <cell r="V1582" t="str">
            <v>Brasileira</v>
          </cell>
          <cell r="W1582" t="str">
            <v>São Gonçalo</v>
          </cell>
          <cell r="X1582" t="str">
            <v>ADELZIRA VITAL DA SILVA</v>
          </cell>
          <cell r="Y1582" t="str">
            <v>VALDEMAR VITAL DA SILVA</v>
          </cell>
          <cell r="Z1582" t="str">
            <v>Casado</v>
          </cell>
          <cell r="AA1582" t="str">
            <v>Ensino Médio Completo</v>
          </cell>
          <cell r="AB1582" t="str">
            <v>M</v>
          </cell>
          <cell r="AC1582" t="str">
            <v>Rua</v>
          </cell>
          <cell r="AD1582" t="str">
            <v>DOUTOR LAURO RIBAS BRAGA</v>
          </cell>
          <cell r="AE1582" t="str">
            <v>114</v>
          </cell>
          <cell r="AG1582" t="str">
            <v>04910-090</v>
          </cell>
          <cell r="AH1582" t="str">
            <v xml:space="preserve">GUARAPIRANGA </v>
          </cell>
          <cell r="AI1582" t="str">
            <v>São Paulo</v>
          </cell>
          <cell r="AJ1582" t="str">
            <v>São Paulo</v>
          </cell>
          <cell r="AP1582">
            <v>9106</v>
          </cell>
          <cell r="AQ1582" t="str">
            <v>33958</v>
          </cell>
          <cell r="AR1582" t="str">
            <v>4</v>
          </cell>
          <cell r="AS1582" t="str">
            <v>362351788</v>
          </cell>
          <cell r="AT1582" t="str">
            <v>95092820302</v>
          </cell>
          <cell r="AU1582" t="str">
            <v>051</v>
          </cell>
          <cell r="AV1582" t="str">
            <v>346</v>
          </cell>
          <cell r="AW1582" t="str">
            <v>67021</v>
          </cell>
          <cell r="AX1582" t="str">
            <v>089</v>
          </cell>
          <cell r="AY1582">
            <v>0</v>
          </cell>
          <cell r="AZ1582">
            <v>9</v>
          </cell>
          <cell r="BA1582">
            <v>4</v>
          </cell>
          <cell r="BB1582" t="str">
            <v>01.406.169.188</v>
          </cell>
          <cell r="BC1582">
            <v>44830</v>
          </cell>
          <cell r="BE1582" t="str">
            <v>A</v>
          </cell>
          <cell r="BF1582" t="str">
            <v>D</v>
          </cell>
          <cell r="BG1582">
            <v>43871</v>
          </cell>
        </row>
        <row r="1583">
          <cell r="A1583">
            <v>112996</v>
          </cell>
          <cell r="B1583" t="str">
            <v>LUIZ CLAUDIO CORREIA DA SILVA</v>
          </cell>
          <cell r="C1583" t="str">
            <v>VARREDOR</v>
          </cell>
          <cell r="D1583" t="str">
            <v>ECOSAMPA Capela do Socorro</v>
          </cell>
          <cell r="E1583">
            <v>43617</v>
          </cell>
          <cell r="F1583">
            <v>1603.99</v>
          </cell>
          <cell r="G1583" t="str">
            <v>Em Atividade Normal</v>
          </cell>
          <cell r="H1583">
            <v>45056</v>
          </cell>
          <cell r="I1583">
            <v>32227</v>
          </cell>
          <cell r="J1583" t="str">
            <v>389.682.958-08</v>
          </cell>
          <cell r="K1583" t="str">
            <v>203.90971.05.1</v>
          </cell>
          <cell r="L1583" t="str">
            <v>Salário Mensal</v>
          </cell>
          <cell r="M1583" t="str">
            <v>Empregado (CLT)</v>
          </cell>
          <cell r="N1583" t="str">
            <v>5142-15</v>
          </cell>
          <cell r="O1583">
            <v>233</v>
          </cell>
          <cell r="P1583" t="str">
            <v>SEGUNDA A SABADO - 09:00 AS 17:20 / INTERVALO DE 01 HORA</v>
          </cell>
          <cell r="Q1583" t="str">
            <v>220 Horas</v>
          </cell>
          <cell r="R1583" t="str">
            <v>75.01.006</v>
          </cell>
          <cell r="S1583" t="str">
            <v>SCK - Varrição de Vias e Logradouros</v>
          </cell>
          <cell r="T1583">
            <v>2</v>
          </cell>
          <cell r="U1583" t="str">
            <v>SIEMACO SAO PAULO LIMP URBANA</v>
          </cell>
          <cell r="V1583" t="str">
            <v>Brasileira</v>
          </cell>
          <cell r="W1583" t="str">
            <v>Barreiros</v>
          </cell>
          <cell r="X1583" t="str">
            <v>ODETE MARIA DA SILVA</v>
          </cell>
          <cell r="Y1583" t="str">
            <v>LUIZ FRANCA CORREIA NETO</v>
          </cell>
          <cell r="Z1583" t="str">
            <v>Solteiro</v>
          </cell>
          <cell r="AA1583" t="str">
            <v>Ensino Médio Completo</v>
          </cell>
          <cell r="AB1583" t="str">
            <v>M</v>
          </cell>
          <cell r="AC1583" t="str">
            <v>Rua</v>
          </cell>
          <cell r="AD1583" t="str">
            <v>ANTONIO RIBEIRO PINA</v>
          </cell>
          <cell r="AE1583" t="str">
            <v>60</v>
          </cell>
          <cell r="AF1583" t="str">
            <v>CASA 04</v>
          </cell>
          <cell r="AG1583" t="str">
            <v>05862-150</v>
          </cell>
          <cell r="AH1583" t="str">
            <v>JD LIDIA</v>
          </cell>
          <cell r="AI1583" t="str">
            <v>São Paulo</v>
          </cell>
          <cell r="AJ1583" t="str">
            <v>São Paulo</v>
          </cell>
          <cell r="AK1583" t="str">
            <v>11</v>
          </cell>
          <cell r="AL1583" t="str">
            <v>6144.5882</v>
          </cell>
          <cell r="AM1583" t="str">
            <v>11</v>
          </cell>
          <cell r="AN1583" t="str">
            <v>5513.3375</v>
          </cell>
          <cell r="AP1583">
            <v>8485</v>
          </cell>
          <cell r="AQ1583" t="str">
            <v>17678</v>
          </cell>
          <cell r="AR1583" t="str">
            <v>1</v>
          </cell>
          <cell r="AS1583" t="str">
            <v>48.057.066-8</v>
          </cell>
          <cell r="AT1583" t="str">
            <v>366881900167</v>
          </cell>
          <cell r="AU1583" t="str">
            <v>517</v>
          </cell>
          <cell r="AV1583" t="str">
            <v>373</v>
          </cell>
          <cell r="AW1583" t="str">
            <v>11628</v>
          </cell>
          <cell r="AX1583" t="str">
            <v>337</v>
          </cell>
          <cell r="AY1583">
            <v>4</v>
          </cell>
          <cell r="AZ1583">
            <v>3</v>
          </cell>
          <cell r="BA1583">
            <v>0</v>
          </cell>
        </row>
        <row r="1584">
          <cell r="A1584">
            <v>112998</v>
          </cell>
          <cell r="B1584" t="str">
            <v>LUIZ DIAS FERREIRA</v>
          </cell>
          <cell r="C1584" t="str">
            <v>VARREDOR</v>
          </cell>
          <cell r="D1584" t="str">
            <v>ECOSAMPA Capela do Socorro</v>
          </cell>
          <cell r="E1584">
            <v>43617</v>
          </cell>
          <cell r="F1584">
            <v>1319.67</v>
          </cell>
          <cell r="G1584" t="str">
            <v>Demitido em Meses Anteriores</v>
          </cell>
          <cell r="H1584">
            <v>44347</v>
          </cell>
          <cell r="I1584">
            <v>21895</v>
          </cell>
          <cell r="J1584" t="str">
            <v>038.872.118-98</v>
          </cell>
          <cell r="K1584" t="str">
            <v>107.20801.33.5</v>
          </cell>
          <cell r="L1584" t="str">
            <v>Salário Mensal</v>
          </cell>
          <cell r="M1584" t="str">
            <v>Empregado (CLT)</v>
          </cell>
          <cell r="N1584" t="str">
            <v>5142-15</v>
          </cell>
          <cell r="O1584">
            <v>233</v>
          </cell>
          <cell r="P1584" t="str">
            <v>SEGUNDA A SABADO - 09:00 AS 17:20 / INTERVALO DE 01 HORA</v>
          </cell>
          <cell r="Q1584" t="str">
            <v>220 Horas</v>
          </cell>
          <cell r="R1584" t="str">
            <v>75.01.006</v>
          </cell>
          <cell r="S1584" t="str">
            <v>SCK - Varrição de Vias e Logradouros</v>
          </cell>
          <cell r="T1584">
            <v>2</v>
          </cell>
          <cell r="U1584" t="str">
            <v>SIEMACO SAO PAULO LIMP URBANA</v>
          </cell>
          <cell r="V1584" t="str">
            <v>Brasileira</v>
          </cell>
          <cell r="W1584" t="str">
            <v>Castro Alves</v>
          </cell>
          <cell r="X1584" t="str">
            <v>MARIA BRANDAO DIAS</v>
          </cell>
          <cell r="Y1584" t="str">
            <v>JORGE DIAS</v>
          </cell>
          <cell r="Z1584" t="str">
            <v>Casado</v>
          </cell>
          <cell r="AA1584" t="str">
            <v>Ensino Fundamental Incompleto</v>
          </cell>
          <cell r="AB1584" t="str">
            <v>M</v>
          </cell>
          <cell r="AC1584" t="str">
            <v>Rua</v>
          </cell>
          <cell r="AD1584" t="str">
            <v>ANDRE GONCALVES FIGUEIRA</v>
          </cell>
          <cell r="AE1584" t="str">
            <v>83</v>
          </cell>
          <cell r="AG1584" t="str">
            <v>04864-020</v>
          </cell>
          <cell r="AH1584" t="str">
            <v>BALNEARIO SAO JOSE</v>
          </cell>
          <cell r="AI1584" t="str">
            <v>São Paulo</v>
          </cell>
          <cell r="AJ1584" t="str">
            <v>São Paulo</v>
          </cell>
          <cell r="AP1584">
            <v>7486</v>
          </cell>
          <cell r="AQ1584" t="str">
            <v>17107</v>
          </cell>
          <cell r="AR1584" t="str">
            <v>2</v>
          </cell>
          <cell r="AS1584" t="str">
            <v>17.810.584-3</v>
          </cell>
          <cell r="AT1584" t="str">
            <v>115722040116</v>
          </cell>
          <cell r="AU1584" t="str">
            <v>221</v>
          </cell>
          <cell r="AV1584" t="str">
            <v>381</v>
          </cell>
          <cell r="AW1584" t="str">
            <v>26354</v>
          </cell>
          <cell r="AX1584" t="str">
            <v>044</v>
          </cell>
          <cell r="AY1584">
            <v>2</v>
          </cell>
          <cell r="AZ1584">
            <v>0</v>
          </cell>
          <cell r="BA1584">
            <v>0</v>
          </cell>
        </row>
        <row r="1585">
          <cell r="A1585">
            <v>114931</v>
          </cell>
          <cell r="B1585" t="str">
            <v>LUIZ DINIZ PINHEIRO</v>
          </cell>
          <cell r="C1585" t="str">
            <v>AJUDANTE EQ SERVICOS DIVERSOS</v>
          </cell>
          <cell r="D1585" t="str">
            <v>ECOSAMPA Operação Geral</v>
          </cell>
          <cell r="E1585">
            <v>43916</v>
          </cell>
          <cell r="F1585">
            <v>1281.23</v>
          </cell>
          <cell r="G1585" t="str">
            <v>Demitido em Meses Anteriores</v>
          </cell>
          <cell r="H1585">
            <v>43927</v>
          </cell>
          <cell r="I1585">
            <v>22330</v>
          </cell>
          <cell r="J1585" t="str">
            <v>112.505.808-03</v>
          </cell>
          <cell r="K1585" t="str">
            <v>121.30217.49.6</v>
          </cell>
          <cell r="L1585" t="str">
            <v>Salário Mensal</v>
          </cell>
          <cell r="M1585" t="str">
            <v>Empregado (CLT)</v>
          </cell>
          <cell r="N1585" t="str">
            <v>5142-25</v>
          </cell>
          <cell r="O1585">
            <v>66</v>
          </cell>
          <cell r="P1585" t="str">
            <v>SEGUNDA A SABADO - 06:00 AS 14:20 / INTERVALO DE 01 HORA</v>
          </cell>
          <cell r="Q1585" t="str">
            <v>220 Horas</v>
          </cell>
          <cell r="R1585" t="str">
            <v>75.01.014</v>
          </cell>
          <cell r="S1585" t="str">
            <v>SCK - Pintura de Meio-Fio e Remoção Faixas e Propagandas</v>
          </cell>
          <cell r="T1585">
            <v>2</v>
          </cell>
          <cell r="U1585" t="str">
            <v>SIEMACO SAO PAULO LIMP URBANA</v>
          </cell>
          <cell r="V1585" t="str">
            <v>Brasileira</v>
          </cell>
          <cell r="W1585" t="str">
            <v>Solonopole</v>
          </cell>
          <cell r="X1585" t="str">
            <v>FRANCISCA DAS CHAGAS PINHEIRO</v>
          </cell>
          <cell r="Y1585" t="str">
            <v>LUIZ GONZAGA PINHEIRO</v>
          </cell>
          <cell r="Z1585" t="str">
            <v>Solteiro</v>
          </cell>
          <cell r="AA1585" t="str">
            <v>Ensino Fundamental Incompleto</v>
          </cell>
          <cell r="AB1585" t="str">
            <v>M</v>
          </cell>
          <cell r="AC1585" t="str">
            <v>Rua</v>
          </cell>
          <cell r="AD1585" t="str">
            <v>maria trevisani</v>
          </cell>
          <cell r="AE1585" t="str">
            <v>1001</v>
          </cell>
          <cell r="AG1585" t="str">
            <v>04965-150</v>
          </cell>
          <cell r="AH1585" t="str">
            <v>jardim vera cruz</v>
          </cell>
          <cell r="AI1585" t="str">
            <v>São Paulo</v>
          </cell>
          <cell r="AJ1585" t="str">
            <v>São Paulo</v>
          </cell>
          <cell r="AK1585" t="str">
            <v>11</v>
          </cell>
          <cell r="AL1585" t="str">
            <v>96089.0148</v>
          </cell>
          <cell r="AP1585">
            <v>7660</v>
          </cell>
          <cell r="AQ1585" t="str">
            <v>32363</v>
          </cell>
          <cell r="AR1585" t="str">
            <v>0</v>
          </cell>
          <cell r="AS1585" t="str">
            <v>324166023</v>
          </cell>
          <cell r="AT1585" t="str">
            <v>169717270159</v>
          </cell>
          <cell r="AU1585" t="str">
            <v>153</v>
          </cell>
          <cell r="AV1585" t="str">
            <v>408</v>
          </cell>
          <cell r="AW1585" t="str">
            <v>11250580</v>
          </cell>
          <cell r="AX1585" t="str">
            <v>803</v>
          </cell>
          <cell r="AY1585">
            <v>0</v>
          </cell>
          <cell r="AZ1585">
            <v>0</v>
          </cell>
          <cell r="BA1585">
            <v>10</v>
          </cell>
        </row>
        <row r="1586">
          <cell r="A1586">
            <v>113002</v>
          </cell>
          <cell r="B1586" t="str">
            <v>LUIZ DONIZETI DA SILVA</v>
          </cell>
          <cell r="C1586" t="str">
            <v>VARREDOR</v>
          </cell>
          <cell r="D1586" t="str">
            <v>ECOSAMPA Santo Amaro</v>
          </cell>
          <cell r="E1586">
            <v>43617</v>
          </cell>
          <cell r="F1586">
            <v>1603.99</v>
          </cell>
          <cell r="G1586" t="str">
            <v>Em Atividade Normal</v>
          </cell>
          <cell r="H1586">
            <v>44867</v>
          </cell>
          <cell r="I1586">
            <v>22169</v>
          </cell>
          <cell r="J1586" t="str">
            <v>103.173.938-63</v>
          </cell>
          <cell r="K1586" t="str">
            <v>121.05230.25.5</v>
          </cell>
          <cell r="L1586" t="str">
            <v>Salário Mensal</v>
          </cell>
          <cell r="M1586" t="str">
            <v>Empregado (CLT)</v>
          </cell>
          <cell r="N1586" t="str">
            <v>5142-15</v>
          </cell>
          <cell r="O1586">
            <v>299</v>
          </cell>
          <cell r="P1586" t="str">
            <v>SEGUNDA A SABADO - 20:00 AS 03:40 / INTERVALO DE 01 HORA</v>
          </cell>
          <cell r="Q1586" t="str">
            <v>220 Horas</v>
          </cell>
          <cell r="R1586" t="str">
            <v>75.01.006</v>
          </cell>
          <cell r="S1586" t="str">
            <v>SCK - Varrição de Vias e Logradouros</v>
          </cell>
          <cell r="T1586">
            <v>2</v>
          </cell>
          <cell r="U1586" t="str">
            <v>SIEMACO SAO PAULO LIMP URBANA</v>
          </cell>
          <cell r="V1586" t="str">
            <v>Brasileira</v>
          </cell>
          <cell r="W1586" t="str">
            <v>Três Corações</v>
          </cell>
          <cell r="X1586" t="str">
            <v>IDAUNA DOS SANTOS</v>
          </cell>
          <cell r="Y1586" t="str">
            <v>ANTONIO INACIO DA SILVA</v>
          </cell>
          <cell r="Z1586" t="str">
            <v>Casado</v>
          </cell>
          <cell r="AA1586" t="str">
            <v>Ensino Fundamental Incompleto</v>
          </cell>
          <cell r="AB1586" t="str">
            <v>M</v>
          </cell>
          <cell r="AC1586" t="str">
            <v>Rua</v>
          </cell>
          <cell r="AD1586" t="str">
            <v>ANTONIO MELO FREITAS</v>
          </cell>
          <cell r="AE1586" t="str">
            <v>22</v>
          </cell>
          <cell r="AG1586" t="str">
            <v>05874-030</v>
          </cell>
          <cell r="AH1586" t="str">
            <v>JD REIS DO SANTO</v>
          </cell>
          <cell r="AI1586" t="str">
            <v>São Paulo</v>
          </cell>
          <cell r="AJ1586" t="str">
            <v>São Paulo</v>
          </cell>
          <cell r="AP1586">
            <v>9104</v>
          </cell>
          <cell r="AQ1586" t="str">
            <v>20532</v>
          </cell>
          <cell r="AR1586" t="str">
            <v>4</v>
          </cell>
          <cell r="AS1586" t="str">
            <v>17.810.717</v>
          </cell>
          <cell r="AT1586" t="str">
            <v>115868060124</v>
          </cell>
          <cell r="AU1586" t="str">
            <v>371</v>
          </cell>
          <cell r="AV1586" t="str">
            <v>142</v>
          </cell>
          <cell r="AW1586" t="str">
            <v>81006</v>
          </cell>
          <cell r="AX1586" t="str">
            <v>619</v>
          </cell>
          <cell r="AY1586">
            <v>4</v>
          </cell>
          <cell r="AZ1586">
            <v>3</v>
          </cell>
          <cell r="BA1586">
            <v>0</v>
          </cell>
        </row>
        <row r="1587">
          <cell r="A1587">
            <v>116231</v>
          </cell>
          <cell r="B1587" t="str">
            <v>LUIZ EDUARDO DA SILVA</v>
          </cell>
          <cell r="C1587" t="str">
            <v>AJUDANTE EQ SERVICOS DIVERSOS</v>
          </cell>
          <cell r="D1587" t="str">
            <v>ECOSAMPA Santo Amaro</v>
          </cell>
          <cell r="E1587">
            <v>44273</v>
          </cell>
          <cell r="F1587">
            <v>1603.99</v>
          </cell>
          <cell r="G1587" t="str">
            <v>Demitido em Meses Anteriores</v>
          </cell>
          <cell r="H1587">
            <v>44935</v>
          </cell>
          <cell r="I1587">
            <v>31744</v>
          </cell>
          <cell r="J1587" t="str">
            <v>347.660.388-19</v>
          </cell>
          <cell r="K1587" t="str">
            <v>206.87117.43.1</v>
          </cell>
          <cell r="L1587" t="str">
            <v>Salário Mensal</v>
          </cell>
          <cell r="M1587" t="str">
            <v>Empregado (CLT)</v>
          </cell>
          <cell r="N1587" t="str">
            <v>5142-25</v>
          </cell>
          <cell r="O1587">
            <v>300</v>
          </cell>
          <cell r="P1587" t="str">
            <v>SEGUNDA A SABADO - 21:00 AS 04:33 / INTERVALO DE 01 HORA</v>
          </cell>
          <cell r="Q1587" t="str">
            <v>220 Horas</v>
          </cell>
          <cell r="R1587" t="str">
            <v>75.01.017</v>
          </cell>
          <cell r="S1587" t="str">
            <v>SCK - Coleta Manual - Entulho e Materiais Diversos</v>
          </cell>
          <cell r="T1587">
            <v>2</v>
          </cell>
          <cell r="U1587" t="str">
            <v>SIEMACO SAO PAULO LIMP URBANA</v>
          </cell>
          <cell r="V1587" t="str">
            <v>Brasileira</v>
          </cell>
          <cell r="W1587" t="str">
            <v>São Paulo</v>
          </cell>
          <cell r="X1587" t="str">
            <v>MARIA DO CARMO SILVA</v>
          </cell>
          <cell r="Y1587" t="str">
            <v>LUIZ CARLOS DA SILVA</v>
          </cell>
          <cell r="Z1587" t="str">
            <v>Solteiro</v>
          </cell>
          <cell r="AA1587" t="str">
            <v>Ensino Médio Incompleto</v>
          </cell>
          <cell r="AB1587" t="str">
            <v>M</v>
          </cell>
          <cell r="AC1587" t="str">
            <v>Rua</v>
          </cell>
          <cell r="AD1587" t="str">
            <v>RUA RUBENS LUCCATS</v>
          </cell>
          <cell r="AE1587" t="str">
            <v>17</v>
          </cell>
          <cell r="AF1587" t="str">
            <v>A</v>
          </cell>
          <cell r="AG1587" t="str">
            <v>04411-220</v>
          </cell>
          <cell r="AH1587" t="str">
            <v>AMERICANOPOLIS</v>
          </cell>
          <cell r="AI1587" t="str">
            <v>São Paulo</v>
          </cell>
          <cell r="AJ1587" t="str">
            <v>São Paulo</v>
          </cell>
          <cell r="AK1587" t="str">
            <v>11</v>
          </cell>
          <cell r="AL1587" t="str">
            <v>95856.9693</v>
          </cell>
          <cell r="AP1587">
            <v>7245</v>
          </cell>
          <cell r="AQ1587" t="str">
            <v>06625</v>
          </cell>
          <cell r="AR1587" t="str">
            <v>8</v>
          </cell>
          <cell r="AS1587" t="str">
            <v>436392884</v>
          </cell>
          <cell r="AT1587" t="str">
            <v>33903700132</v>
          </cell>
          <cell r="AU1587" t="str">
            <v>106</v>
          </cell>
          <cell r="AV1587" t="str">
            <v>351</v>
          </cell>
          <cell r="AW1587" t="str">
            <v>34766038</v>
          </cell>
          <cell r="AX1587" t="str">
            <v>819</v>
          </cell>
          <cell r="AY1587">
            <v>1</v>
          </cell>
          <cell r="AZ1587">
            <v>9</v>
          </cell>
          <cell r="BA1587">
            <v>21</v>
          </cell>
        </row>
        <row r="1588">
          <cell r="A1588">
            <v>113007</v>
          </cell>
          <cell r="B1588" t="str">
            <v>LUIZ EDUARDO DA SILVA OLIVEIRA</v>
          </cell>
          <cell r="C1588" t="str">
            <v>AJUDANTE EQ SERVICOS DIVERSOS</v>
          </cell>
          <cell r="D1588" t="str">
            <v>ECOSAMPA Santo Amaro</v>
          </cell>
          <cell r="E1588">
            <v>43617</v>
          </cell>
          <cell r="F1588">
            <v>1603.99</v>
          </cell>
          <cell r="G1588" t="str">
            <v>Demitido em Meses Anteriores</v>
          </cell>
          <cell r="H1588">
            <v>44872</v>
          </cell>
          <cell r="I1588">
            <v>31904</v>
          </cell>
          <cell r="J1588" t="str">
            <v>395.938.248-04</v>
          </cell>
          <cell r="K1588" t="str">
            <v>206.87125.88.4</v>
          </cell>
          <cell r="L1588" t="str">
            <v>Salário Mensal</v>
          </cell>
          <cell r="M1588" t="str">
            <v>Empregado (CLT)</v>
          </cell>
          <cell r="N1588" t="str">
            <v>5142-25</v>
          </cell>
          <cell r="O1588">
            <v>300</v>
          </cell>
          <cell r="P1588" t="str">
            <v>SEGUNDA A SABADO - 21:00 AS 04:33 / INTERVALO DE 01 HORA</v>
          </cell>
          <cell r="Q1588" t="str">
            <v>220 Horas</v>
          </cell>
          <cell r="R1588" t="str">
            <v>75.01.016</v>
          </cell>
          <cell r="S1588" t="str">
            <v>SCK - Coleta - Catabagulho e Entulho</v>
          </cell>
          <cell r="T1588">
            <v>2</v>
          </cell>
          <cell r="U1588" t="str">
            <v>SIEMACO SAO PAULO LIMP URBANA</v>
          </cell>
          <cell r="V1588" t="str">
            <v>Brasileira</v>
          </cell>
          <cell r="W1588" t="str">
            <v>São Paulo</v>
          </cell>
          <cell r="X1588" t="str">
            <v>MARIA DAS GRACAS OLIVEIRA DA SILVA OLIVEIRA</v>
          </cell>
          <cell r="Y1588" t="str">
            <v>LUIZ DE OLIVEIRA</v>
          </cell>
          <cell r="Z1588" t="str">
            <v>Solteiro</v>
          </cell>
          <cell r="AA1588" t="str">
            <v>Ensino Fundamental Incompleto</v>
          </cell>
          <cell r="AB1588" t="str">
            <v>M</v>
          </cell>
          <cell r="AC1588" t="str">
            <v>Rua</v>
          </cell>
          <cell r="AD1588" t="str">
            <v>MESOPOTANEA</v>
          </cell>
          <cell r="AE1588" t="str">
            <v>27</v>
          </cell>
          <cell r="AG1588" t="str">
            <v>06850-999</v>
          </cell>
          <cell r="AH1588" t="str">
            <v>CENTRO</v>
          </cell>
          <cell r="AI1588" t="str">
            <v>Itapecerica da Serra</v>
          </cell>
          <cell r="AJ1588" t="str">
            <v>São Paulo</v>
          </cell>
          <cell r="AK1588" t="str">
            <v>11</v>
          </cell>
          <cell r="AL1588" t="str">
            <v>95753.5365</v>
          </cell>
          <cell r="AM1588" t="str">
            <v>11</v>
          </cell>
          <cell r="AN1588" t="str">
            <v>96281.5526</v>
          </cell>
          <cell r="AP1588">
            <v>1667</v>
          </cell>
          <cell r="AQ1588" t="str">
            <v>71490</v>
          </cell>
          <cell r="AR1588" t="str">
            <v>9</v>
          </cell>
          <cell r="AS1588" t="str">
            <v>30977455X</v>
          </cell>
          <cell r="AT1588" t="str">
            <v>367520930116</v>
          </cell>
          <cell r="AU1588" t="str">
            <v>440</v>
          </cell>
          <cell r="AV1588" t="str">
            <v>372</v>
          </cell>
          <cell r="AW1588" t="str">
            <v>72880</v>
          </cell>
          <cell r="AX1588" t="str">
            <v>458</v>
          </cell>
          <cell r="AY1588">
            <v>3</v>
          </cell>
          <cell r="AZ1588">
            <v>5</v>
          </cell>
          <cell r="BA1588">
            <v>6</v>
          </cell>
        </row>
        <row r="1589">
          <cell r="A1589">
            <v>119924</v>
          </cell>
          <cell r="B1589" t="str">
            <v>LUIZ FELIPE DA SILVA</v>
          </cell>
          <cell r="C1589" t="str">
            <v>AJUDANTE EQ SERVICOS DIVERSOS</v>
          </cell>
          <cell r="D1589" t="str">
            <v>ECOSAMPA Operação Geral</v>
          </cell>
          <cell r="E1589">
            <v>44760</v>
          </cell>
          <cell r="F1589">
            <v>1603.99</v>
          </cell>
          <cell r="G1589" t="str">
            <v>Em Atividade Normal</v>
          </cell>
          <cell r="H1589">
            <v>44760</v>
          </cell>
          <cell r="I1589">
            <v>34959</v>
          </cell>
          <cell r="J1589" t="str">
            <v>241.531.588-52</v>
          </cell>
          <cell r="K1589" t="str">
            <v>209.60152.22.3</v>
          </cell>
          <cell r="L1589" t="str">
            <v>Salário Mensal</v>
          </cell>
          <cell r="M1589" t="str">
            <v>Empregado (CLT)</v>
          </cell>
          <cell r="N1589" t="str">
            <v>5142-25</v>
          </cell>
          <cell r="O1589">
            <v>301</v>
          </cell>
          <cell r="P1589" t="str">
            <v>SEGUNDA A SABADO - 22:00 AS 05:25 / INTERVALO DE 01 HORA</v>
          </cell>
          <cell r="Q1589" t="str">
            <v>220 Horas</v>
          </cell>
          <cell r="R1589" t="str">
            <v>75.01.022</v>
          </cell>
          <cell r="S1589" t="str">
            <v>SCK - Limpeza Habitacional - Dificil Acesso</v>
          </cell>
          <cell r="T1589">
            <v>2</v>
          </cell>
          <cell r="U1589" t="str">
            <v>SIEMACO SAO PAULO LIMP URBANA</v>
          </cell>
          <cell r="V1589" t="str">
            <v>Brasileira</v>
          </cell>
          <cell r="W1589" t="str">
            <v>São Paulo</v>
          </cell>
          <cell r="X1589" t="str">
            <v>ROSA OLIMPIO DA SILVA</v>
          </cell>
          <cell r="Y1589" t="str">
            <v>JOAO LUIZ DA SILVA</v>
          </cell>
          <cell r="Z1589" t="str">
            <v>Casado</v>
          </cell>
          <cell r="AA1589" t="str">
            <v>Ensino Médio Completo</v>
          </cell>
          <cell r="AB1589" t="str">
            <v>M</v>
          </cell>
          <cell r="AC1589" t="str">
            <v>Rua</v>
          </cell>
          <cell r="AD1589" t="str">
            <v>FRA BARTOLOMEU</v>
          </cell>
          <cell r="AE1589" t="str">
            <v>156</v>
          </cell>
          <cell r="AF1589" t="str">
            <v>CASA 1</v>
          </cell>
          <cell r="AG1589" t="str">
            <v>05857-280</v>
          </cell>
          <cell r="AH1589" t="str">
            <v>JARDIM AURELIO</v>
          </cell>
          <cell r="AI1589" t="str">
            <v>São Paulo</v>
          </cell>
          <cell r="AJ1589" t="str">
            <v>São Paulo</v>
          </cell>
          <cell r="AP1589">
            <v>7486</v>
          </cell>
          <cell r="AQ1589" t="str">
            <v>18685</v>
          </cell>
          <cell r="AR1589" t="str">
            <v>6</v>
          </cell>
          <cell r="AS1589" t="str">
            <v>47603601X</v>
          </cell>
          <cell r="AT1589" t="str">
            <v>454873550175</v>
          </cell>
          <cell r="AU1589" t="str">
            <v>0030</v>
          </cell>
          <cell r="AV1589" t="str">
            <v>022</v>
          </cell>
          <cell r="AW1589" t="str">
            <v>24153158</v>
          </cell>
          <cell r="AX1589" t="str">
            <v>852</v>
          </cell>
          <cell r="AY1589">
            <v>1</v>
          </cell>
          <cell r="AZ1589">
            <v>1</v>
          </cell>
          <cell r="BA1589">
            <v>13</v>
          </cell>
        </row>
        <row r="1590">
          <cell r="A1590">
            <v>113018</v>
          </cell>
          <cell r="B1590" t="str">
            <v>LUIZ FELIPE ROCHA DO EVANGELO</v>
          </cell>
          <cell r="C1590" t="str">
            <v>VARREDOR</v>
          </cell>
          <cell r="D1590" t="str">
            <v>ECOSAMPA Capela do Socorro</v>
          </cell>
          <cell r="E1590">
            <v>43617</v>
          </cell>
          <cell r="F1590">
            <v>1464.83</v>
          </cell>
          <cell r="G1590" t="str">
            <v>Demitido em Meses Anteriores</v>
          </cell>
          <cell r="H1590">
            <v>44806</v>
          </cell>
          <cell r="I1590">
            <v>34613</v>
          </cell>
          <cell r="J1590" t="str">
            <v>423.865.488-99</v>
          </cell>
          <cell r="K1590" t="str">
            <v>190.47175.54.1</v>
          </cell>
          <cell r="L1590" t="str">
            <v>Salário Mensal</v>
          </cell>
          <cell r="M1590" t="str">
            <v>Empregado (CLT)</v>
          </cell>
          <cell r="N1590" t="str">
            <v>5142-15</v>
          </cell>
          <cell r="O1590">
            <v>233</v>
          </cell>
          <cell r="P1590" t="str">
            <v>SEGUNDA A SABADO - 09:00 AS 17:20 / INTERVALO DE 01 HORA</v>
          </cell>
          <cell r="Q1590" t="str">
            <v>220 Horas</v>
          </cell>
          <cell r="R1590" t="str">
            <v>75.01.006</v>
          </cell>
          <cell r="S1590" t="str">
            <v>SCK - Varrição de Vias e Logradouros</v>
          </cell>
          <cell r="T1590">
            <v>2</v>
          </cell>
          <cell r="U1590" t="str">
            <v>SIEMACO SAO PAULO LIMP URBANA</v>
          </cell>
          <cell r="V1590" t="str">
            <v>Brasileira</v>
          </cell>
          <cell r="W1590" t="str">
            <v>São Paulo</v>
          </cell>
          <cell r="X1590" t="str">
            <v>AUREA RIBEIRO ROCHA</v>
          </cell>
          <cell r="Y1590" t="str">
            <v>FRANCISCO ANTONIO DO EVANGELO</v>
          </cell>
          <cell r="Z1590" t="str">
            <v>Solteiro</v>
          </cell>
          <cell r="AA1590" t="str">
            <v>Ensino Fundamental Incompleto</v>
          </cell>
          <cell r="AB1590" t="str">
            <v>M</v>
          </cell>
          <cell r="AC1590" t="str">
            <v>Travessa</v>
          </cell>
          <cell r="AD1590" t="str">
            <v>JAIME EUSTAQUIO PACHECO</v>
          </cell>
          <cell r="AE1590" t="str">
            <v>42</v>
          </cell>
          <cell r="AG1590" t="str">
            <v>04880-055</v>
          </cell>
          <cell r="AH1590" t="str">
            <v>RECANTO CAMPO BELO</v>
          </cell>
          <cell r="AI1590" t="str">
            <v>São Paulo</v>
          </cell>
          <cell r="AJ1590" t="str">
            <v>São Paulo</v>
          </cell>
          <cell r="AK1590" t="str">
            <v>11</v>
          </cell>
          <cell r="AL1590" t="str">
            <v>95500.8417</v>
          </cell>
          <cell r="AM1590" t="str">
            <v>11</v>
          </cell>
          <cell r="AN1590" t="str">
            <v>99179.7470</v>
          </cell>
          <cell r="AP1590">
            <v>758</v>
          </cell>
          <cell r="AQ1590" t="str">
            <v>10383</v>
          </cell>
          <cell r="AR1590" t="str">
            <v>2</v>
          </cell>
          <cell r="AS1590" t="str">
            <v>440566927</v>
          </cell>
          <cell r="AT1590" t="str">
            <v>406779720141</v>
          </cell>
          <cell r="AU1590" t="str">
            <v>449</v>
          </cell>
          <cell r="AV1590" t="str">
            <v>381</v>
          </cell>
          <cell r="AW1590" t="str">
            <v>04855</v>
          </cell>
          <cell r="AX1590" t="str">
            <v>383</v>
          </cell>
          <cell r="AY1590">
            <v>3</v>
          </cell>
          <cell r="AZ1590">
            <v>3</v>
          </cell>
          <cell r="BA1590">
            <v>1</v>
          </cell>
        </row>
        <row r="1591">
          <cell r="A1591">
            <v>113024</v>
          </cell>
          <cell r="B1591" t="str">
            <v>LUIZ FERNANDO DA SILVA</v>
          </cell>
          <cell r="C1591" t="str">
            <v>BUEIRISTA</v>
          </cell>
          <cell r="D1591" t="str">
            <v>ECOSAMPA Santo Amaro</v>
          </cell>
          <cell r="E1591">
            <v>43617</v>
          </cell>
          <cell r="F1591">
            <v>1907.79</v>
          </cell>
          <cell r="G1591" t="str">
            <v>Gozando Férias</v>
          </cell>
          <cell r="H1591">
            <v>45180</v>
          </cell>
          <cell r="I1591">
            <v>34558</v>
          </cell>
          <cell r="J1591" t="str">
            <v>423.862.498-08</v>
          </cell>
          <cell r="K1591" t="str">
            <v>209.79797.08.4</v>
          </cell>
          <cell r="L1591" t="str">
            <v>Salário Mensal</v>
          </cell>
          <cell r="M1591" t="str">
            <v>Empregado (CLT)</v>
          </cell>
          <cell r="N1591" t="str">
            <v>9922-25</v>
          </cell>
          <cell r="O1591">
            <v>66</v>
          </cell>
          <cell r="P1591" t="str">
            <v>SEGUNDA A SABADO - 06:00 AS 14:20 / INTERVALO DE 01 HORA</v>
          </cell>
          <cell r="Q1591" t="str">
            <v>220 Horas</v>
          </cell>
          <cell r="R1591" t="str">
            <v>75.01.012</v>
          </cell>
          <cell r="S1591" t="str">
            <v>SCK - Limpeza de Bueiros</v>
          </cell>
          <cell r="T1591">
            <v>2</v>
          </cell>
          <cell r="U1591" t="str">
            <v>SIEMACO SAO PAULO LIMP URBANA</v>
          </cell>
          <cell r="V1591" t="str">
            <v>Brasileira</v>
          </cell>
          <cell r="W1591" t="str">
            <v>Rio Formoso</v>
          </cell>
          <cell r="X1591" t="str">
            <v>MARIA ELZA IZIDIO DOS SANTOS</v>
          </cell>
          <cell r="Y1591" t="str">
            <v>LUIZ JOAO DA SILVA</v>
          </cell>
          <cell r="Z1591" t="str">
            <v>Solteiro</v>
          </cell>
          <cell r="AA1591" t="str">
            <v>Ensino Fundamental Incompleto</v>
          </cell>
          <cell r="AB1591" t="str">
            <v>M</v>
          </cell>
          <cell r="AC1591" t="str">
            <v>Rua</v>
          </cell>
          <cell r="AD1591" t="str">
            <v>MARIANA LUIZA DE JESUS</v>
          </cell>
          <cell r="AE1591" t="str">
            <v>447</v>
          </cell>
          <cell r="AG1591" t="str">
            <v>04890-530</v>
          </cell>
          <cell r="AH1591" t="str">
            <v>CHACARA ELDORADO</v>
          </cell>
          <cell r="AI1591" t="str">
            <v>São Paulo</v>
          </cell>
          <cell r="AJ1591" t="str">
            <v>São Paulo</v>
          </cell>
          <cell r="AK1591" t="str">
            <v>11</v>
          </cell>
          <cell r="AL1591" t="str">
            <v>96935.6566</v>
          </cell>
          <cell r="AM1591" t="str">
            <v>11</v>
          </cell>
          <cell r="AN1591" t="str">
            <v>5977.3353</v>
          </cell>
          <cell r="AP1591">
            <v>6753</v>
          </cell>
          <cell r="AQ1591" t="str">
            <v>19992</v>
          </cell>
          <cell r="AR1591" t="str">
            <v>3</v>
          </cell>
          <cell r="AS1591" t="str">
            <v>437623439</v>
          </cell>
          <cell r="AT1591" t="str">
            <v>419350820191</v>
          </cell>
          <cell r="AU1591" t="str">
            <v>529</v>
          </cell>
          <cell r="AV1591" t="str">
            <v>381</v>
          </cell>
          <cell r="AW1591" t="str">
            <v>53290</v>
          </cell>
          <cell r="AX1591" t="str">
            <v>368</v>
          </cell>
          <cell r="AY1591">
            <v>4</v>
          </cell>
          <cell r="AZ1591">
            <v>3</v>
          </cell>
          <cell r="BA1591">
            <v>0</v>
          </cell>
        </row>
        <row r="1592">
          <cell r="A1592">
            <v>113033</v>
          </cell>
          <cell r="B1592" t="str">
            <v>LUIZ FRANCISCO DE MATOS</v>
          </cell>
          <cell r="C1592" t="str">
            <v>MOTORISTA CAMINHAO</v>
          </cell>
          <cell r="D1592" t="str">
            <v>ECOSAMPA Operação Geral</v>
          </cell>
          <cell r="E1592">
            <v>43617</v>
          </cell>
          <cell r="F1592">
            <v>3050.22</v>
          </cell>
          <cell r="G1592" t="str">
            <v>Gozando Férias</v>
          </cell>
          <cell r="H1592">
            <v>45180</v>
          </cell>
          <cell r="I1592">
            <v>25846</v>
          </cell>
          <cell r="J1592" t="str">
            <v>789.785.214-87</v>
          </cell>
          <cell r="K1592" t="str">
            <v>124.08524.90.5</v>
          </cell>
          <cell r="L1592" t="str">
            <v>Salário Mensal</v>
          </cell>
          <cell r="M1592" t="str">
            <v>Empregado (CLT)</v>
          </cell>
          <cell r="N1592" t="str">
            <v>7825-10</v>
          </cell>
          <cell r="O1592">
            <v>339</v>
          </cell>
          <cell r="P1592" t="str">
            <v>SEGUNDA A SABADO - 13:20 AS 21:40 / INTERVALO DE 01 HORA</v>
          </cell>
          <cell r="Q1592" t="str">
            <v>220 Horas</v>
          </cell>
          <cell r="R1592" t="str">
            <v>75.01.013</v>
          </cell>
          <cell r="S1592" t="str">
            <v>SCK - Capinação e Roçada de Vias</v>
          </cell>
          <cell r="T1592">
            <v>2</v>
          </cell>
          <cell r="U1592" t="str">
            <v>SIND TRAB EMP DE ONIBUS RODOV INTEREST INTERM SET DIF SAO PAULO</v>
          </cell>
          <cell r="V1592" t="str">
            <v>Brasileira</v>
          </cell>
          <cell r="W1592" t="str">
            <v>Mari</v>
          </cell>
          <cell r="X1592" t="str">
            <v>PRESCILA FRANCELINA DA CONCEICAO</v>
          </cell>
          <cell r="Y1592" t="str">
            <v>JOSE FRANCISCO DE MATOS</v>
          </cell>
          <cell r="Z1592" t="str">
            <v>União Est/Marit</v>
          </cell>
          <cell r="AA1592" t="str">
            <v>Ensino Fundamental Completo</v>
          </cell>
          <cell r="AB1592" t="str">
            <v>M</v>
          </cell>
          <cell r="AC1592" t="str">
            <v>Rua</v>
          </cell>
          <cell r="AD1592" t="str">
            <v>FRANCISCO DE ALMEIDA</v>
          </cell>
          <cell r="AE1592" t="str">
            <v>452</v>
          </cell>
          <cell r="AG1592" t="str">
            <v>05862-180</v>
          </cell>
          <cell r="AH1592" t="str">
            <v>JARDIM LIDIA</v>
          </cell>
          <cell r="AI1592" t="str">
            <v>São Paulo</v>
          </cell>
          <cell r="AJ1592" t="str">
            <v>São Paulo</v>
          </cell>
          <cell r="AP1592">
            <v>2921</v>
          </cell>
          <cell r="AQ1592" t="str">
            <v>52844</v>
          </cell>
          <cell r="AR1592" t="str">
            <v>0</v>
          </cell>
          <cell r="AS1592" t="str">
            <v>50.300.544-7</v>
          </cell>
          <cell r="AW1592" t="str">
            <v>55499</v>
          </cell>
          <cell r="AX1592" t="str">
            <v>012</v>
          </cell>
          <cell r="AY1592">
            <v>4</v>
          </cell>
          <cell r="AZ1592">
            <v>3</v>
          </cell>
          <cell r="BA1592">
            <v>0</v>
          </cell>
          <cell r="BB1592" t="str">
            <v>02.567.024.378</v>
          </cell>
          <cell r="BC1592">
            <v>44896</v>
          </cell>
          <cell r="BE1592" t="str">
            <v>D</v>
          </cell>
          <cell r="BG1592">
            <v>43609</v>
          </cell>
        </row>
        <row r="1593">
          <cell r="A1593">
            <v>113038</v>
          </cell>
          <cell r="B1593" t="str">
            <v>LUIZ GUSTAVO DE SOUZA SILVA</v>
          </cell>
          <cell r="C1593" t="str">
            <v>AJUDANTE EQ SERVICOS DIVERSOS</v>
          </cell>
          <cell r="D1593" t="str">
            <v>ECOSAMPA Capela do Socorro</v>
          </cell>
          <cell r="E1593">
            <v>43617</v>
          </cell>
          <cell r="F1593">
            <v>1281.23</v>
          </cell>
          <cell r="G1593" t="str">
            <v>Demitido em Meses Anteriores</v>
          </cell>
          <cell r="H1593">
            <v>43896</v>
          </cell>
          <cell r="I1593">
            <v>35012</v>
          </cell>
          <cell r="J1593" t="str">
            <v>438.669.918-00</v>
          </cell>
          <cell r="K1593" t="str">
            <v>204.16235.79.9</v>
          </cell>
          <cell r="L1593" t="str">
            <v>Salário Mensal</v>
          </cell>
          <cell r="M1593" t="str">
            <v>Empregado (CLT)</v>
          </cell>
          <cell r="N1593" t="str">
            <v>5142-25</v>
          </cell>
          <cell r="O1593">
            <v>66</v>
          </cell>
          <cell r="P1593" t="str">
            <v>SEGUNDA A SABADO - 06:00 AS 14:20 / INTERVALO DE 01 HORA</v>
          </cell>
          <cell r="Q1593" t="str">
            <v>220 Horas</v>
          </cell>
          <cell r="R1593" t="str">
            <v>75.01.016</v>
          </cell>
          <cell r="S1593" t="str">
            <v>SCK - Coleta - Catabagulho e Entulho</v>
          </cell>
          <cell r="T1593">
            <v>2</v>
          </cell>
          <cell r="U1593" t="str">
            <v>SIEMACO SAO PAULO LIMP URBANA</v>
          </cell>
          <cell r="V1593" t="str">
            <v>Brasileira</v>
          </cell>
          <cell r="W1593" t="str">
            <v>São Paulo</v>
          </cell>
          <cell r="X1593" t="str">
            <v>ANA PAULA GABRIEL DE SOUSA SILVA</v>
          </cell>
          <cell r="Y1593" t="str">
            <v>GERALDO FRANCISCO DA SILVA FILHO</v>
          </cell>
          <cell r="Z1593" t="str">
            <v>Solteiro</v>
          </cell>
          <cell r="AA1593" t="str">
            <v>Ensino Fundamental Incompleto</v>
          </cell>
          <cell r="AB1593" t="str">
            <v>M</v>
          </cell>
          <cell r="AC1593" t="str">
            <v>Rua</v>
          </cell>
          <cell r="AD1593" t="str">
            <v>ROMULO GALLEGO</v>
          </cell>
          <cell r="AE1593" t="str">
            <v>38</v>
          </cell>
          <cell r="AG1593" t="str">
            <v>04892-060</v>
          </cell>
          <cell r="AH1593" t="str">
            <v>JARDIM SILVEIRA</v>
          </cell>
          <cell r="AI1593" t="str">
            <v>São Paulo</v>
          </cell>
          <cell r="AJ1593" t="str">
            <v>São Paulo</v>
          </cell>
          <cell r="AP1593">
            <v>6753</v>
          </cell>
          <cell r="AQ1593" t="str">
            <v>21219</v>
          </cell>
          <cell r="AR1593" t="str">
            <v>7</v>
          </cell>
          <cell r="AS1593" t="str">
            <v>476683932</v>
          </cell>
          <cell r="AT1593" t="str">
            <v>415974510183</v>
          </cell>
          <cell r="AU1593" t="str">
            <v>358</v>
          </cell>
          <cell r="AV1593" t="str">
            <v>381</v>
          </cell>
          <cell r="AW1593" t="str">
            <v>40668</v>
          </cell>
          <cell r="AX1593" t="str">
            <v>388</v>
          </cell>
          <cell r="AY1593">
            <v>0</v>
          </cell>
          <cell r="AZ1593">
            <v>9</v>
          </cell>
          <cell r="BA1593">
            <v>5</v>
          </cell>
        </row>
        <row r="1594">
          <cell r="A1594">
            <v>116006</v>
          </cell>
          <cell r="B1594" t="str">
            <v>LUIZ HENRIQUE SANTOS DE OLIVEIRA</v>
          </cell>
          <cell r="C1594" t="str">
            <v>AJUDANTE EQ SERVICOS DIVERSOS</v>
          </cell>
          <cell r="D1594" t="str">
            <v>ECOSAMPA Santo Amaro</v>
          </cell>
          <cell r="E1594">
            <v>44207</v>
          </cell>
          <cell r="F1594">
            <v>1603.99</v>
          </cell>
          <cell r="G1594" t="str">
            <v>Em Atividade Normal</v>
          </cell>
          <cell r="H1594">
            <v>45177</v>
          </cell>
          <cell r="I1594">
            <v>31502</v>
          </cell>
          <cell r="J1594" t="str">
            <v>331.438.138-73</v>
          </cell>
          <cell r="K1594" t="str">
            <v>135.18352.81.3</v>
          </cell>
          <cell r="L1594" t="str">
            <v>Salário Mensal</v>
          </cell>
          <cell r="M1594" t="str">
            <v>Empregado (CLT)</v>
          </cell>
          <cell r="N1594" t="str">
            <v>5142-25</v>
          </cell>
          <cell r="O1594">
            <v>66</v>
          </cell>
          <cell r="P1594" t="str">
            <v>SEGUNDA A SABADO - 06:00 AS 14:20 / INTERVALO DE 01 HORA</v>
          </cell>
          <cell r="Q1594" t="str">
            <v>220 Horas</v>
          </cell>
          <cell r="R1594" t="str">
            <v>75.01.014</v>
          </cell>
          <cell r="S1594" t="str">
            <v>SCK - Pintura de Meio-Fio e Remoção Faixas e Propagandas</v>
          </cell>
          <cell r="T1594">
            <v>2</v>
          </cell>
          <cell r="U1594" t="str">
            <v>SIEMACO SAO PAULO LIMP URBANA</v>
          </cell>
          <cell r="V1594" t="str">
            <v>Brasileira</v>
          </cell>
          <cell r="W1594" t="str">
            <v>São Paulo</v>
          </cell>
          <cell r="X1594" t="str">
            <v>SOLANGE APARECIDA DOS SANTOS</v>
          </cell>
          <cell r="Y1594" t="str">
            <v>CARLOS MIRANDA DE OLIVEIRA</v>
          </cell>
          <cell r="Z1594" t="str">
            <v>Solteiro</v>
          </cell>
          <cell r="AA1594" t="str">
            <v>Ensino Fundamental Incompleto</v>
          </cell>
          <cell r="AB1594" t="str">
            <v>M</v>
          </cell>
          <cell r="AC1594" t="str">
            <v>Rua</v>
          </cell>
          <cell r="AD1594" t="str">
            <v>MANUEL MONTEIRO</v>
          </cell>
          <cell r="AE1594" t="str">
            <v>202</v>
          </cell>
          <cell r="AF1594" t="str">
            <v>BLOCO C AP 64</v>
          </cell>
          <cell r="AG1594" t="str">
            <v>04387-150</v>
          </cell>
          <cell r="AH1594" t="str">
            <v>VILA CAMPESTRE</v>
          </cell>
          <cell r="AI1594" t="str">
            <v>São Paulo</v>
          </cell>
          <cell r="AJ1594" t="str">
            <v>São Paulo</v>
          </cell>
          <cell r="AK1594" t="str">
            <v>11</v>
          </cell>
          <cell r="AL1594" t="str">
            <v>5623.9061</v>
          </cell>
          <cell r="AM1594" t="str">
            <v>11</v>
          </cell>
          <cell r="AN1594" t="str">
            <v>98000.6500</v>
          </cell>
          <cell r="AP1594">
            <v>846</v>
          </cell>
          <cell r="AQ1594" t="str">
            <v>60500</v>
          </cell>
          <cell r="AR1594" t="str">
            <v>4</v>
          </cell>
          <cell r="AS1594" t="str">
            <v>293832031</v>
          </cell>
          <cell r="AT1594" t="str">
            <v>329838350116</v>
          </cell>
          <cell r="AU1594" t="str">
            <v>302</v>
          </cell>
          <cell r="AV1594" t="str">
            <v>320</v>
          </cell>
          <cell r="AW1594" t="str">
            <v>38424</v>
          </cell>
          <cell r="AX1594" t="str">
            <v>00297</v>
          </cell>
          <cell r="AY1594">
            <v>2</v>
          </cell>
          <cell r="AZ1594">
            <v>7</v>
          </cell>
          <cell r="BA1594">
            <v>20</v>
          </cell>
        </row>
        <row r="1595">
          <cell r="A1595">
            <v>113042</v>
          </cell>
          <cell r="B1595" t="str">
            <v>LUIZ HENRIQUE SILVA BRAGA</v>
          </cell>
          <cell r="C1595" t="str">
            <v>AJUDANTE EQ SERVICOS DIVERSOS</v>
          </cell>
          <cell r="D1595" t="str">
            <v>ECOSAMPA Santo Amaro</v>
          </cell>
          <cell r="E1595">
            <v>43617</v>
          </cell>
          <cell r="F1595">
            <v>1603.99</v>
          </cell>
          <cell r="G1595" t="str">
            <v>Em Atividade Normal</v>
          </cell>
          <cell r="H1595">
            <v>45056</v>
          </cell>
          <cell r="I1595">
            <v>32716</v>
          </cell>
          <cell r="J1595" t="str">
            <v>373.849.338-70</v>
          </cell>
          <cell r="K1595" t="str">
            <v>203.92071.58.9</v>
          </cell>
          <cell r="L1595" t="str">
            <v>Salário Mensal</v>
          </cell>
          <cell r="M1595" t="str">
            <v>Empregado (CLT)</v>
          </cell>
          <cell r="N1595" t="str">
            <v>5142-25</v>
          </cell>
          <cell r="O1595">
            <v>300</v>
          </cell>
          <cell r="P1595" t="str">
            <v>SEGUNDA A SABADO - 21:00 AS 04:33 / INTERVALO DE 01 HORA</v>
          </cell>
          <cell r="Q1595" t="str">
            <v>220 Horas</v>
          </cell>
          <cell r="R1595" t="str">
            <v>75.01.013</v>
          </cell>
          <cell r="S1595" t="str">
            <v>SCK - Capinação e Roçada de Vias</v>
          </cell>
          <cell r="T1595">
            <v>2</v>
          </cell>
          <cell r="U1595" t="str">
            <v>SIEMACO SAO PAULO LIMP URBANA</v>
          </cell>
          <cell r="V1595" t="str">
            <v>Brasileira</v>
          </cell>
          <cell r="W1595" t="str">
            <v>São Paulo</v>
          </cell>
          <cell r="X1595" t="str">
            <v>MARIA DAS DORES ALVES DA SILVA</v>
          </cell>
          <cell r="Y1595" t="str">
            <v>JOSE ILDO FERREIRA BRAGA</v>
          </cell>
          <cell r="Z1595" t="str">
            <v>Solteiro</v>
          </cell>
          <cell r="AA1595" t="str">
            <v>Ensino Médio Completo</v>
          </cell>
          <cell r="AB1595" t="str">
            <v>M</v>
          </cell>
          <cell r="AC1595" t="str">
            <v>Rua</v>
          </cell>
          <cell r="AD1595" t="str">
            <v>TOMAS SOUZA</v>
          </cell>
          <cell r="AE1595" t="str">
            <v>25</v>
          </cell>
          <cell r="AG1595" t="str">
            <v>05836-350</v>
          </cell>
          <cell r="AH1595" t="str">
            <v>MONTE AZUL</v>
          </cell>
          <cell r="AI1595" t="str">
            <v>São Paulo</v>
          </cell>
          <cell r="AJ1595" t="str">
            <v>São Paulo</v>
          </cell>
          <cell r="AP1595">
            <v>6429</v>
          </cell>
          <cell r="AQ1595" t="str">
            <v>21196</v>
          </cell>
          <cell r="AR1595" t="str">
            <v>1</v>
          </cell>
          <cell r="AS1595" t="str">
            <v>449315563</v>
          </cell>
          <cell r="AT1595" t="str">
            <v>362631660124</v>
          </cell>
          <cell r="AU1595" t="str">
            <v>89</v>
          </cell>
          <cell r="AV1595" t="str">
            <v>408</v>
          </cell>
          <cell r="AW1595" t="str">
            <v>70543</v>
          </cell>
          <cell r="AX1595" t="str">
            <v>325</v>
          </cell>
          <cell r="AY1595">
            <v>4</v>
          </cell>
          <cell r="AZ1595">
            <v>3</v>
          </cell>
          <cell r="BA1595">
            <v>0</v>
          </cell>
        </row>
        <row r="1596">
          <cell r="A1596">
            <v>113048</v>
          </cell>
          <cell r="B1596" t="str">
            <v>LUIZ JOSE DA SILVA SANTOS</v>
          </cell>
          <cell r="C1596" t="str">
            <v>MOTORISTA CAMINHAO</v>
          </cell>
          <cell r="D1596" t="str">
            <v>ECOSAMPA Operação Geral</v>
          </cell>
          <cell r="E1596">
            <v>43620</v>
          </cell>
          <cell r="F1596">
            <v>2785.59</v>
          </cell>
          <cell r="G1596" t="str">
            <v>Demitido em Meses Anteriores</v>
          </cell>
          <cell r="H1596">
            <v>44638</v>
          </cell>
          <cell r="I1596">
            <v>26646</v>
          </cell>
          <cell r="J1596" t="str">
            <v>163.824.648-30</v>
          </cell>
          <cell r="K1596" t="str">
            <v>123.40351.28.8</v>
          </cell>
          <cell r="L1596" t="str">
            <v>Salário Mensal</v>
          </cell>
          <cell r="M1596" t="str">
            <v>Empregado (CLT)</v>
          </cell>
          <cell r="N1596" t="str">
            <v>7825-10</v>
          </cell>
          <cell r="O1596">
            <v>258</v>
          </cell>
          <cell r="P1596" t="str">
            <v>SEGUNDA A SABADO - 05:00 AS 13:20 / INTERVALO DE 01 HORA</v>
          </cell>
          <cell r="Q1596" t="str">
            <v>220 Horas</v>
          </cell>
          <cell r="R1596" t="str">
            <v>75.01.018</v>
          </cell>
          <cell r="S1596" t="str">
            <v>SCK - Coleta Mecânica de Entulho</v>
          </cell>
          <cell r="T1596">
            <v>2</v>
          </cell>
          <cell r="U1596" t="str">
            <v>SIND TRAB EMP DE ONIBUS RODOV INTEREST INTERM SET DIF SAO PAULO</v>
          </cell>
          <cell r="V1596" t="str">
            <v>Brasileira</v>
          </cell>
          <cell r="W1596" t="str">
            <v>Barreiros</v>
          </cell>
          <cell r="X1596" t="str">
            <v>MARIA JOSE DA SILVA SANTOS</v>
          </cell>
          <cell r="Y1596" t="str">
            <v>SEVERINO ALBINO DOS SANTOS</v>
          </cell>
          <cell r="Z1596" t="str">
            <v>Casado</v>
          </cell>
          <cell r="AA1596" t="str">
            <v>Ensino Médio Incompleto</v>
          </cell>
          <cell r="AB1596" t="str">
            <v>M</v>
          </cell>
          <cell r="AC1596" t="str">
            <v>Estrada</v>
          </cell>
          <cell r="AD1596" t="str">
            <v>ENGENHEIRO MARCILAC</v>
          </cell>
          <cell r="AE1596" t="str">
            <v>30</v>
          </cell>
          <cell r="AG1596" t="str">
            <v>04893-000</v>
          </cell>
          <cell r="AH1596" t="str">
            <v>EMBURA</v>
          </cell>
          <cell r="AI1596" t="str">
            <v>São Paulo</v>
          </cell>
          <cell r="AJ1596" t="str">
            <v>São Paulo</v>
          </cell>
          <cell r="AP1596">
            <v>737</v>
          </cell>
          <cell r="AQ1596" t="str">
            <v>35023</v>
          </cell>
          <cell r="AR1596" t="str">
            <v>1</v>
          </cell>
          <cell r="AS1596" t="str">
            <v>25493562X</v>
          </cell>
          <cell r="AT1596" t="str">
            <v>212343890116</v>
          </cell>
          <cell r="AU1596" t="str">
            <v>378</v>
          </cell>
          <cell r="AV1596" t="str">
            <v>381</v>
          </cell>
          <cell r="AW1596" t="str">
            <v>56403</v>
          </cell>
          <cell r="AX1596" t="str">
            <v>106</v>
          </cell>
          <cell r="AY1596">
            <v>2</v>
          </cell>
          <cell r="AZ1596">
            <v>9</v>
          </cell>
          <cell r="BA1596">
            <v>14</v>
          </cell>
          <cell r="BB1596" t="str">
            <v>01.044.286.205</v>
          </cell>
          <cell r="BC1596">
            <v>46142</v>
          </cell>
          <cell r="BE1596" t="str">
            <v>D</v>
          </cell>
          <cell r="BG1596">
            <v>44628</v>
          </cell>
        </row>
        <row r="1597">
          <cell r="A1597">
            <v>117247</v>
          </cell>
          <cell r="B1597" t="str">
            <v>LUIZ MORGADO</v>
          </cell>
          <cell r="C1597" t="str">
            <v>ENCARREGADO DE TURMA</v>
          </cell>
          <cell r="D1597" t="str">
            <v>ECOSAMPA Campo Limpo</v>
          </cell>
          <cell r="E1597">
            <v>44487</v>
          </cell>
          <cell r="F1597">
            <v>6154.04</v>
          </cell>
          <cell r="G1597" t="str">
            <v>Em Atividade Normal</v>
          </cell>
          <cell r="H1597">
            <v>45177</v>
          </cell>
          <cell r="I1597">
            <v>21344</v>
          </cell>
          <cell r="J1597" t="str">
            <v>329.238.649-72</v>
          </cell>
          <cell r="K1597" t="str">
            <v>108.42029.97.1</v>
          </cell>
          <cell r="L1597" t="str">
            <v>Salário Mensal</v>
          </cell>
          <cell r="M1597" t="str">
            <v>Empregado (CLT)</v>
          </cell>
          <cell r="N1597" t="str">
            <v>3134-15</v>
          </cell>
          <cell r="O1597">
            <v>71</v>
          </cell>
          <cell r="P1597" t="str">
            <v>SEGUNDA A SABADO - 07:00 AS 15:20 / INTERVALO DE 01 HORA</v>
          </cell>
          <cell r="Q1597" t="str">
            <v>220 Horas</v>
          </cell>
          <cell r="R1597" t="str">
            <v>75.02.003</v>
          </cell>
          <cell r="S1597" t="str">
            <v>Apoio Op C.Direto</v>
          </cell>
          <cell r="T1597">
            <v>2</v>
          </cell>
          <cell r="U1597" t="str">
            <v>SIEMACO SAO PAULO LIMP URBANA</v>
          </cell>
          <cell r="V1597" t="str">
            <v>Brasileira</v>
          </cell>
          <cell r="W1597" t="str">
            <v>Santa Cruz do Rio Pardo</v>
          </cell>
          <cell r="X1597" t="str">
            <v>MARIA MOREIRA MORGADO</v>
          </cell>
          <cell r="Y1597" t="str">
            <v>ANTONIO DA SILVA MORGADO</v>
          </cell>
          <cell r="Z1597" t="str">
            <v>Casado</v>
          </cell>
          <cell r="AA1597" t="str">
            <v>Ensino Fundamental Completo</v>
          </cell>
          <cell r="AB1597" t="str">
            <v>M</v>
          </cell>
          <cell r="AC1597" t="str">
            <v>Rua</v>
          </cell>
          <cell r="AD1597" t="str">
            <v>RUA FREI ORLANDO</v>
          </cell>
          <cell r="AE1597" t="str">
            <v>34</v>
          </cell>
          <cell r="AF1597" t="str">
            <v>C</v>
          </cell>
          <cell r="AG1597" t="str">
            <v>03432-010</v>
          </cell>
          <cell r="AH1597" t="str">
            <v>VILA SANTA ISABEL</v>
          </cell>
          <cell r="AI1597" t="str">
            <v>São Paulo</v>
          </cell>
          <cell r="AJ1597" t="str">
            <v>São Paulo</v>
          </cell>
          <cell r="AK1597" t="str">
            <v>11</v>
          </cell>
          <cell r="AL1597" t="str">
            <v>98880.7134</v>
          </cell>
          <cell r="AM1597" t="str">
            <v>11</v>
          </cell>
          <cell r="AN1597" t="str">
            <v>99466.2203</v>
          </cell>
          <cell r="AP1597">
            <v>187</v>
          </cell>
          <cell r="AQ1597" t="str">
            <v>17985</v>
          </cell>
          <cell r="AR1597" t="str">
            <v>8</v>
          </cell>
          <cell r="AS1597" t="str">
            <v>136355249</v>
          </cell>
          <cell r="AT1597" t="str">
            <v>153762130167</v>
          </cell>
          <cell r="AU1597" t="str">
            <v>571</v>
          </cell>
          <cell r="AV1597" t="str">
            <v>375</v>
          </cell>
          <cell r="AW1597" t="str">
            <v>32923864</v>
          </cell>
          <cell r="AX1597" t="str">
            <v>972</v>
          </cell>
          <cell r="AY1597">
            <v>1</v>
          </cell>
          <cell r="AZ1597">
            <v>10</v>
          </cell>
          <cell r="BA1597">
            <v>13</v>
          </cell>
        </row>
        <row r="1598">
          <cell r="A1598">
            <v>116321</v>
          </cell>
          <cell r="B1598" t="str">
            <v>LUIZ PAULO WANDERLEY DE CARVALHO</v>
          </cell>
          <cell r="C1598" t="str">
            <v>AJUDANTE EQ SERVICOS DIVERSOS</v>
          </cell>
          <cell r="D1598" t="str">
            <v>ECOSAMPA Santo Amaro</v>
          </cell>
          <cell r="E1598">
            <v>44308</v>
          </cell>
          <cell r="F1598">
            <v>1603.99</v>
          </cell>
          <cell r="G1598" t="str">
            <v>Em Atividade Normal</v>
          </cell>
          <cell r="H1598">
            <v>44987</v>
          </cell>
          <cell r="I1598">
            <v>37210</v>
          </cell>
          <cell r="J1598" t="str">
            <v>559.321.748-38</v>
          </cell>
          <cell r="K1598" t="str">
            <v>228.22259.00.2</v>
          </cell>
          <cell r="L1598" t="str">
            <v>Salário Mensal</v>
          </cell>
          <cell r="M1598" t="str">
            <v>Empregado (CLT)</v>
          </cell>
          <cell r="N1598" t="str">
            <v>5142-25</v>
          </cell>
          <cell r="O1598">
            <v>300</v>
          </cell>
          <cell r="P1598" t="str">
            <v>SEGUNDA A SABADO - 21:00 AS 04:33 / INTERVALO DE 01 HORA</v>
          </cell>
          <cell r="Q1598" t="str">
            <v>220 Horas</v>
          </cell>
          <cell r="R1598" t="str">
            <v>75.01.011</v>
          </cell>
          <cell r="S1598" t="str">
            <v>SCK - Lavagem - Feiras, Vias e Logradouros</v>
          </cell>
          <cell r="T1598">
            <v>2</v>
          </cell>
          <cell r="U1598" t="str">
            <v>SIEMACO SAO PAULO LIMP URBANA</v>
          </cell>
          <cell r="V1598" t="str">
            <v>Brasileira</v>
          </cell>
          <cell r="W1598" t="str">
            <v>São Paulo</v>
          </cell>
          <cell r="X1598" t="str">
            <v>OLGA MARY LUANA WANDERELY DE CARVALHO</v>
          </cell>
          <cell r="Y1598" t="str">
            <v>NAO DECLARADO</v>
          </cell>
          <cell r="Z1598" t="str">
            <v>Solteiro</v>
          </cell>
          <cell r="AA1598" t="str">
            <v>Ensino Fundamental Incompleto</v>
          </cell>
          <cell r="AB1598" t="str">
            <v>M</v>
          </cell>
          <cell r="AC1598" t="str">
            <v>Rua</v>
          </cell>
          <cell r="AD1598" t="str">
            <v>RUA MAITENO</v>
          </cell>
          <cell r="AE1598" t="str">
            <v>116</v>
          </cell>
          <cell r="AF1598" t="str">
            <v>CASA 2</v>
          </cell>
          <cell r="AG1598" t="str">
            <v>05874-110</v>
          </cell>
          <cell r="AH1598" t="str">
            <v>PARQUE NOVO SANTO AMARO</v>
          </cell>
          <cell r="AI1598" t="str">
            <v>São Paulo</v>
          </cell>
          <cell r="AJ1598" t="str">
            <v>São Paulo</v>
          </cell>
          <cell r="AK1598" t="str">
            <v>11</v>
          </cell>
          <cell r="AL1598" t="str">
            <v>98901.6504</v>
          </cell>
          <cell r="AP1598">
            <v>7245</v>
          </cell>
          <cell r="AQ1598" t="str">
            <v>06848</v>
          </cell>
          <cell r="AR1598" t="str">
            <v>6</v>
          </cell>
          <cell r="AS1598" t="str">
            <v>649822456</v>
          </cell>
          <cell r="AT1598" t="str">
            <v>464550110141</v>
          </cell>
          <cell r="AU1598" t="str">
            <v>0439</v>
          </cell>
          <cell r="AV1598" t="str">
            <v>020</v>
          </cell>
          <cell r="AW1598" t="str">
            <v>55932174</v>
          </cell>
          <cell r="AX1598" t="str">
            <v>838</v>
          </cell>
          <cell r="AY1598">
            <v>2</v>
          </cell>
          <cell r="AZ1598">
            <v>4</v>
          </cell>
          <cell r="BA1598">
            <v>9</v>
          </cell>
        </row>
        <row r="1599">
          <cell r="A1599">
            <v>113055</v>
          </cell>
          <cell r="B1599" t="str">
            <v>LUIZ RODRIGUES DE SOUZA</v>
          </cell>
          <cell r="C1599" t="str">
            <v>VARREDOR</v>
          </cell>
          <cell r="D1599" t="str">
            <v>ECOSAMPA M'Boi Mirim</v>
          </cell>
          <cell r="E1599">
            <v>43617</v>
          </cell>
          <cell r="F1599">
            <v>1603.99</v>
          </cell>
          <cell r="G1599" t="str">
            <v>Em Atividade Normal</v>
          </cell>
          <cell r="H1599">
            <v>45023</v>
          </cell>
          <cell r="I1599">
            <v>26711</v>
          </cell>
          <cell r="J1599" t="str">
            <v>934.993.614-34</v>
          </cell>
          <cell r="K1599" t="str">
            <v>125.39775.23.5</v>
          </cell>
          <cell r="L1599" t="str">
            <v>Salário Mensal</v>
          </cell>
          <cell r="M1599" t="str">
            <v>Empregado (CLT)</v>
          </cell>
          <cell r="N1599" t="str">
            <v>5142-15</v>
          </cell>
          <cell r="O1599">
            <v>66</v>
          </cell>
          <cell r="P1599" t="str">
            <v>SEGUNDA A SABADO - 06:00 AS 14:20 / INTERVALO DE 01 HORA</v>
          </cell>
          <cell r="Q1599" t="str">
            <v>220 Horas</v>
          </cell>
          <cell r="R1599" t="str">
            <v>75.01.006</v>
          </cell>
          <cell r="S1599" t="str">
            <v>SCK - Varrição de Vias e Logradouros</v>
          </cell>
          <cell r="T1599">
            <v>2</v>
          </cell>
          <cell r="U1599" t="str">
            <v>SIEMACO SAO PAULO LIMP URBANA</v>
          </cell>
          <cell r="V1599" t="str">
            <v>Brasileira</v>
          </cell>
          <cell r="W1599" t="str">
            <v>Ipubi</v>
          </cell>
          <cell r="X1599" t="str">
            <v>HILDA TAVARES DA SILVA SOUZA</v>
          </cell>
          <cell r="Y1599" t="str">
            <v>ANTONIO RODRIGUES DE SOUZA</v>
          </cell>
          <cell r="Z1599" t="str">
            <v>Solteiro</v>
          </cell>
          <cell r="AA1599" t="str">
            <v>Ensino Fundamental Completo</v>
          </cell>
          <cell r="AB1599" t="str">
            <v>M</v>
          </cell>
          <cell r="AC1599" t="str">
            <v>Rua</v>
          </cell>
          <cell r="AD1599" t="str">
            <v xml:space="preserve">CELORICO DE BASTO  </v>
          </cell>
          <cell r="AE1599" t="str">
            <v>48</v>
          </cell>
          <cell r="AG1599" t="str">
            <v>05857-250</v>
          </cell>
          <cell r="AH1599" t="str">
            <v>WALQUIRIA</v>
          </cell>
          <cell r="AI1599" t="str">
            <v>São Paulo</v>
          </cell>
          <cell r="AJ1599" t="str">
            <v>São Paulo</v>
          </cell>
          <cell r="AP1599">
            <v>390</v>
          </cell>
          <cell r="AQ1599" t="str">
            <v>12657</v>
          </cell>
          <cell r="AR1599" t="str">
            <v>1</v>
          </cell>
          <cell r="AS1599" t="str">
            <v>327032686</v>
          </cell>
          <cell r="AT1599" t="str">
            <v>39230470833</v>
          </cell>
          <cell r="AU1599" t="str">
            <v>358</v>
          </cell>
          <cell r="AV1599" t="str">
            <v>373</v>
          </cell>
          <cell r="AW1599" t="str">
            <v>47923</v>
          </cell>
          <cell r="AX1599" t="str">
            <v>039</v>
          </cell>
          <cell r="AY1599">
            <v>4</v>
          </cell>
          <cell r="AZ1599">
            <v>3</v>
          </cell>
          <cell r="BA1599">
            <v>0</v>
          </cell>
        </row>
        <row r="1600">
          <cell r="A1600">
            <v>113065</v>
          </cell>
          <cell r="B1600" t="str">
            <v>MAGNO ALVES DA SILVA</v>
          </cell>
          <cell r="C1600" t="str">
            <v>VARREDOR</v>
          </cell>
          <cell r="D1600" t="str">
            <v>ECOSAMPA Campo Limpo</v>
          </cell>
          <cell r="E1600">
            <v>43617</v>
          </cell>
          <cell r="F1600">
            <v>1319.67</v>
          </cell>
          <cell r="G1600" t="str">
            <v>Demitido em Meses Anteriores</v>
          </cell>
          <cell r="H1600">
            <v>44140</v>
          </cell>
          <cell r="I1600">
            <v>31771</v>
          </cell>
          <cell r="J1600" t="str">
            <v>036.536.805-90</v>
          </cell>
          <cell r="K1600" t="str">
            <v>160.58589.01.1</v>
          </cell>
          <cell r="L1600" t="str">
            <v>Salário Mensal</v>
          </cell>
          <cell r="M1600" t="str">
            <v>Empregado (CLT)</v>
          </cell>
          <cell r="N1600" t="str">
            <v>5142-15</v>
          </cell>
          <cell r="O1600">
            <v>66</v>
          </cell>
          <cell r="P1600" t="str">
            <v>SEGUNDA A SABADO - 06:00 AS 14:20 / INTERVALO DE 01 HORA</v>
          </cell>
          <cell r="Q1600" t="str">
            <v>220 Horas</v>
          </cell>
          <cell r="R1600" t="str">
            <v>75.01.010</v>
          </cell>
          <cell r="S1600" t="str">
            <v>SCK - Varrição de Feiras Livres</v>
          </cell>
          <cell r="T1600">
            <v>2</v>
          </cell>
          <cell r="U1600" t="str">
            <v>SIEMACO SAO PAULO LIMP URBANA</v>
          </cell>
          <cell r="V1600" t="str">
            <v>Brasileira</v>
          </cell>
          <cell r="W1600" t="str">
            <v>Salvador</v>
          </cell>
          <cell r="X1600" t="str">
            <v>LUZINETE ALVES DA SILVA</v>
          </cell>
          <cell r="Z1600" t="str">
            <v>Solteiro</v>
          </cell>
          <cell r="AA1600" t="str">
            <v>Ensino Fundamental Incompleto</v>
          </cell>
          <cell r="AB1600" t="str">
            <v>M</v>
          </cell>
          <cell r="AC1600" t="str">
            <v>Rua</v>
          </cell>
          <cell r="AD1600" t="str">
            <v>DAS GOIABEIRAS</v>
          </cell>
          <cell r="AE1600" t="str">
            <v>324</v>
          </cell>
          <cell r="AG1600" t="str">
            <v>05661-040</v>
          </cell>
          <cell r="AH1600" t="str">
            <v>PARAISOPOLIS</v>
          </cell>
          <cell r="AI1600" t="str">
            <v>São Paulo</v>
          </cell>
          <cell r="AJ1600" t="str">
            <v>São Paulo</v>
          </cell>
          <cell r="AP1600">
            <v>7486</v>
          </cell>
          <cell r="AQ1600" t="str">
            <v>19691</v>
          </cell>
          <cell r="AR1600" t="str">
            <v>3</v>
          </cell>
          <cell r="AS1600" t="str">
            <v>580236286</v>
          </cell>
          <cell r="AT1600" t="str">
            <v>125230310515</v>
          </cell>
          <cell r="AU1600" t="str">
            <v>308</v>
          </cell>
          <cell r="AV1600" t="str">
            <v>50</v>
          </cell>
          <cell r="AW1600" t="str">
            <v>9307545</v>
          </cell>
          <cell r="AX1600" t="str">
            <v>010</v>
          </cell>
          <cell r="AY1600">
            <v>1</v>
          </cell>
          <cell r="AZ1600">
            <v>5</v>
          </cell>
          <cell r="BA1600">
            <v>4</v>
          </cell>
        </row>
        <row r="1601">
          <cell r="A1601">
            <v>113073</v>
          </cell>
          <cell r="B1601" t="str">
            <v>MAGNOBALDO PEREIRA SANTOS</v>
          </cell>
          <cell r="C1601" t="str">
            <v>VARREDOR</v>
          </cell>
          <cell r="D1601" t="str">
            <v>ECOSAMPA Santo Amaro</v>
          </cell>
          <cell r="E1601">
            <v>43617</v>
          </cell>
          <cell r="F1601">
            <v>1603.99</v>
          </cell>
          <cell r="G1601" t="str">
            <v>Em Atividade Normal</v>
          </cell>
          <cell r="H1601">
            <v>44867</v>
          </cell>
          <cell r="I1601">
            <v>24945</v>
          </cell>
          <cell r="J1601" t="str">
            <v>276.642.398-26</v>
          </cell>
          <cell r="K1601" t="str">
            <v>123.18826.16.3</v>
          </cell>
          <cell r="L1601" t="str">
            <v>Salário Mensal</v>
          </cell>
          <cell r="M1601" t="str">
            <v>Empregado (CLT)</v>
          </cell>
          <cell r="N1601" t="str">
            <v>5142-15</v>
          </cell>
          <cell r="O1601">
            <v>299</v>
          </cell>
          <cell r="P1601" t="str">
            <v>SEGUNDA A SABADO - 20:00 AS 03:40 / INTERVALO DE 01 HORA</v>
          </cell>
          <cell r="Q1601" t="str">
            <v>220 Horas</v>
          </cell>
          <cell r="R1601" t="str">
            <v>75.01.006</v>
          </cell>
          <cell r="S1601" t="str">
            <v>SCK - Varrição de Vias e Logradouros</v>
          </cell>
          <cell r="T1601">
            <v>2</v>
          </cell>
          <cell r="U1601" t="str">
            <v>SIEMACO SAO PAULO LIMP URBANA</v>
          </cell>
          <cell r="V1601" t="str">
            <v>Brasileira</v>
          </cell>
          <cell r="W1601" t="str">
            <v>Itabuna</v>
          </cell>
          <cell r="X1601" t="str">
            <v>MARIA DAS NEVES PEREIRA</v>
          </cell>
          <cell r="Y1601" t="str">
            <v>CARMELITO FELICIANO SANTOS</v>
          </cell>
          <cell r="Z1601" t="str">
            <v>Casado</v>
          </cell>
          <cell r="AA1601" t="str">
            <v>Ensino Fundamental Incompleto</v>
          </cell>
          <cell r="AB1601" t="str">
            <v>M</v>
          </cell>
          <cell r="AC1601" t="str">
            <v>Rua</v>
          </cell>
          <cell r="AD1601" t="str">
            <v>ORESTES DE SOUZA FIGUEIREDO</v>
          </cell>
          <cell r="AE1601" t="str">
            <v>10</v>
          </cell>
          <cell r="AF1601" t="str">
            <v>VIELA 04</v>
          </cell>
          <cell r="AG1601" t="str">
            <v>04890-480</v>
          </cell>
          <cell r="AH1601" t="str">
            <v>JARDIM NOVO MUNDO</v>
          </cell>
          <cell r="AI1601" t="str">
            <v>São Paulo</v>
          </cell>
          <cell r="AJ1601" t="str">
            <v>São Paulo</v>
          </cell>
          <cell r="AK1601" t="str">
            <v>11</v>
          </cell>
          <cell r="AL1601" t="str">
            <v>3498.8836</v>
          </cell>
          <cell r="AP1601">
            <v>3169</v>
          </cell>
          <cell r="AQ1601" t="str">
            <v>05689</v>
          </cell>
          <cell r="AR1601" t="str">
            <v>6</v>
          </cell>
          <cell r="AS1601" t="str">
            <v>37.215.685</v>
          </cell>
          <cell r="AT1601" t="str">
            <v>283828120191</v>
          </cell>
          <cell r="AU1601" t="str">
            <v>154</v>
          </cell>
          <cell r="AV1601" t="str">
            <v>328</v>
          </cell>
          <cell r="AW1601" t="str">
            <v>62288</v>
          </cell>
          <cell r="AX1601" t="str">
            <v>024</v>
          </cell>
          <cell r="AY1601">
            <v>4</v>
          </cell>
          <cell r="AZ1601">
            <v>3</v>
          </cell>
          <cell r="BA1601">
            <v>0</v>
          </cell>
        </row>
        <row r="1602">
          <cell r="A1602">
            <v>119676</v>
          </cell>
          <cell r="B1602" t="str">
            <v>MAICK ROGERIO RIBEIRO CORREA</v>
          </cell>
          <cell r="C1602" t="str">
            <v>AJUDANTE EQ SERVICOS DIVERSOS</v>
          </cell>
          <cell r="D1602" t="str">
            <v>ECOSAMPA Operação Geral</v>
          </cell>
          <cell r="E1602">
            <v>44725</v>
          </cell>
          <cell r="F1602">
            <v>1464.83</v>
          </cell>
          <cell r="G1602" t="str">
            <v>Demitido em Meses Anteriores</v>
          </cell>
          <cell r="H1602">
            <v>44799</v>
          </cell>
          <cell r="I1602">
            <v>33957</v>
          </cell>
          <cell r="J1602" t="str">
            <v>397.118.678-50</v>
          </cell>
          <cell r="K1602" t="str">
            <v>209.73713.20.2</v>
          </cell>
          <cell r="L1602" t="str">
            <v>Salário Mensal</v>
          </cell>
          <cell r="M1602" t="str">
            <v>Empregado (CLT)</v>
          </cell>
          <cell r="N1602" t="str">
            <v>5142-25</v>
          </cell>
          <cell r="O1602">
            <v>301</v>
          </cell>
          <cell r="P1602" t="str">
            <v>SEGUNDA A SABADO - 22:00 AS 05:25 / INTERVALO DE 01 HORA</v>
          </cell>
          <cell r="Q1602" t="str">
            <v>220 Horas</v>
          </cell>
          <cell r="R1602" t="str">
            <v>75.01.013</v>
          </cell>
          <cell r="S1602" t="str">
            <v>SCK - Capinação e Roçada de Vias</v>
          </cell>
          <cell r="T1602">
            <v>2</v>
          </cell>
          <cell r="U1602" t="str">
            <v>SIEMACO SAO PAULO LIMP URBANA</v>
          </cell>
          <cell r="V1602" t="str">
            <v>Brasileira</v>
          </cell>
          <cell r="W1602" t="str">
            <v>Diadema</v>
          </cell>
          <cell r="X1602" t="str">
            <v>VERA LUCIA DA SILVA RIBEIRO</v>
          </cell>
          <cell r="Y1602" t="str">
            <v>CLAUDEMIR ROGERIO DINIZ CORREA</v>
          </cell>
          <cell r="Z1602" t="str">
            <v>Solteiro</v>
          </cell>
          <cell r="AA1602" t="str">
            <v>Ensino Fundamental Completo</v>
          </cell>
          <cell r="AB1602" t="str">
            <v>M</v>
          </cell>
          <cell r="AC1602" t="str">
            <v>Rua</v>
          </cell>
          <cell r="AD1602" t="str">
            <v>BILAC</v>
          </cell>
          <cell r="AE1602" t="str">
            <v>471</v>
          </cell>
          <cell r="AG1602" t="str">
            <v>04840-610</v>
          </cell>
          <cell r="AH1602" t="str">
            <v>CONJ. HAB. BRG. FARIA LIMA</v>
          </cell>
          <cell r="AI1602" t="str">
            <v>São Paulo</v>
          </cell>
          <cell r="AJ1602" t="str">
            <v>São Paulo</v>
          </cell>
          <cell r="AM1602" t="str">
            <v>11</v>
          </cell>
          <cell r="AN1602" t="str">
            <v>95445-0710</v>
          </cell>
          <cell r="AP1602">
            <v>6677</v>
          </cell>
          <cell r="AQ1602" t="str">
            <v>68483</v>
          </cell>
          <cell r="AR1602" t="str">
            <v>6</v>
          </cell>
          <cell r="AS1602" t="str">
            <v>494216463</v>
          </cell>
          <cell r="AT1602" t="str">
            <v>398530920116</v>
          </cell>
          <cell r="AU1602" t="str">
            <v>0578</v>
          </cell>
          <cell r="AV1602" t="str">
            <v>372</v>
          </cell>
          <cell r="AW1602" t="str">
            <v>39711867</v>
          </cell>
          <cell r="AX1602" t="str">
            <v>850</v>
          </cell>
          <cell r="AY1602">
            <v>0</v>
          </cell>
          <cell r="AZ1602">
            <v>2</v>
          </cell>
          <cell r="BA1602">
            <v>13</v>
          </cell>
        </row>
        <row r="1603">
          <cell r="A1603">
            <v>121412</v>
          </cell>
          <cell r="B1603" t="str">
            <v>MAICON APARECIDO DE SOUZA</v>
          </cell>
          <cell r="C1603" t="str">
            <v>AJUDANTE EQ SERVICOS DIVERSOS</v>
          </cell>
          <cell r="D1603" t="str">
            <v>ECOSAMPA Operação Geral</v>
          </cell>
          <cell r="E1603">
            <v>44967</v>
          </cell>
          <cell r="F1603">
            <v>1603.99</v>
          </cell>
          <cell r="G1603" t="str">
            <v>Demitido em Meses Anteriores</v>
          </cell>
          <cell r="H1603">
            <v>44981</v>
          </cell>
          <cell r="I1603">
            <v>32203</v>
          </cell>
          <cell r="J1603" t="str">
            <v>384.326.158-03</v>
          </cell>
          <cell r="K1603" t="str">
            <v>203.91209.13.7</v>
          </cell>
          <cell r="L1603" t="str">
            <v>Salário Mensal</v>
          </cell>
          <cell r="M1603" t="str">
            <v>Empregado (CLT)</v>
          </cell>
          <cell r="N1603" t="str">
            <v>5142-25</v>
          </cell>
          <cell r="O1603">
            <v>339</v>
          </cell>
          <cell r="P1603" t="str">
            <v>SEGUNDA A SABADO - 13:20 AS 21:40 / INTERVALO DE 01 HORA</v>
          </cell>
          <cell r="Q1603" t="str">
            <v>220 Horas</v>
          </cell>
          <cell r="R1603" t="str">
            <v>75.01.011</v>
          </cell>
          <cell r="S1603" t="str">
            <v>SCK - Lavagem - Feiras, Vias e Logradouros</v>
          </cell>
          <cell r="T1603">
            <v>2</v>
          </cell>
          <cell r="U1603" t="str">
            <v>SIEMACO SAO PAULO LIMP URBANA</v>
          </cell>
          <cell r="V1603" t="str">
            <v>Brasileira</v>
          </cell>
          <cell r="W1603" t="str">
            <v>Santo André</v>
          </cell>
          <cell r="X1603" t="str">
            <v>SONIA REGINA FLORENCIO DE SOUZA</v>
          </cell>
          <cell r="Y1603" t="str">
            <v>EDSON APARECIDO DE SOUZA</v>
          </cell>
          <cell r="Z1603" t="str">
            <v>Solteiro</v>
          </cell>
          <cell r="AA1603" t="str">
            <v>Ensino Médio Completo</v>
          </cell>
          <cell r="AB1603" t="str">
            <v>M</v>
          </cell>
          <cell r="AC1603" t="str">
            <v>Rua</v>
          </cell>
          <cell r="AD1603" t="str">
            <v>ALEXANDRE DAVIDENKO</v>
          </cell>
          <cell r="AE1603" t="str">
            <v>216</v>
          </cell>
          <cell r="AG1603" t="str">
            <v>08473-593</v>
          </cell>
          <cell r="AH1603" t="str">
            <v>CONJ. HAB. BARRO BRANCO ll</v>
          </cell>
          <cell r="AI1603" t="str">
            <v>Santo André</v>
          </cell>
          <cell r="AJ1603" t="str">
            <v>São Paulo</v>
          </cell>
          <cell r="AM1603" t="str">
            <v>11</v>
          </cell>
          <cell r="AN1603" t="str">
            <v>97473-5920</v>
          </cell>
          <cell r="AP1603">
            <v>6870</v>
          </cell>
          <cell r="AQ1603" t="str">
            <v>67344</v>
          </cell>
          <cell r="AR1603" t="str">
            <v>6</v>
          </cell>
          <cell r="AS1603" t="str">
            <v>458612571</v>
          </cell>
          <cell r="AT1603" t="str">
            <v>350989350141</v>
          </cell>
          <cell r="AU1603" t="str">
            <v>0292</v>
          </cell>
          <cell r="AV1603" t="str">
            <v>404</v>
          </cell>
          <cell r="AW1603" t="str">
            <v>384326158</v>
          </cell>
          <cell r="AX1603" t="str">
            <v>03</v>
          </cell>
          <cell r="AY1603">
            <v>0</v>
          </cell>
          <cell r="AZ1603">
            <v>0</v>
          </cell>
          <cell r="BA1603">
            <v>14</v>
          </cell>
        </row>
        <row r="1604">
          <cell r="A1604">
            <v>113088</v>
          </cell>
          <cell r="B1604" t="str">
            <v>MAICON DOS SANTOS</v>
          </cell>
          <cell r="C1604" t="str">
            <v>COLETOR</v>
          </cell>
          <cell r="D1604" t="str">
            <v>ECOSAMPA Operação Geral</v>
          </cell>
          <cell r="E1604">
            <v>43617</v>
          </cell>
          <cell r="F1604">
            <v>1523.89</v>
          </cell>
          <cell r="G1604" t="str">
            <v>Demitido em Meses Anteriores</v>
          </cell>
          <cell r="H1604">
            <v>43974</v>
          </cell>
          <cell r="I1604">
            <v>31186</v>
          </cell>
          <cell r="J1604" t="str">
            <v>343.138.628-89</v>
          </cell>
          <cell r="K1604" t="str">
            <v>210.24438.03.3</v>
          </cell>
          <cell r="L1604" t="str">
            <v>Salário Mensal</v>
          </cell>
          <cell r="M1604" t="str">
            <v>Empregado (CLT)</v>
          </cell>
          <cell r="N1604" t="str">
            <v>5142-05</v>
          </cell>
          <cell r="O1604">
            <v>301</v>
          </cell>
          <cell r="P1604" t="str">
            <v>SEGUNDA A SABADO - 22:00 AS 05:25 / INTERVALO DE 01 HORA</v>
          </cell>
          <cell r="Q1604" t="str">
            <v>220 Horas</v>
          </cell>
          <cell r="R1604" t="str">
            <v>75.01.017</v>
          </cell>
          <cell r="S1604" t="str">
            <v>SCK - Coleta Manual - Entulho e Materiais Diversos</v>
          </cell>
          <cell r="T1604">
            <v>2</v>
          </cell>
          <cell r="U1604" t="str">
            <v>SIEMACO SAO PAULO LIMP URBANA</v>
          </cell>
          <cell r="V1604" t="str">
            <v>Brasileira</v>
          </cell>
          <cell r="W1604" t="str">
            <v>Diadema</v>
          </cell>
          <cell r="X1604" t="str">
            <v>ERENILDA DOS SANTOS</v>
          </cell>
          <cell r="Z1604" t="str">
            <v>Solteiro</v>
          </cell>
          <cell r="AA1604" t="str">
            <v>Ensino Médio Incompleto</v>
          </cell>
          <cell r="AB1604" t="str">
            <v>M</v>
          </cell>
          <cell r="AC1604" t="str">
            <v>Rua</v>
          </cell>
          <cell r="AD1604" t="str">
            <v>JAMIL JORGE DANIEL</v>
          </cell>
          <cell r="AE1604" t="str">
            <v>15</v>
          </cell>
          <cell r="AG1604" t="str">
            <v>04464-090</v>
          </cell>
          <cell r="AH1604" t="str">
            <v>BALNEARIO MAR PAULISTA</v>
          </cell>
          <cell r="AI1604" t="str">
            <v>São Paulo</v>
          </cell>
          <cell r="AJ1604" t="str">
            <v>São Paulo</v>
          </cell>
          <cell r="AP1604">
            <v>9104</v>
          </cell>
          <cell r="AQ1604" t="str">
            <v>20367</v>
          </cell>
          <cell r="AR1604" t="str">
            <v>5</v>
          </cell>
          <cell r="AS1604" t="str">
            <v>453607019</v>
          </cell>
          <cell r="AT1604" t="str">
            <v>310651030141</v>
          </cell>
          <cell r="AU1604" t="str">
            <v>483</v>
          </cell>
          <cell r="AV1604" t="str">
            <v>418</v>
          </cell>
          <cell r="AW1604" t="str">
            <v>36241</v>
          </cell>
          <cell r="AX1604" t="str">
            <v>267</v>
          </cell>
          <cell r="AY1604">
            <v>0</v>
          </cell>
          <cell r="AZ1604">
            <v>11</v>
          </cell>
          <cell r="BA1604">
            <v>22</v>
          </cell>
        </row>
        <row r="1605">
          <cell r="A1605">
            <v>121855</v>
          </cell>
          <cell r="B1605" t="str">
            <v>MAIKE SANTOS NASCIMENTO</v>
          </cell>
          <cell r="C1605" t="str">
            <v>AJUDANTE EQ SERVICOS DIVERSOS</v>
          </cell>
          <cell r="D1605" t="str">
            <v>ECOSAMPA Campo Limpo</v>
          </cell>
          <cell r="E1605">
            <v>45022</v>
          </cell>
          <cell r="F1605">
            <v>1603.99</v>
          </cell>
          <cell r="G1605" t="str">
            <v>Em Atividade Normal</v>
          </cell>
          <cell r="H1605">
            <v>45022</v>
          </cell>
          <cell r="I1605">
            <v>35478</v>
          </cell>
          <cell r="J1605" t="str">
            <v>084.614.985-00</v>
          </cell>
          <cell r="K1605" t="str">
            <v>272.20477.95.9</v>
          </cell>
          <cell r="L1605" t="str">
            <v>Salário Mensal</v>
          </cell>
          <cell r="M1605" t="str">
            <v>Empregado (CLT)</v>
          </cell>
          <cell r="N1605" t="str">
            <v>5142-25</v>
          </cell>
          <cell r="O1605">
            <v>233</v>
          </cell>
          <cell r="P1605" t="str">
            <v>SEGUNDA A SABADO - 09:00 AS 17:20 / INTERVALO DE 01 HORA</v>
          </cell>
          <cell r="Q1605" t="str">
            <v>220 Horas</v>
          </cell>
          <cell r="R1605" t="str">
            <v>75.01.022</v>
          </cell>
          <cell r="S1605" t="str">
            <v>SCK - Limpeza Habitacional - Dificil Acesso</v>
          </cell>
          <cell r="T1605">
            <v>2</v>
          </cell>
          <cell r="U1605" t="str">
            <v>SIEMACO SAO PAULO LIMP URBANA</v>
          </cell>
          <cell r="V1605" t="str">
            <v>Brasileira</v>
          </cell>
          <cell r="W1605" t="str">
            <v>Feira de Santana</v>
          </cell>
          <cell r="X1605" t="str">
            <v>SILVANA DA SILVA SANTOS</v>
          </cell>
          <cell r="Y1605" t="str">
            <v>MARCOS ALBERTO NASCIMENTO SANTOS</v>
          </cell>
          <cell r="Z1605" t="str">
            <v>Solteiro</v>
          </cell>
          <cell r="AA1605" t="str">
            <v>Ensino Médio Incompleto</v>
          </cell>
          <cell r="AB1605" t="str">
            <v>M</v>
          </cell>
          <cell r="AC1605" t="str">
            <v>Avenida</v>
          </cell>
          <cell r="AD1605" t="str">
            <v>DOS FUNCIONARIOS PUBLICOS</v>
          </cell>
          <cell r="AE1605" t="str">
            <v>162</v>
          </cell>
          <cell r="AG1605" t="str">
            <v>04962-000</v>
          </cell>
          <cell r="AH1605" t="str">
            <v>VILA DO SOL</v>
          </cell>
          <cell r="AI1605" t="str">
            <v>São Paulo</v>
          </cell>
          <cell r="AJ1605" t="str">
            <v>São Paulo</v>
          </cell>
          <cell r="AM1605" t="str">
            <v>11</v>
          </cell>
          <cell r="AN1605" t="str">
            <v>98656-5533</v>
          </cell>
          <cell r="AP1605">
            <v>7245</v>
          </cell>
          <cell r="AQ1605" t="str">
            <v>13692</v>
          </cell>
          <cell r="AR1605" t="str">
            <v>9</v>
          </cell>
          <cell r="AS1605" t="str">
            <v>1474926029</v>
          </cell>
          <cell r="AT1605" t="str">
            <v>154165930507</v>
          </cell>
          <cell r="AU1605" t="str">
            <v>0186</v>
          </cell>
          <cell r="AV1605" t="str">
            <v>156</v>
          </cell>
          <cell r="AW1605" t="str">
            <v>08461498</v>
          </cell>
          <cell r="AX1605" t="str">
            <v>500</v>
          </cell>
          <cell r="AY1605">
            <v>0</v>
          </cell>
          <cell r="AZ1605">
            <v>4</v>
          </cell>
          <cell r="BA1605">
            <v>25</v>
          </cell>
        </row>
        <row r="1606">
          <cell r="A1606">
            <v>121518</v>
          </cell>
          <cell r="B1606" t="str">
            <v>MAILSON BARBOSA MARTINS</v>
          </cell>
          <cell r="C1606" t="str">
            <v>AJUDANTE EQ SERVICOS DIVERSOS</v>
          </cell>
          <cell r="D1606" t="str">
            <v>ECOSAMPA Operação Geral</v>
          </cell>
          <cell r="E1606">
            <v>44972</v>
          </cell>
          <cell r="F1606">
            <v>1603.99</v>
          </cell>
          <cell r="G1606" t="str">
            <v>Demitido em Meses Anteriores</v>
          </cell>
          <cell r="H1606">
            <v>44986</v>
          </cell>
          <cell r="I1606">
            <v>34609</v>
          </cell>
          <cell r="J1606" t="str">
            <v>425.894.348-71</v>
          </cell>
          <cell r="K1606" t="str">
            <v>204.85239.09.9</v>
          </cell>
          <cell r="L1606" t="str">
            <v>Salário Mensal</v>
          </cell>
          <cell r="M1606" t="str">
            <v>Empregado (CLT)</v>
          </cell>
          <cell r="N1606" t="str">
            <v>5142-25</v>
          </cell>
          <cell r="O1606">
            <v>339</v>
          </cell>
          <cell r="P1606" t="str">
            <v>SEGUNDA A SABADO - 13:20 AS 21:40 / INTERVALO DE 01 HORA</v>
          </cell>
          <cell r="Q1606" t="str">
            <v>220 Horas</v>
          </cell>
          <cell r="R1606" t="str">
            <v>75.01.011</v>
          </cell>
          <cell r="S1606" t="str">
            <v>SCK - Lavagem - Feiras, Vias e Logradouros</v>
          </cell>
          <cell r="T1606">
            <v>2</v>
          </cell>
          <cell r="U1606" t="str">
            <v>SIEMACO SAO PAULO LIMP URBANA</v>
          </cell>
          <cell r="V1606" t="str">
            <v>Brasileira</v>
          </cell>
          <cell r="W1606" t="str">
            <v>São Paulo</v>
          </cell>
          <cell r="X1606" t="str">
            <v>MARCIA AUGUSTA MACIEL BARBOSA</v>
          </cell>
          <cell r="Y1606" t="str">
            <v>WILSON FEITOSA MARTINS</v>
          </cell>
          <cell r="Z1606" t="str">
            <v>Solteiro</v>
          </cell>
          <cell r="AA1606" t="str">
            <v>Ensino Fundamental Completo</v>
          </cell>
          <cell r="AB1606" t="str">
            <v>M</v>
          </cell>
          <cell r="AC1606" t="str">
            <v>Rua</v>
          </cell>
          <cell r="AD1606" t="str">
            <v>GEN. CALOS DE PAULA CHAVES</v>
          </cell>
          <cell r="AE1606" t="str">
            <v>322</v>
          </cell>
          <cell r="AG1606" t="str">
            <v>04855-320</v>
          </cell>
          <cell r="AH1606" t="str">
            <v>JD TRES CORACOES</v>
          </cell>
          <cell r="AI1606" t="str">
            <v>São Paulo</v>
          </cell>
          <cell r="AJ1606" t="str">
            <v>São Paulo</v>
          </cell>
          <cell r="AM1606" t="str">
            <v>11</v>
          </cell>
          <cell r="AN1606" t="str">
            <v>98748-7208</v>
          </cell>
          <cell r="AP1606">
            <v>7486</v>
          </cell>
          <cell r="AQ1606" t="str">
            <v>14237</v>
          </cell>
          <cell r="AR1606" t="str">
            <v>0</v>
          </cell>
          <cell r="AS1606" t="str">
            <v>374164678</v>
          </cell>
          <cell r="AT1606" t="str">
            <v>406747460167</v>
          </cell>
          <cell r="AW1606" t="str">
            <v>425894348</v>
          </cell>
          <cell r="AX1606" t="str">
            <v>71</v>
          </cell>
          <cell r="AY1606">
            <v>0</v>
          </cell>
          <cell r="AZ1606">
            <v>0</v>
          </cell>
          <cell r="BA1606">
            <v>16</v>
          </cell>
        </row>
        <row r="1607">
          <cell r="A1607">
            <v>113095</v>
          </cell>
          <cell r="B1607" t="str">
            <v>MANACES ALVES CORREIA</v>
          </cell>
          <cell r="C1607" t="str">
            <v>FISCAL DE TURMA PLENO</v>
          </cell>
          <cell r="D1607" t="str">
            <v>ECOSAMPA Campo Limpo</v>
          </cell>
          <cell r="E1607">
            <v>43617</v>
          </cell>
          <cell r="F1607">
            <v>3222.08</v>
          </cell>
          <cell r="G1607" t="str">
            <v>Em Atividade Normal</v>
          </cell>
          <cell r="H1607">
            <v>44835</v>
          </cell>
          <cell r="I1607">
            <v>30747</v>
          </cell>
          <cell r="J1607" t="str">
            <v>311.982.228-08</v>
          </cell>
          <cell r="K1607" t="str">
            <v>132.14571.81.7</v>
          </cell>
          <cell r="L1607" t="str">
            <v>Salário Mensal</v>
          </cell>
          <cell r="M1607" t="str">
            <v>Empregado (CLT)</v>
          </cell>
          <cell r="N1607" t="str">
            <v>9922-05</v>
          </cell>
          <cell r="O1607">
            <v>167</v>
          </cell>
          <cell r="P1607" t="str">
            <v>SEGUNDA A SABADO - 13:40 AS 22:00 / INTERVALO DE 01 HORA</v>
          </cell>
          <cell r="Q1607" t="str">
            <v>220 Horas</v>
          </cell>
          <cell r="R1607" t="str">
            <v>75.02.003</v>
          </cell>
          <cell r="S1607" t="str">
            <v>Apoio Op C.Direto</v>
          </cell>
          <cell r="T1607">
            <v>2</v>
          </cell>
          <cell r="U1607" t="str">
            <v>SIEMACO SAO PAULO LIMP URBANA</v>
          </cell>
          <cell r="V1607" t="str">
            <v>Brasileira</v>
          </cell>
          <cell r="W1607" t="str">
            <v>Salvador</v>
          </cell>
          <cell r="X1607" t="str">
            <v>VALDENITA SANTOS ALVES</v>
          </cell>
          <cell r="Y1607" t="str">
            <v>JOSE LUIS CORREIA</v>
          </cell>
          <cell r="Z1607" t="str">
            <v>Solteiro</v>
          </cell>
          <cell r="AA1607" t="str">
            <v>Ensino Médio Incompleto</v>
          </cell>
          <cell r="AB1607" t="str">
            <v>M</v>
          </cell>
          <cell r="AC1607" t="str">
            <v>Rua</v>
          </cell>
          <cell r="AD1607" t="str">
            <v>DR NERIO NUNES</v>
          </cell>
          <cell r="AE1607" t="str">
            <v>47</v>
          </cell>
          <cell r="AG1607" t="str">
            <v>05848-030</v>
          </cell>
          <cell r="AH1607" t="str">
            <v>JD CAMPO DE FORA</v>
          </cell>
          <cell r="AI1607" t="str">
            <v>São Paulo</v>
          </cell>
          <cell r="AJ1607" t="str">
            <v>São Paulo</v>
          </cell>
          <cell r="AK1607" t="str">
            <v>11</v>
          </cell>
          <cell r="AL1607" t="str">
            <v>3497.8307</v>
          </cell>
          <cell r="AM1607" t="str">
            <v>11</v>
          </cell>
          <cell r="AN1607" t="str">
            <v>9514.8311</v>
          </cell>
          <cell r="AP1607">
            <v>9106</v>
          </cell>
          <cell r="AQ1607" t="str">
            <v>33370</v>
          </cell>
          <cell r="AR1607" t="str">
            <v>2</v>
          </cell>
          <cell r="AS1607" t="str">
            <v>420941186</v>
          </cell>
          <cell r="AT1607" t="str">
            <v>305973540116</v>
          </cell>
          <cell r="AU1607" t="str">
            <v>123</v>
          </cell>
          <cell r="AV1607" t="str">
            <v>373</v>
          </cell>
          <cell r="AW1607" t="str">
            <v>44498</v>
          </cell>
          <cell r="AX1607" t="str">
            <v>262</v>
          </cell>
          <cell r="AY1607">
            <v>4</v>
          </cell>
          <cell r="AZ1607">
            <v>3</v>
          </cell>
          <cell r="BA1607">
            <v>0</v>
          </cell>
          <cell r="BB1607" t="str">
            <v>06.517.317.653</v>
          </cell>
          <cell r="BC1607">
            <v>43984</v>
          </cell>
          <cell r="BE1607" t="str">
            <v>A</v>
          </cell>
          <cell r="BF1607" t="str">
            <v>B</v>
          </cell>
        </row>
        <row r="1608">
          <cell r="A1608">
            <v>117363</v>
          </cell>
          <cell r="B1608" t="str">
            <v>MANASSES JOSE DA SILVA</v>
          </cell>
          <cell r="C1608" t="str">
            <v>MOTORISTA CAMINHAO</v>
          </cell>
          <cell r="D1608" t="str">
            <v>ECOSAMPA Operação Geral</v>
          </cell>
          <cell r="E1608">
            <v>44508</v>
          </cell>
          <cell r="F1608">
            <v>3050.22</v>
          </cell>
          <cell r="G1608" t="str">
            <v>Demitido em Meses Anteriores</v>
          </cell>
          <cell r="H1608">
            <v>45091</v>
          </cell>
          <cell r="I1608">
            <v>26269</v>
          </cell>
          <cell r="J1608" t="str">
            <v>594.834.904-72</v>
          </cell>
          <cell r="K1608" t="str">
            <v>124.53541.50.3</v>
          </cell>
          <cell r="L1608" t="str">
            <v>Salário Mensal</v>
          </cell>
          <cell r="M1608" t="str">
            <v>Empregado (CLT)</v>
          </cell>
          <cell r="N1608" t="str">
            <v>7825-10</v>
          </cell>
          <cell r="O1608">
            <v>339</v>
          </cell>
          <cell r="P1608" t="str">
            <v>SEGUNDA A SABADO - 13:20 AS 21:40 / INTERVALO DE 01 HORA</v>
          </cell>
          <cell r="Q1608" t="str">
            <v>220 Horas</v>
          </cell>
          <cell r="R1608" t="str">
            <v>75.01.011</v>
          </cell>
          <cell r="S1608" t="str">
            <v>SCK - Lavagem - Feiras, Vias e Logradouros</v>
          </cell>
          <cell r="T1608">
            <v>2</v>
          </cell>
          <cell r="U1608" t="str">
            <v>SIND TRAB EMP DE ONIBUS RODOV INTEREST INTERM SET DIF SAO PAULO</v>
          </cell>
          <cell r="V1608" t="str">
            <v>Brasileira</v>
          </cell>
          <cell r="W1608" t="str">
            <v>Igarassu</v>
          </cell>
          <cell r="X1608" t="str">
            <v>MARIA DE LOURDES DA SILVA</v>
          </cell>
          <cell r="Y1608" t="str">
            <v>SEVERINO JOSE DA SILVA</v>
          </cell>
          <cell r="Z1608" t="str">
            <v>Casado</v>
          </cell>
          <cell r="AA1608" t="str">
            <v>Ensino Médio Completo</v>
          </cell>
          <cell r="AB1608" t="str">
            <v>M</v>
          </cell>
          <cell r="AC1608" t="str">
            <v>Rua</v>
          </cell>
          <cell r="AD1608" t="str">
            <v>RUA DOM RENATO PONTES</v>
          </cell>
          <cell r="AE1608" t="str">
            <v>58</v>
          </cell>
          <cell r="AG1608" t="str">
            <v>04852-018</v>
          </cell>
          <cell r="AH1608" t="str">
            <v>JARDIM SHANGRILA</v>
          </cell>
          <cell r="AI1608" t="str">
            <v>São Paulo</v>
          </cell>
          <cell r="AJ1608" t="str">
            <v>São Paulo</v>
          </cell>
          <cell r="AK1608" t="str">
            <v>11</v>
          </cell>
          <cell r="AL1608" t="str">
            <v>95437.2944</v>
          </cell>
          <cell r="AP1608">
            <v>6677</v>
          </cell>
          <cell r="AQ1608" t="str">
            <v>57281</v>
          </cell>
          <cell r="AR1608" t="str">
            <v>7</v>
          </cell>
          <cell r="AS1608" t="str">
            <v>359752494</v>
          </cell>
          <cell r="AT1608" t="str">
            <v>37806526809</v>
          </cell>
          <cell r="AU1608" t="str">
            <v>95</v>
          </cell>
          <cell r="AV1608" t="str">
            <v>85</v>
          </cell>
          <cell r="AW1608" t="str">
            <v>59483490</v>
          </cell>
          <cell r="AX1608" t="str">
            <v>472</v>
          </cell>
          <cell r="AY1608">
            <v>1</v>
          </cell>
          <cell r="AZ1608">
            <v>7</v>
          </cell>
          <cell r="BA1608">
            <v>6</v>
          </cell>
          <cell r="BB1608" t="str">
            <v>03.451.003.600</v>
          </cell>
          <cell r="BC1608">
            <v>44945</v>
          </cell>
          <cell r="BD1608">
            <v>44106</v>
          </cell>
          <cell r="BE1608" t="str">
            <v>A</v>
          </cell>
          <cell r="BF1608" t="str">
            <v>E</v>
          </cell>
          <cell r="BG1608">
            <v>44509</v>
          </cell>
        </row>
        <row r="1609">
          <cell r="A1609">
            <v>113101</v>
          </cell>
          <cell r="B1609" t="str">
            <v>MANOEL ARAUJO DE BARROS</v>
          </cell>
          <cell r="C1609" t="str">
            <v>AJUDANTE EQ SERVICOS DIVERSOS</v>
          </cell>
          <cell r="D1609" t="str">
            <v>ECOSAMPA Capela do Socorro</v>
          </cell>
          <cell r="E1609">
            <v>43617</v>
          </cell>
          <cell r="F1609">
            <v>1603.99</v>
          </cell>
          <cell r="G1609" t="str">
            <v>Em Atividade Normal</v>
          </cell>
          <cell r="H1609">
            <v>44930</v>
          </cell>
          <cell r="I1609">
            <v>23799</v>
          </cell>
          <cell r="J1609" t="str">
            <v>650.418.014-87</v>
          </cell>
          <cell r="K1609" t="str">
            <v>122.19098.03.8</v>
          </cell>
          <cell r="L1609" t="str">
            <v>Salário Mensal</v>
          </cell>
          <cell r="M1609" t="str">
            <v>Empregado (CLT)</v>
          </cell>
          <cell r="N1609" t="str">
            <v>5142-25</v>
          </cell>
          <cell r="O1609">
            <v>66</v>
          </cell>
          <cell r="P1609" t="str">
            <v>SEGUNDA A SABADO - 06:00 AS 14:20 / INTERVALO DE 01 HORA</v>
          </cell>
          <cell r="Q1609" t="str">
            <v>220 Horas</v>
          </cell>
          <cell r="R1609" t="str">
            <v>75.01.013</v>
          </cell>
          <cell r="S1609" t="str">
            <v>SCK - Capinação e Roçada de Vias</v>
          </cell>
          <cell r="T1609">
            <v>2</v>
          </cell>
          <cell r="U1609" t="str">
            <v>SIEMACO SAO PAULO LIMP URBANA</v>
          </cell>
          <cell r="V1609" t="str">
            <v>Brasileira</v>
          </cell>
          <cell r="W1609" t="str">
            <v>Vicência</v>
          </cell>
          <cell r="X1609" t="str">
            <v>MARIA DAS DORES DE ARAUJO</v>
          </cell>
          <cell r="Y1609" t="str">
            <v>IRINEU FRANCISCO DE BARROS</v>
          </cell>
          <cell r="Z1609" t="str">
            <v>Solteiro</v>
          </cell>
          <cell r="AA1609" t="str">
            <v>Ensino Fundamental Incompleto</v>
          </cell>
          <cell r="AB1609" t="str">
            <v>M</v>
          </cell>
          <cell r="AC1609" t="str">
            <v>Rua</v>
          </cell>
          <cell r="AD1609" t="str">
            <v>MARIA ROSA DE JESUS</v>
          </cell>
          <cell r="AE1609" t="str">
            <v>40</v>
          </cell>
          <cell r="AG1609" t="str">
            <v>04466-020</v>
          </cell>
          <cell r="AH1609" t="str">
            <v>JARDIM ITAPURA</v>
          </cell>
          <cell r="AI1609" t="str">
            <v>São Paulo</v>
          </cell>
          <cell r="AJ1609" t="str">
            <v>São Paulo</v>
          </cell>
          <cell r="AP1609">
            <v>9340</v>
          </cell>
          <cell r="AQ1609" t="str">
            <v>64550</v>
          </cell>
          <cell r="AR1609" t="str">
            <v>7</v>
          </cell>
          <cell r="AS1609" t="str">
            <v>523000418</v>
          </cell>
          <cell r="AT1609" t="str">
            <v>24829130876</v>
          </cell>
          <cell r="AU1609" t="str">
            <v>42</v>
          </cell>
          <cell r="AV1609" t="str">
            <v>418</v>
          </cell>
          <cell r="AW1609" t="str">
            <v>60456</v>
          </cell>
          <cell r="AX1609" t="str">
            <v>032</v>
          </cell>
          <cell r="AY1609">
            <v>4</v>
          </cell>
          <cell r="AZ1609">
            <v>3</v>
          </cell>
          <cell r="BA1609">
            <v>0</v>
          </cell>
        </row>
        <row r="1610">
          <cell r="A1610">
            <v>114557</v>
          </cell>
          <cell r="B1610" t="str">
            <v>MANOEL BARBOSA DA SILVA</v>
          </cell>
          <cell r="C1610" t="str">
            <v>AJUDANTE EQ SERVICOS DIVERSOS</v>
          </cell>
          <cell r="D1610" t="str">
            <v>ECOSAMPA M'Boi Mirim</v>
          </cell>
          <cell r="E1610">
            <v>43817</v>
          </cell>
          <cell r="F1610">
            <v>1603.99</v>
          </cell>
          <cell r="G1610" t="str">
            <v>Demitido em Meses Anteriores</v>
          </cell>
          <cell r="H1610">
            <v>45061</v>
          </cell>
          <cell r="I1610">
            <v>26000</v>
          </cell>
          <cell r="J1610" t="str">
            <v>842.758.634-53</v>
          </cell>
          <cell r="K1610" t="str">
            <v>125.18079.32.9</v>
          </cell>
          <cell r="L1610" t="str">
            <v>Salário Mensal</v>
          </cell>
          <cell r="M1610" t="str">
            <v>Empregado (CLT)</v>
          </cell>
          <cell r="N1610" t="str">
            <v>5142-25</v>
          </cell>
          <cell r="O1610">
            <v>167</v>
          </cell>
          <cell r="P1610" t="str">
            <v>SEGUNDA A SABADO - 13:40 AS 22:00 / INTERVALO DE 01 HORA</v>
          </cell>
          <cell r="Q1610" t="str">
            <v>220 Horas</v>
          </cell>
          <cell r="R1610" t="str">
            <v>75.01.013</v>
          </cell>
          <cell r="S1610" t="str">
            <v>SCK - Capinação e Roçada de Vias</v>
          </cell>
          <cell r="T1610">
            <v>2</v>
          </cell>
          <cell r="U1610" t="str">
            <v>SIEMACO SAO PAULO LIMP URBANA</v>
          </cell>
          <cell r="V1610" t="str">
            <v>Brasileira</v>
          </cell>
          <cell r="W1610" t="str">
            <v>São Paulo</v>
          </cell>
          <cell r="X1610" t="str">
            <v>JULIA PEREIRA MONTEIRO</v>
          </cell>
          <cell r="Y1610" t="str">
            <v>JOSE BARBOSA DA SILVA</v>
          </cell>
          <cell r="Z1610" t="str">
            <v>Solteiro</v>
          </cell>
          <cell r="AA1610" t="str">
            <v>Ensino Fundamental Incompleto</v>
          </cell>
          <cell r="AB1610" t="str">
            <v>M</v>
          </cell>
          <cell r="AC1610" t="str">
            <v>Rua</v>
          </cell>
          <cell r="AD1610" t="str">
            <v>ONAM GOMES DE SENA</v>
          </cell>
          <cell r="AE1610" t="str">
            <v>155</v>
          </cell>
          <cell r="AF1610" t="str">
            <v>CS 03</v>
          </cell>
          <cell r="AG1610" t="str">
            <v>05860-100</v>
          </cell>
          <cell r="AH1610" t="str">
            <v>JARDIM SANDRA</v>
          </cell>
          <cell r="AI1610" t="str">
            <v>São Paulo</v>
          </cell>
          <cell r="AJ1610" t="str">
            <v>São Paulo</v>
          </cell>
          <cell r="AK1610" t="str">
            <v>11</v>
          </cell>
          <cell r="AL1610" t="str">
            <v>93151.8643</v>
          </cell>
          <cell r="AP1610">
            <v>2921</v>
          </cell>
          <cell r="AQ1610" t="str">
            <v>54208</v>
          </cell>
          <cell r="AR1610" t="str">
            <v>6</v>
          </cell>
          <cell r="AS1610" t="str">
            <v>388941649</v>
          </cell>
          <cell r="AT1610" t="str">
            <v>018459001759</v>
          </cell>
          <cell r="AU1610" t="str">
            <v>0325</v>
          </cell>
          <cell r="AV1610" t="str">
            <v>054</v>
          </cell>
          <cell r="AW1610" t="str">
            <v>842.758.63</v>
          </cell>
          <cell r="AX1610" t="str">
            <v>453</v>
          </cell>
          <cell r="AY1610">
            <v>3</v>
          </cell>
          <cell r="AZ1610">
            <v>4</v>
          </cell>
          <cell r="BA1610">
            <v>27</v>
          </cell>
        </row>
        <row r="1611">
          <cell r="A1611">
            <v>113106</v>
          </cell>
          <cell r="B1611" t="str">
            <v>MANOEL BELARMINO DA SILVA</v>
          </cell>
          <cell r="C1611" t="str">
            <v>VARREDOR</v>
          </cell>
          <cell r="D1611" t="str">
            <v>ECOSAMPA Santo Amaro</v>
          </cell>
          <cell r="E1611">
            <v>43617</v>
          </cell>
          <cell r="F1611">
            <v>1603.99</v>
          </cell>
          <cell r="G1611" t="str">
            <v>Em Atividade Normal</v>
          </cell>
          <cell r="H1611">
            <v>45177</v>
          </cell>
          <cell r="I1611">
            <v>18678</v>
          </cell>
          <cell r="J1611" t="str">
            <v>031.594.048-46</v>
          </cell>
          <cell r="K1611" t="str">
            <v>107.74402.16.1</v>
          </cell>
          <cell r="L1611" t="str">
            <v>Salário Mensal</v>
          </cell>
          <cell r="M1611" t="str">
            <v>Empregado (CLT)</v>
          </cell>
          <cell r="N1611" t="str">
            <v>5142-15</v>
          </cell>
          <cell r="O1611">
            <v>299</v>
          </cell>
          <cell r="P1611" t="str">
            <v>SEGUNDA A SABADO - 20:00 AS 03:40 / INTERVALO DE 01 HORA</v>
          </cell>
          <cell r="Q1611" t="str">
            <v>220 Horas</v>
          </cell>
          <cell r="R1611" t="str">
            <v>75.01.006</v>
          </cell>
          <cell r="S1611" t="str">
            <v>SCK - Varrição de Vias e Logradouros</v>
          </cell>
          <cell r="T1611">
            <v>2</v>
          </cell>
          <cell r="U1611" t="str">
            <v>SIEMACO SAO PAULO LIMP URBANA</v>
          </cell>
          <cell r="V1611" t="str">
            <v>Brasileira</v>
          </cell>
          <cell r="W1611" t="str">
            <v>Surubim</v>
          </cell>
          <cell r="X1611" t="str">
            <v>EMILIA MARIA DA SILVA</v>
          </cell>
          <cell r="Y1611" t="str">
            <v>JOAO BELARMINO DA SILVA</v>
          </cell>
          <cell r="Z1611" t="str">
            <v>Casado</v>
          </cell>
          <cell r="AA1611" t="str">
            <v>Analfabeto</v>
          </cell>
          <cell r="AB1611" t="str">
            <v>M</v>
          </cell>
          <cell r="AC1611" t="str">
            <v>Rua</v>
          </cell>
          <cell r="AD1611" t="str">
            <v>CATU</v>
          </cell>
          <cell r="AE1611" t="str">
            <v>28</v>
          </cell>
          <cell r="AG1611" t="str">
            <v>04960-000</v>
          </cell>
          <cell r="AH1611" t="str">
            <v>VILA CALU</v>
          </cell>
          <cell r="AI1611" t="str">
            <v>São Paulo</v>
          </cell>
          <cell r="AJ1611" t="str">
            <v>São Paulo</v>
          </cell>
          <cell r="AK1611" t="str">
            <v>11</v>
          </cell>
          <cell r="AL1611" t="str">
            <v>5517.4086</v>
          </cell>
          <cell r="AP1611">
            <v>9104</v>
          </cell>
          <cell r="AQ1611" t="str">
            <v>20306</v>
          </cell>
          <cell r="AR1611" t="str">
            <v>3</v>
          </cell>
          <cell r="AS1611" t="str">
            <v>30.732.481</v>
          </cell>
          <cell r="AT1611" t="str">
            <v>40557450868</v>
          </cell>
          <cell r="AU1611" t="str">
            <v>106</v>
          </cell>
          <cell r="AV1611" t="str">
            <v>46</v>
          </cell>
          <cell r="AW1611" t="str">
            <v>73513</v>
          </cell>
          <cell r="AX1611" t="str">
            <v>445</v>
          </cell>
          <cell r="AY1611">
            <v>4</v>
          </cell>
          <cell r="AZ1611">
            <v>3</v>
          </cell>
          <cell r="BA1611">
            <v>0</v>
          </cell>
        </row>
        <row r="1612">
          <cell r="A1612">
            <v>113110</v>
          </cell>
          <cell r="B1612" t="str">
            <v>MANOEL CARLOS DA SILVA FIGUEIREDO</v>
          </cell>
          <cell r="C1612" t="str">
            <v>VARREDOR</v>
          </cell>
          <cell r="D1612" t="str">
            <v>ECOSAMPA Capela do Socorro</v>
          </cell>
          <cell r="E1612">
            <v>43617</v>
          </cell>
          <cell r="F1612">
            <v>1603.99</v>
          </cell>
          <cell r="G1612" t="str">
            <v>Em Atividade Normal</v>
          </cell>
          <cell r="H1612">
            <v>45056</v>
          </cell>
          <cell r="I1612">
            <v>22685</v>
          </cell>
          <cell r="J1612" t="str">
            <v>073.952.528-02</v>
          </cell>
          <cell r="K1612" t="str">
            <v>121.19394.42.5</v>
          </cell>
          <cell r="L1612" t="str">
            <v>Salário Mensal</v>
          </cell>
          <cell r="M1612" t="str">
            <v>Empregado (CLT)</v>
          </cell>
          <cell r="N1612" t="str">
            <v>5142-15</v>
          </cell>
          <cell r="O1612">
            <v>233</v>
          </cell>
          <cell r="P1612" t="str">
            <v>SEGUNDA A SABADO - 09:00 AS 17:20 / INTERVALO DE 01 HORA</v>
          </cell>
          <cell r="Q1612" t="str">
            <v>220 Horas</v>
          </cell>
          <cell r="R1612" t="str">
            <v>75.01.007</v>
          </cell>
          <cell r="S1612" t="str">
            <v>SCK - Varrição de Sarjetas e Calçadas</v>
          </cell>
          <cell r="T1612">
            <v>2</v>
          </cell>
          <cell r="U1612" t="str">
            <v>SIEMACO SAO PAULO LIMP URBANA</v>
          </cell>
          <cell r="V1612" t="str">
            <v>Brasileira</v>
          </cell>
          <cell r="W1612" t="str">
            <v>São Paulo</v>
          </cell>
          <cell r="X1612" t="str">
            <v>LAUDI DA SILVA FIGUEIREDO</v>
          </cell>
          <cell r="Y1612" t="str">
            <v>JOSE DIAS FIGUEIREDO</v>
          </cell>
          <cell r="Z1612" t="str">
            <v>Casado</v>
          </cell>
          <cell r="AA1612" t="str">
            <v>Analfabeto</v>
          </cell>
          <cell r="AB1612" t="str">
            <v>M</v>
          </cell>
          <cell r="AC1612" t="str">
            <v>Rua</v>
          </cell>
          <cell r="AD1612" t="str">
            <v>NOVA</v>
          </cell>
          <cell r="AE1612" t="str">
            <v>5</v>
          </cell>
          <cell r="AG1612" t="str">
            <v>04849-000</v>
          </cell>
          <cell r="AH1612" t="str">
            <v>PQ RES COCAIA</v>
          </cell>
          <cell r="AI1612" t="str">
            <v>São Paulo</v>
          </cell>
          <cell r="AJ1612" t="str">
            <v>São Paulo</v>
          </cell>
          <cell r="AP1612">
            <v>1684</v>
          </cell>
          <cell r="AQ1612" t="str">
            <v>16556</v>
          </cell>
          <cell r="AR1612" t="str">
            <v>4</v>
          </cell>
          <cell r="AS1612" t="str">
            <v>186403598</v>
          </cell>
          <cell r="AT1612" t="str">
            <v>156640830108</v>
          </cell>
          <cell r="AU1612" t="str">
            <v>429</v>
          </cell>
          <cell r="AV1612" t="str">
            <v>371</v>
          </cell>
          <cell r="AW1612" t="str">
            <v>88542</v>
          </cell>
          <cell r="AX1612" t="str">
            <v>209</v>
          </cell>
          <cell r="AY1612">
            <v>4</v>
          </cell>
          <cell r="AZ1612">
            <v>3</v>
          </cell>
          <cell r="BA1612">
            <v>0</v>
          </cell>
        </row>
        <row r="1613">
          <cell r="A1613">
            <v>113116</v>
          </cell>
          <cell r="B1613" t="str">
            <v>MANOEL CARLOS DE SOUZA COSTA</v>
          </cell>
          <cell r="C1613" t="str">
            <v>VARREDOR</v>
          </cell>
          <cell r="D1613" t="str">
            <v>ECOSAMPA Campo Limpo</v>
          </cell>
          <cell r="E1613">
            <v>43617</v>
          </cell>
          <cell r="F1613">
            <v>1603.99</v>
          </cell>
          <cell r="G1613" t="str">
            <v>Em Atividade Normal</v>
          </cell>
          <cell r="H1613">
            <v>45056</v>
          </cell>
          <cell r="I1613">
            <v>26409</v>
          </cell>
          <cell r="J1613" t="str">
            <v>127.359.528-94</v>
          </cell>
          <cell r="K1613" t="str">
            <v>123.01427.42.2</v>
          </cell>
          <cell r="L1613" t="str">
            <v>Salário Mensal</v>
          </cell>
          <cell r="M1613" t="str">
            <v>Empregado (CLT)</v>
          </cell>
          <cell r="N1613" t="str">
            <v>5142-15</v>
          </cell>
          <cell r="O1613">
            <v>71</v>
          </cell>
          <cell r="P1613" t="str">
            <v>SEGUNDA A SABADO - 07:00 AS 15:20 / INTERVALO DE 01 HORA</v>
          </cell>
          <cell r="Q1613" t="str">
            <v>220 Horas</v>
          </cell>
          <cell r="R1613" t="str">
            <v>75.01.006</v>
          </cell>
          <cell r="S1613" t="str">
            <v>SCK - Varrição de Vias e Logradouros</v>
          </cell>
          <cell r="T1613">
            <v>2</v>
          </cell>
          <cell r="U1613" t="str">
            <v>SIEMACO SAO PAULO LIMP URBANA</v>
          </cell>
          <cell r="V1613" t="str">
            <v>Brasileira</v>
          </cell>
          <cell r="W1613" t="str">
            <v>Alcobaça</v>
          </cell>
          <cell r="X1613" t="str">
            <v>MARIA D ALVA PEREIRA DE SOUZA</v>
          </cell>
          <cell r="Y1613" t="str">
            <v>CARMELITO TEIXEIRA COSTA</v>
          </cell>
          <cell r="Z1613" t="str">
            <v>Casado</v>
          </cell>
          <cell r="AA1613" t="str">
            <v>Ensino Fundamental Incompleto</v>
          </cell>
          <cell r="AB1613" t="str">
            <v>M</v>
          </cell>
          <cell r="AC1613" t="str">
            <v>Avenida</v>
          </cell>
          <cell r="AD1613" t="str">
            <v>CARLOS LACERDA</v>
          </cell>
          <cell r="AE1613" t="str">
            <v>136</v>
          </cell>
          <cell r="AG1613" t="str">
            <v>05857-430</v>
          </cell>
          <cell r="AH1613" t="str">
            <v>VILA PIRAJUSSARA</v>
          </cell>
          <cell r="AI1613" t="str">
            <v>São Paulo</v>
          </cell>
          <cell r="AJ1613" t="str">
            <v>São Paulo</v>
          </cell>
          <cell r="AP1613">
            <v>1003</v>
          </cell>
          <cell r="AQ1613" t="str">
            <v>81667</v>
          </cell>
          <cell r="AR1613" t="str">
            <v>3</v>
          </cell>
          <cell r="AS1613" t="str">
            <v>218925967</v>
          </cell>
          <cell r="AT1613" t="str">
            <v>217025770132</v>
          </cell>
          <cell r="AU1613" t="str">
            <v>228</v>
          </cell>
          <cell r="AV1613" t="str">
            <v>373</v>
          </cell>
          <cell r="AW1613" t="str">
            <v>56153</v>
          </cell>
          <cell r="AX1613" t="str">
            <v>088</v>
          </cell>
          <cell r="AY1613">
            <v>4</v>
          </cell>
          <cell r="AZ1613">
            <v>3</v>
          </cell>
          <cell r="BA1613">
            <v>0</v>
          </cell>
        </row>
        <row r="1614">
          <cell r="A1614">
            <v>113122</v>
          </cell>
          <cell r="B1614" t="str">
            <v>MANOEL DE ASSIS DA SILVA</v>
          </cell>
          <cell r="C1614" t="str">
            <v>VARREDOR</v>
          </cell>
          <cell r="D1614" t="str">
            <v>ECOSAMPA Santo Amaro</v>
          </cell>
          <cell r="E1614">
            <v>43617</v>
          </cell>
          <cell r="F1614">
            <v>1603.99</v>
          </cell>
          <cell r="G1614" t="str">
            <v>Em Atividade Normal</v>
          </cell>
          <cell r="H1614">
            <v>45068</v>
          </cell>
          <cell r="I1614">
            <v>24914</v>
          </cell>
          <cell r="J1614" t="str">
            <v>581.038.724-15</v>
          </cell>
          <cell r="K1614" t="str">
            <v>123.21130.55.7</v>
          </cell>
          <cell r="L1614" t="str">
            <v>Salário Mensal</v>
          </cell>
          <cell r="M1614" t="str">
            <v>Empregado (CLT)</v>
          </cell>
          <cell r="N1614" t="str">
            <v>5142-15</v>
          </cell>
          <cell r="O1614">
            <v>66</v>
          </cell>
          <cell r="P1614" t="str">
            <v>SEGUNDA A SABADO - 06:00 AS 14:20 / INTERVALO DE 01 HORA</v>
          </cell>
          <cell r="Q1614" t="str">
            <v>220 Horas</v>
          </cell>
          <cell r="R1614" t="str">
            <v>75.01.006</v>
          </cell>
          <cell r="S1614" t="str">
            <v>SCK - Varrição de Vias e Logradouros</v>
          </cell>
          <cell r="T1614">
            <v>2</v>
          </cell>
          <cell r="U1614" t="str">
            <v>SIEMACO SAO PAULO LIMP URBANA</v>
          </cell>
          <cell r="V1614" t="str">
            <v>Brasileira</v>
          </cell>
          <cell r="W1614" t="str">
            <v>Buíque</v>
          </cell>
          <cell r="X1614" t="str">
            <v>AMELIA ROSA DA CONCEICAO</v>
          </cell>
          <cell r="Y1614" t="str">
            <v>JOAO SIMIAO DA SILVA</v>
          </cell>
          <cell r="Z1614" t="str">
            <v>Casado</v>
          </cell>
          <cell r="AA1614" t="str">
            <v>Ensino Fundamental Completo</v>
          </cell>
          <cell r="AB1614" t="str">
            <v>M</v>
          </cell>
          <cell r="AC1614" t="str">
            <v>Rua</v>
          </cell>
          <cell r="AD1614" t="str">
            <v>IPIROLDES MARTINS BORGES</v>
          </cell>
          <cell r="AE1614" t="str">
            <v>141</v>
          </cell>
          <cell r="AG1614" t="str">
            <v>02837-150</v>
          </cell>
          <cell r="AH1614" t="str">
            <v>VILA JOAO BATISTA</v>
          </cell>
          <cell r="AI1614" t="str">
            <v>São Paulo</v>
          </cell>
          <cell r="AJ1614" t="str">
            <v>São Paulo</v>
          </cell>
          <cell r="AP1614">
            <v>9293</v>
          </cell>
          <cell r="AQ1614" t="str">
            <v>37055</v>
          </cell>
          <cell r="AR1614" t="str">
            <v>8</v>
          </cell>
          <cell r="AS1614" t="str">
            <v>560201291</v>
          </cell>
          <cell r="AT1614" t="str">
            <v>18026100892</v>
          </cell>
          <cell r="AU1614" t="str">
            <v>27</v>
          </cell>
          <cell r="AV1614" t="str">
            <v>60</v>
          </cell>
          <cell r="AW1614" t="str">
            <v>04468</v>
          </cell>
          <cell r="AX1614" t="str">
            <v>139</v>
          </cell>
          <cell r="AY1614">
            <v>4</v>
          </cell>
          <cell r="AZ1614">
            <v>3</v>
          </cell>
          <cell r="BA1614">
            <v>0</v>
          </cell>
        </row>
        <row r="1615">
          <cell r="A1615">
            <v>113127</v>
          </cell>
          <cell r="B1615" t="str">
            <v>MANOEL DOS SANTOS DE LIRA TEIXEIRA</v>
          </cell>
          <cell r="C1615" t="str">
            <v>VARREDOR</v>
          </cell>
          <cell r="D1615" t="str">
            <v>ECOSAMPA Campo Limpo</v>
          </cell>
          <cell r="E1615">
            <v>43617</v>
          </cell>
          <cell r="F1615">
            <v>1603.99</v>
          </cell>
          <cell r="G1615" t="str">
            <v>Gozando Férias</v>
          </cell>
          <cell r="H1615">
            <v>45180</v>
          </cell>
          <cell r="I1615">
            <v>25141</v>
          </cell>
          <cell r="J1615" t="str">
            <v>668.464.634-53</v>
          </cell>
          <cell r="K1615" t="str">
            <v>123.49131.46.9</v>
          </cell>
          <cell r="L1615" t="str">
            <v>Salário Mensal</v>
          </cell>
          <cell r="M1615" t="str">
            <v>Empregado (CLT)</v>
          </cell>
          <cell r="N1615" t="str">
            <v>5142-15</v>
          </cell>
          <cell r="O1615">
            <v>71</v>
          </cell>
          <cell r="P1615" t="str">
            <v>SEGUNDA A SABADO - 07:00 AS 15:20 / INTERVALO DE 01 HORA</v>
          </cell>
          <cell r="Q1615" t="str">
            <v>220 Horas</v>
          </cell>
          <cell r="R1615" t="str">
            <v>75.01.006</v>
          </cell>
          <cell r="S1615" t="str">
            <v>SCK - Varrição de Vias e Logradouros</v>
          </cell>
          <cell r="T1615">
            <v>2</v>
          </cell>
          <cell r="U1615" t="str">
            <v>SIEMACO SAO PAULO LIMP URBANA</v>
          </cell>
          <cell r="V1615" t="str">
            <v>Brasileira</v>
          </cell>
          <cell r="W1615" t="str">
            <v>São Miguel dos Campos</v>
          </cell>
          <cell r="X1615" t="str">
            <v>MARIA CICERA DOS SANTOS</v>
          </cell>
          <cell r="Y1615" t="str">
            <v>MANOEL TEIXEIRA DOS SANTOS</v>
          </cell>
          <cell r="Z1615" t="str">
            <v>Casado</v>
          </cell>
          <cell r="AA1615" t="str">
            <v>Ensino Fundamental Completo</v>
          </cell>
          <cell r="AB1615" t="str">
            <v>M</v>
          </cell>
          <cell r="AC1615" t="str">
            <v>Rua</v>
          </cell>
          <cell r="AD1615" t="str">
            <v>TEOFILO OTONI</v>
          </cell>
          <cell r="AE1615" t="str">
            <v>525</v>
          </cell>
          <cell r="AF1615" t="str">
            <v>CASA 02</v>
          </cell>
          <cell r="AG1615" t="str">
            <v>06765-307</v>
          </cell>
          <cell r="AH1615" t="str">
            <v>JARDIM OLIVEIRAS</v>
          </cell>
          <cell r="AI1615" t="str">
            <v>Taboão da Serra</v>
          </cell>
          <cell r="AJ1615" t="str">
            <v>São Paulo</v>
          </cell>
          <cell r="AP1615">
            <v>390</v>
          </cell>
          <cell r="AQ1615" t="str">
            <v>10852</v>
          </cell>
          <cell r="AR1615" t="str">
            <v>0</v>
          </cell>
          <cell r="AS1615" t="str">
            <v>876.006</v>
          </cell>
          <cell r="AT1615" t="str">
            <v>223069160175</v>
          </cell>
          <cell r="AU1615" t="str">
            <v>201</v>
          </cell>
          <cell r="AV1615" t="str">
            <v>324</v>
          </cell>
          <cell r="AW1615" t="str">
            <v>56000</v>
          </cell>
          <cell r="AX1615" t="str">
            <v>007</v>
          </cell>
          <cell r="AY1615">
            <v>4</v>
          </cell>
          <cell r="AZ1615">
            <v>3</v>
          </cell>
          <cell r="BA1615">
            <v>0</v>
          </cell>
        </row>
        <row r="1616">
          <cell r="A1616">
            <v>113133</v>
          </cell>
          <cell r="B1616" t="str">
            <v>MANOEL FRANCISCO DA SILVA</v>
          </cell>
          <cell r="C1616" t="str">
            <v>VARREDOR</v>
          </cell>
          <cell r="D1616" t="str">
            <v>ECOSAMPA Santo Amaro</v>
          </cell>
          <cell r="E1616">
            <v>43617</v>
          </cell>
          <cell r="F1616">
            <v>1281.23</v>
          </cell>
          <cell r="G1616" t="str">
            <v>Demitido em Meses Anteriores</v>
          </cell>
          <cell r="H1616">
            <v>43808</v>
          </cell>
          <cell r="I1616">
            <v>18870</v>
          </cell>
          <cell r="J1616" t="str">
            <v>048.703.208-00</v>
          </cell>
          <cell r="K1616" t="str">
            <v>105.56194.81.8</v>
          </cell>
          <cell r="L1616" t="str">
            <v>Salário Mensal</v>
          </cell>
          <cell r="M1616" t="str">
            <v>Empregado (CLT)</v>
          </cell>
          <cell r="N1616" t="str">
            <v>5142-15</v>
          </cell>
          <cell r="O1616">
            <v>297</v>
          </cell>
          <cell r="P1616" t="str">
            <v>SEGUNDA A SABADO - 05:40 AS 14:00 / INTERVALO DE 01 HORA</v>
          </cell>
          <cell r="Q1616" t="str">
            <v>220 Horas</v>
          </cell>
          <cell r="R1616" t="str">
            <v>75.01.006</v>
          </cell>
          <cell r="S1616" t="str">
            <v>SCK - Varrição de Vias e Logradouros</v>
          </cell>
          <cell r="T1616">
            <v>2</v>
          </cell>
          <cell r="U1616" t="str">
            <v>SIEMACO SAO PAULO LIMP URBANA</v>
          </cell>
          <cell r="V1616" t="str">
            <v>Brasileira</v>
          </cell>
          <cell r="W1616" t="str">
            <v>Canhotinho</v>
          </cell>
          <cell r="X1616" t="str">
            <v>MARIA ALEXANDRINA DE SOBRAL</v>
          </cell>
          <cell r="Y1616" t="str">
            <v>JOSE FRANCISCO DA SILVA</v>
          </cell>
          <cell r="Z1616" t="str">
            <v>Casado</v>
          </cell>
          <cell r="AA1616" t="str">
            <v>Analfabeto</v>
          </cell>
          <cell r="AB1616" t="str">
            <v>M</v>
          </cell>
          <cell r="AC1616" t="str">
            <v>Rua</v>
          </cell>
          <cell r="AD1616" t="str">
            <v>DR JOSE SANTOS NETO</v>
          </cell>
          <cell r="AE1616" t="str">
            <v>200</v>
          </cell>
          <cell r="AG1616" t="str">
            <v>08670-340</v>
          </cell>
          <cell r="AH1616" t="str">
            <v>SUZANOPOLIS</v>
          </cell>
          <cell r="AI1616" t="str">
            <v>Suzano</v>
          </cell>
          <cell r="AJ1616" t="str">
            <v>São Paulo</v>
          </cell>
          <cell r="AK1616" t="str">
            <v>11</v>
          </cell>
          <cell r="AL1616" t="str">
            <v>4748.8029</v>
          </cell>
          <cell r="AM1616" t="str">
            <v>11</v>
          </cell>
          <cell r="AN1616" t="str">
            <v>4743.2697</v>
          </cell>
          <cell r="AP1616">
            <v>767</v>
          </cell>
          <cell r="AQ1616" t="str">
            <v>13377</v>
          </cell>
          <cell r="AR1616" t="str">
            <v>0</v>
          </cell>
          <cell r="AS1616" t="str">
            <v>16.796.043</v>
          </cell>
          <cell r="AT1616" t="str">
            <v>216976500124</v>
          </cell>
          <cell r="AU1616" t="str">
            <v>551</v>
          </cell>
          <cell r="AV1616" t="str">
            <v>328</v>
          </cell>
          <cell r="AW1616" t="str">
            <v>18118</v>
          </cell>
          <cell r="AX1616" t="str">
            <v>471</v>
          </cell>
          <cell r="AY1616">
            <v>0</v>
          </cell>
          <cell r="AZ1616">
            <v>6</v>
          </cell>
          <cell r="BA1616">
            <v>8</v>
          </cell>
        </row>
        <row r="1617">
          <cell r="A1617">
            <v>113137</v>
          </cell>
          <cell r="B1617" t="str">
            <v>MANOEL FRANCISCO DA SILVA HEMEL</v>
          </cell>
          <cell r="C1617" t="str">
            <v>COLETOR</v>
          </cell>
          <cell r="D1617" t="str">
            <v>ECOSAMPA Operação Geral</v>
          </cell>
          <cell r="E1617">
            <v>43617</v>
          </cell>
          <cell r="F1617">
            <v>1907.79</v>
          </cell>
          <cell r="G1617" t="str">
            <v>Em Atividade Normal</v>
          </cell>
          <cell r="H1617">
            <v>45149</v>
          </cell>
          <cell r="I1617">
            <v>32556</v>
          </cell>
          <cell r="J1617" t="str">
            <v>386.542.528-39</v>
          </cell>
          <cell r="K1617" t="str">
            <v>207.89519.47.4</v>
          </cell>
          <cell r="L1617" t="str">
            <v>Salário Mensal</v>
          </cell>
          <cell r="M1617" t="str">
            <v>Empregado (CLT)</v>
          </cell>
          <cell r="N1617" t="str">
            <v>5142-05</v>
          </cell>
          <cell r="O1617">
            <v>301</v>
          </cell>
          <cell r="P1617" t="str">
            <v>SEGUNDA A SABADO - 22:00 AS 05:25 / INTERVALO DE 01 HORA</v>
          </cell>
          <cell r="Q1617" t="str">
            <v>220 Horas</v>
          </cell>
          <cell r="R1617" t="str">
            <v>75.01.017</v>
          </cell>
          <cell r="S1617" t="str">
            <v>SCK - Coleta Manual - Entulho e Materiais Diversos</v>
          </cell>
          <cell r="T1617">
            <v>2</v>
          </cell>
          <cell r="U1617" t="str">
            <v>SIEMACO SAO PAULO LIMP URBANA</v>
          </cell>
          <cell r="V1617" t="str">
            <v>Brasileira</v>
          </cell>
          <cell r="W1617" t="str">
            <v>São Paulo</v>
          </cell>
          <cell r="X1617" t="str">
            <v>MIRIAN ALVES DA SILVA</v>
          </cell>
          <cell r="Y1617" t="str">
            <v>ADELIO RODRIGUES HEMEL</v>
          </cell>
          <cell r="Z1617" t="str">
            <v>Casado</v>
          </cell>
          <cell r="AA1617" t="str">
            <v>Ensino Fundamental Completo</v>
          </cell>
          <cell r="AB1617" t="str">
            <v>M</v>
          </cell>
          <cell r="AC1617" t="str">
            <v>Rua</v>
          </cell>
          <cell r="AD1617" t="str">
            <v>HUMBERTO BANDINI</v>
          </cell>
          <cell r="AE1617" t="str">
            <v>205</v>
          </cell>
          <cell r="AG1617" t="str">
            <v>04895-800</v>
          </cell>
          <cell r="AH1617" t="str">
            <v>JARDIM REPRESA</v>
          </cell>
          <cell r="AI1617" t="str">
            <v>São Paulo</v>
          </cell>
          <cell r="AJ1617" t="str">
            <v>São Paulo</v>
          </cell>
          <cell r="AP1617">
            <v>9340</v>
          </cell>
          <cell r="AQ1617" t="str">
            <v>51425</v>
          </cell>
          <cell r="AR1617" t="str">
            <v>7</v>
          </cell>
          <cell r="AS1617" t="str">
            <v>46625801X</v>
          </cell>
          <cell r="AT1617" t="str">
            <v>371481830108</v>
          </cell>
          <cell r="AU1617" t="str">
            <v>337</v>
          </cell>
          <cell r="AV1617" t="str">
            <v>381</v>
          </cell>
          <cell r="AW1617" t="str">
            <v>56897</v>
          </cell>
          <cell r="AX1617" t="str">
            <v>339</v>
          </cell>
          <cell r="AY1617">
            <v>4</v>
          </cell>
          <cell r="AZ1617">
            <v>3</v>
          </cell>
          <cell r="BA1617">
            <v>0</v>
          </cell>
        </row>
        <row r="1618">
          <cell r="A1618">
            <v>113140</v>
          </cell>
          <cell r="B1618" t="str">
            <v>MANOEL HENRIQUE CONCEICAO</v>
          </cell>
          <cell r="C1618" t="str">
            <v>VARREDOR</v>
          </cell>
          <cell r="D1618" t="str">
            <v>ECOSAMPA Santo Amaro</v>
          </cell>
          <cell r="E1618">
            <v>43617</v>
          </cell>
          <cell r="F1618">
            <v>1603.99</v>
          </cell>
          <cell r="G1618" t="str">
            <v>Em Atividade Normal</v>
          </cell>
          <cell r="H1618">
            <v>44867</v>
          </cell>
          <cell r="I1618">
            <v>23626</v>
          </cell>
          <cell r="J1618" t="str">
            <v>086.590.568-17</v>
          </cell>
          <cell r="K1618" t="str">
            <v>121.25729.87.5</v>
          </cell>
          <cell r="L1618" t="str">
            <v>Salário Mensal</v>
          </cell>
          <cell r="M1618" t="str">
            <v>Empregado (CLT)</v>
          </cell>
          <cell r="N1618" t="str">
            <v>5142-15</v>
          </cell>
          <cell r="O1618">
            <v>299</v>
          </cell>
          <cell r="P1618" t="str">
            <v>SEGUNDA A SABADO - 20:00 AS 03:40 / INTERVALO DE 01 HORA</v>
          </cell>
          <cell r="Q1618" t="str">
            <v>220 Horas</v>
          </cell>
          <cell r="R1618" t="str">
            <v>75.01.006</v>
          </cell>
          <cell r="S1618" t="str">
            <v>SCK - Varrição de Vias e Logradouros</v>
          </cell>
          <cell r="T1618">
            <v>2</v>
          </cell>
          <cell r="U1618" t="str">
            <v>SIEMACO SAO PAULO LIMP URBANA</v>
          </cell>
          <cell r="V1618" t="str">
            <v>Brasileira</v>
          </cell>
          <cell r="W1618" t="str">
            <v>São Paulo</v>
          </cell>
          <cell r="X1618" t="str">
            <v>IRACEMA DA CONCEICAO</v>
          </cell>
          <cell r="Z1618" t="str">
            <v>Solteiro</v>
          </cell>
          <cell r="AA1618" t="str">
            <v>Ensino Fundamental Completo</v>
          </cell>
          <cell r="AB1618" t="str">
            <v>M</v>
          </cell>
          <cell r="AC1618" t="str">
            <v>Rua</v>
          </cell>
          <cell r="AD1618" t="str">
            <v>GABRIEL BARCO</v>
          </cell>
          <cell r="AE1618" t="str">
            <v>210</v>
          </cell>
          <cell r="AG1618" t="str">
            <v>04891-150</v>
          </cell>
          <cell r="AH1618" t="str">
            <v>ROSCHEL</v>
          </cell>
          <cell r="AI1618" t="str">
            <v>São Paulo</v>
          </cell>
          <cell r="AJ1618" t="str">
            <v>São Paulo</v>
          </cell>
          <cell r="AP1618">
            <v>9104</v>
          </cell>
          <cell r="AQ1618" t="str">
            <v>20292</v>
          </cell>
          <cell r="AR1618" t="str">
            <v>5</v>
          </cell>
          <cell r="AS1618" t="str">
            <v>27.671.372.2</v>
          </cell>
          <cell r="AT1618" t="str">
            <v>008260210141</v>
          </cell>
          <cell r="AU1618" t="str">
            <v>514</v>
          </cell>
          <cell r="AV1618" t="str">
            <v>381</v>
          </cell>
          <cell r="AW1618" t="str">
            <v>58275</v>
          </cell>
          <cell r="AX1618" t="str">
            <v>129</v>
          </cell>
          <cell r="AY1618">
            <v>4</v>
          </cell>
          <cell r="AZ1618">
            <v>3</v>
          </cell>
          <cell r="BA1618">
            <v>0</v>
          </cell>
        </row>
        <row r="1619">
          <cell r="A1619">
            <v>113142</v>
          </cell>
          <cell r="B1619" t="str">
            <v>MANOEL JOSE DO NASCIMENTO JUNIOR</v>
          </cell>
          <cell r="C1619" t="str">
            <v>COLETOR</v>
          </cell>
          <cell r="D1619" t="str">
            <v>ECOSAMPA Operação Geral</v>
          </cell>
          <cell r="E1619">
            <v>43617</v>
          </cell>
          <cell r="F1619">
            <v>1907.79</v>
          </cell>
          <cell r="G1619" t="str">
            <v>Em Atividade Normal</v>
          </cell>
          <cell r="H1619">
            <v>45177</v>
          </cell>
          <cell r="I1619">
            <v>30121</v>
          </cell>
          <cell r="J1619" t="str">
            <v>313.092.938-05</v>
          </cell>
          <cell r="K1619" t="str">
            <v>130.01855.93.1</v>
          </cell>
          <cell r="L1619" t="str">
            <v>Salário Mensal</v>
          </cell>
          <cell r="M1619" t="str">
            <v>Empregado (CLT)</v>
          </cell>
          <cell r="N1619" t="str">
            <v>5142-05</v>
          </cell>
          <cell r="O1619">
            <v>297</v>
          </cell>
          <cell r="P1619" t="str">
            <v>SEGUNDA A SABADO - 05:40 AS 14:00 / INTERVALO DE 01 HORA</v>
          </cell>
          <cell r="Q1619" t="str">
            <v>220 Horas</v>
          </cell>
          <cell r="R1619" t="str">
            <v>75.01.017</v>
          </cell>
          <cell r="S1619" t="str">
            <v>SCK - Coleta Manual - Entulho e Materiais Diversos</v>
          </cell>
          <cell r="T1619">
            <v>2</v>
          </cell>
          <cell r="U1619" t="str">
            <v>SIEMACO SAO PAULO LIMP URBANA</v>
          </cell>
          <cell r="V1619" t="str">
            <v>Brasileira</v>
          </cell>
          <cell r="W1619" t="str">
            <v>Atalaia</v>
          </cell>
          <cell r="X1619" t="str">
            <v>BENUZIA MARIA DA SILVA</v>
          </cell>
          <cell r="Y1619" t="str">
            <v>MANOEL JOSE DO NASCIMENTO</v>
          </cell>
          <cell r="Z1619" t="str">
            <v>Casado</v>
          </cell>
          <cell r="AA1619" t="str">
            <v>Ensino Fundamental Completo</v>
          </cell>
          <cell r="AB1619" t="str">
            <v>M</v>
          </cell>
          <cell r="AC1619" t="str">
            <v>Rua</v>
          </cell>
          <cell r="AD1619" t="str">
            <v>MONTEVIDEO</v>
          </cell>
          <cell r="AE1619" t="str">
            <v>215</v>
          </cell>
          <cell r="AG1619" t="str">
            <v>09921-210</v>
          </cell>
          <cell r="AH1619" t="str">
            <v>VILA MULFORD</v>
          </cell>
          <cell r="AI1619" t="str">
            <v>Diadema</v>
          </cell>
          <cell r="AJ1619" t="str">
            <v>São Paulo</v>
          </cell>
          <cell r="AP1619">
            <v>7243</v>
          </cell>
          <cell r="AQ1619" t="str">
            <v>30418</v>
          </cell>
          <cell r="AR1619" t="str">
            <v>0</v>
          </cell>
          <cell r="AS1619" t="str">
            <v>44878363-0</v>
          </cell>
          <cell r="AT1619" t="str">
            <v>297606570132</v>
          </cell>
          <cell r="AU1619" t="str">
            <v>180</v>
          </cell>
          <cell r="AV1619" t="str">
            <v>222</v>
          </cell>
          <cell r="AW1619" t="str">
            <v>29149</v>
          </cell>
          <cell r="AX1619" t="str">
            <v>305</v>
          </cell>
          <cell r="AY1619">
            <v>4</v>
          </cell>
          <cell r="AZ1619">
            <v>3</v>
          </cell>
          <cell r="BA1619">
            <v>0</v>
          </cell>
        </row>
        <row r="1620">
          <cell r="A1620">
            <v>113143</v>
          </cell>
          <cell r="B1620" t="str">
            <v>MANOEL LUIZ VESPA</v>
          </cell>
          <cell r="C1620" t="str">
            <v>VARREDOR</v>
          </cell>
          <cell r="D1620" t="str">
            <v>ECOSAMPA Capela do Socorro</v>
          </cell>
          <cell r="E1620">
            <v>43617</v>
          </cell>
          <cell r="F1620">
            <v>1319.67</v>
          </cell>
          <cell r="G1620" t="str">
            <v>Demitido em Meses Anteriores</v>
          </cell>
          <cell r="H1620">
            <v>44326</v>
          </cell>
          <cell r="I1620">
            <v>27772</v>
          </cell>
          <cell r="J1620" t="str">
            <v>252.882.488-26</v>
          </cell>
          <cell r="K1620" t="str">
            <v>125.15653.20.2</v>
          </cell>
          <cell r="L1620" t="str">
            <v>Salário Mensal</v>
          </cell>
          <cell r="M1620" t="str">
            <v>Empregado (CLT)</v>
          </cell>
          <cell r="N1620" t="str">
            <v>5142-15</v>
          </cell>
          <cell r="O1620">
            <v>233</v>
          </cell>
          <cell r="P1620" t="str">
            <v>SEGUNDA A SABADO - 09:00 AS 17:20 / INTERVALO DE 01 HORA</v>
          </cell>
          <cell r="Q1620" t="str">
            <v>220 Horas</v>
          </cell>
          <cell r="R1620" t="str">
            <v>75.01.006</v>
          </cell>
          <cell r="S1620" t="str">
            <v>SCK - Varrição de Vias e Logradouros</v>
          </cell>
          <cell r="T1620">
            <v>2</v>
          </cell>
          <cell r="U1620" t="str">
            <v>SIEMACO SAO PAULO LIMP URBANA</v>
          </cell>
          <cell r="V1620" t="str">
            <v>Brasileira</v>
          </cell>
          <cell r="W1620" t="str">
            <v>Senador Pompeu</v>
          </cell>
          <cell r="X1620" t="str">
            <v>MARIA JOSE ALVES DA SILVA</v>
          </cell>
          <cell r="Y1620" t="str">
            <v>MANOEL VESPA SOBRINHO</v>
          </cell>
          <cell r="Z1620" t="str">
            <v>Solteiro</v>
          </cell>
          <cell r="AA1620" t="str">
            <v>Ensino Fundamental Completo</v>
          </cell>
          <cell r="AB1620" t="str">
            <v>M</v>
          </cell>
          <cell r="AC1620" t="str">
            <v>Rua</v>
          </cell>
          <cell r="AD1620" t="str">
            <v>RISHIN MATSUDA</v>
          </cell>
          <cell r="AE1620" t="str">
            <v>15</v>
          </cell>
          <cell r="AF1620" t="str">
            <v>A</v>
          </cell>
          <cell r="AG1620" t="str">
            <v>04371-000</v>
          </cell>
          <cell r="AH1620" t="str">
            <v>VILA SANTA CATARINA</v>
          </cell>
          <cell r="AI1620" t="str">
            <v>São Paulo</v>
          </cell>
          <cell r="AJ1620" t="str">
            <v>São Paulo</v>
          </cell>
          <cell r="AK1620" t="str">
            <v>11</v>
          </cell>
          <cell r="AL1620" t="str">
            <v>96725.7175</v>
          </cell>
          <cell r="AP1620">
            <v>2921</v>
          </cell>
          <cell r="AQ1620" t="str">
            <v>52838</v>
          </cell>
          <cell r="AR1620" t="str">
            <v>2</v>
          </cell>
          <cell r="AS1620" t="str">
            <v>587296380</v>
          </cell>
          <cell r="AT1620" t="str">
            <v>263997560116</v>
          </cell>
          <cell r="AU1620" t="str">
            <v>193</v>
          </cell>
          <cell r="AV1620" t="str">
            <v>320</v>
          </cell>
          <cell r="AW1620" t="str">
            <v>60137</v>
          </cell>
          <cell r="AX1620" t="str">
            <v>034</v>
          </cell>
          <cell r="AY1620">
            <v>1</v>
          </cell>
          <cell r="AZ1620">
            <v>11</v>
          </cell>
          <cell r="BA1620">
            <v>9</v>
          </cell>
        </row>
        <row r="1621">
          <cell r="A1621">
            <v>113146</v>
          </cell>
          <cell r="B1621" t="str">
            <v>MANOEL MESSIAS DA CONCEICAO</v>
          </cell>
          <cell r="C1621" t="str">
            <v>VARREDOR</v>
          </cell>
          <cell r="D1621" t="str">
            <v>ECOSAMPA Campo Limpo</v>
          </cell>
          <cell r="E1621">
            <v>43617</v>
          </cell>
          <cell r="F1621">
            <v>1603.99</v>
          </cell>
          <cell r="G1621" t="str">
            <v>Em Atividade Normal</v>
          </cell>
          <cell r="H1621">
            <v>44930</v>
          </cell>
          <cell r="I1621">
            <v>22835</v>
          </cell>
          <cell r="J1621" t="str">
            <v>035.182.638-62</v>
          </cell>
          <cell r="K1621" t="str">
            <v>108.25014.40.6</v>
          </cell>
          <cell r="L1621" t="str">
            <v>Salário Mensal</v>
          </cell>
          <cell r="M1621" t="str">
            <v>Empregado (CLT)</v>
          </cell>
          <cell r="N1621" t="str">
            <v>5142-15</v>
          </cell>
          <cell r="O1621">
            <v>71</v>
          </cell>
          <cell r="P1621" t="str">
            <v>SEGUNDA A SABADO - 07:00 AS 15:20 / INTERVALO DE 01 HORA</v>
          </cell>
          <cell r="Q1621" t="str">
            <v>220 Horas</v>
          </cell>
          <cell r="R1621" t="str">
            <v>75.01.006</v>
          </cell>
          <cell r="S1621" t="str">
            <v>SCK - Varrição de Vias e Logradouros</v>
          </cell>
          <cell r="T1621">
            <v>2</v>
          </cell>
          <cell r="U1621" t="str">
            <v>SIEMACO SAO PAULO LIMP URBANA</v>
          </cell>
          <cell r="V1621" t="str">
            <v>Brasileira</v>
          </cell>
          <cell r="W1621" t="str">
            <v>São Paulo</v>
          </cell>
          <cell r="X1621" t="str">
            <v>MARIA QUITERIA DA CONCEICAO</v>
          </cell>
          <cell r="Z1621" t="str">
            <v>Solteiro</v>
          </cell>
          <cell r="AA1621" t="str">
            <v>Ensino Fundamental Completo</v>
          </cell>
          <cell r="AB1621" t="str">
            <v>M</v>
          </cell>
          <cell r="AC1621" t="str">
            <v>Avenida</v>
          </cell>
          <cell r="AD1621" t="str">
            <v>AGOSTINHO RUBIN</v>
          </cell>
          <cell r="AE1621" t="str">
            <v>926</v>
          </cell>
          <cell r="AG1621" t="str">
            <v>05848-000</v>
          </cell>
          <cell r="AH1621" t="str">
            <v>JD CAMPO DE FORA</v>
          </cell>
          <cell r="AI1621" t="str">
            <v>São Paulo</v>
          </cell>
          <cell r="AJ1621" t="str">
            <v>São Paulo</v>
          </cell>
          <cell r="AK1621" t="str">
            <v>11</v>
          </cell>
          <cell r="AL1621" t="str">
            <v>5819.8694</v>
          </cell>
          <cell r="AM1621" t="str">
            <v>11</v>
          </cell>
          <cell r="AN1621" t="str">
            <v>9617.8167</v>
          </cell>
          <cell r="AP1621">
            <v>390</v>
          </cell>
          <cell r="AQ1621" t="str">
            <v>10972</v>
          </cell>
          <cell r="AR1621" t="str">
            <v>6</v>
          </cell>
          <cell r="AS1621" t="str">
            <v>159300861</v>
          </cell>
          <cell r="AT1621" t="str">
            <v>140888180175</v>
          </cell>
          <cell r="AU1621" t="str">
            <v>297</v>
          </cell>
          <cell r="AV1621" t="str">
            <v>328</v>
          </cell>
          <cell r="AW1621" t="str">
            <v>12552</v>
          </cell>
          <cell r="AX1621" t="str">
            <v>055</v>
          </cell>
          <cell r="AY1621">
            <v>4</v>
          </cell>
          <cell r="AZ1621">
            <v>3</v>
          </cell>
          <cell r="BA1621">
            <v>0</v>
          </cell>
        </row>
        <row r="1622">
          <cell r="A1622">
            <v>113149</v>
          </cell>
          <cell r="B1622" t="str">
            <v>MANOEL MESSIAS DE BRITO</v>
          </cell>
          <cell r="C1622" t="str">
            <v>VARREDOR</v>
          </cell>
          <cell r="D1622" t="str">
            <v>ECOSAMPA M'Boi Mirim</v>
          </cell>
          <cell r="E1622">
            <v>43617</v>
          </cell>
          <cell r="F1622">
            <v>1603.99</v>
          </cell>
          <cell r="G1622" t="str">
            <v>Em Atividade Normal</v>
          </cell>
          <cell r="H1622">
            <v>45023</v>
          </cell>
          <cell r="I1622">
            <v>25633</v>
          </cell>
          <cell r="J1622" t="str">
            <v>736.313.375-15</v>
          </cell>
          <cell r="K1622" t="str">
            <v>125.56243.88.2</v>
          </cell>
          <cell r="L1622" t="str">
            <v>Salário Mensal</v>
          </cell>
          <cell r="M1622" t="str">
            <v>Empregado (CLT)</v>
          </cell>
          <cell r="N1622" t="str">
            <v>5142-15</v>
          </cell>
          <cell r="O1622">
            <v>71</v>
          </cell>
          <cell r="P1622" t="str">
            <v>SEGUNDA A SABADO - 07:00 AS 15:20 / INTERVALO DE 01 HORA</v>
          </cell>
          <cell r="Q1622" t="str">
            <v>220 Horas</v>
          </cell>
          <cell r="R1622" t="str">
            <v>75.01.010</v>
          </cell>
          <cell r="S1622" t="str">
            <v>SCK - Varrição de Feiras Livres</v>
          </cell>
          <cell r="T1622">
            <v>2</v>
          </cell>
          <cell r="U1622" t="str">
            <v>SIEMACO SAO PAULO LIMP URBANA</v>
          </cell>
          <cell r="V1622" t="str">
            <v>Brasileira</v>
          </cell>
          <cell r="W1622" t="str">
            <v>Eunápolis</v>
          </cell>
          <cell r="X1622" t="str">
            <v>JOSELITA ETELVINA DE BRITO</v>
          </cell>
          <cell r="Z1622" t="str">
            <v>Outros</v>
          </cell>
          <cell r="AA1622" t="str">
            <v>Ensino Fundamental Completo</v>
          </cell>
          <cell r="AB1622" t="str">
            <v>M</v>
          </cell>
          <cell r="AC1622" t="str">
            <v>Rua</v>
          </cell>
          <cell r="AD1622" t="str">
            <v>JAIME FINGERMAN</v>
          </cell>
          <cell r="AE1622" t="str">
            <v>23</v>
          </cell>
          <cell r="AF1622" t="str">
            <v>FUNDOS 01</v>
          </cell>
          <cell r="AG1622" t="str">
            <v>05834-110</v>
          </cell>
          <cell r="AH1622" t="str">
            <v>PQ STO ANTONIO</v>
          </cell>
          <cell r="AI1622" t="str">
            <v>São Paulo</v>
          </cell>
          <cell r="AJ1622" t="str">
            <v>São Paulo</v>
          </cell>
          <cell r="AP1622">
            <v>9106</v>
          </cell>
          <cell r="AQ1622" t="str">
            <v>33453</v>
          </cell>
          <cell r="AR1622" t="str">
            <v>6</v>
          </cell>
          <cell r="AS1622" t="str">
            <v>38353691</v>
          </cell>
          <cell r="AT1622" t="str">
            <v>289256420191</v>
          </cell>
          <cell r="AU1622" t="str">
            <v>291</v>
          </cell>
          <cell r="AV1622" t="str">
            <v>373</v>
          </cell>
          <cell r="AW1622" t="str">
            <v>18708</v>
          </cell>
          <cell r="AX1622" t="str">
            <v>271</v>
          </cell>
          <cell r="AY1622">
            <v>4</v>
          </cell>
          <cell r="AZ1622">
            <v>3</v>
          </cell>
          <cell r="BA1622">
            <v>0</v>
          </cell>
        </row>
        <row r="1623">
          <cell r="A1623">
            <v>113155</v>
          </cell>
          <cell r="B1623" t="str">
            <v>MANOEL OLIVEIRA NETO</v>
          </cell>
          <cell r="C1623" t="str">
            <v>MOTORISTA CAMINHAO</v>
          </cell>
          <cell r="D1623" t="str">
            <v>ECOSAMPA Operação Geral</v>
          </cell>
          <cell r="E1623">
            <v>43617</v>
          </cell>
          <cell r="F1623">
            <v>3050.22</v>
          </cell>
          <cell r="G1623" t="str">
            <v>Em Atividade Normal</v>
          </cell>
          <cell r="H1623">
            <v>44806</v>
          </cell>
          <cell r="I1623">
            <v>26104</v>
          </cell>
          <cell r="J1623" t="str">
            <v>780.717.124-34</v>
          </cell>
          <cell r="K1623" t="str">
            <v>123.93050.35.5</v>
          </cell>
          <cell r="L1623" t="str">
            <v>Salário Mensal</v>
          </cell>
          <cell r="M1623" t="str">
            <v>Empregado (CLT)</v>
          </cell>
          <cell r="N1623" t="str">
            <v>7825-10</v>
          </cell>
          <cell r="O1623">
            <v>339</v>
          </cell>
          <cell r="P1623" t="str">
            <v>SEGUNDA A SABADO - 13:20 AS 21:40 / INTERVALO DE 01 HORA</v>
          </cell>
          <cell r="Q1623" t="str">
            <v>220 Horas</v>
          </cell>
          <cell r="R1623" t="str">
            <v>75.01.023</v>
          </cell>
          <cell r="S1623" t="str">
            <v>SCK - Coleta Manual Residuos - Orgânicos Feira Livre</v>
          </cell>
          <cell r="T1623">
            <v>2</v>
          </cell>
          <cell r="U1623" t="str">
            <v>SIND TRAB EMP DE ONIBUS RODOV INTEREST INTERM SET DIF SAO PAULO</v>
          </cell>
          <cell r="V1623" t="str">
            <v>Brasileira</v>
          </cell>
          <cell r="W1623" t="str">
            <v>Araripina</v>
          </cell>
          <cell r="X1623" t="str">
            <v>JUDITE BATISTA DE BARROS</v>
          </cell>
          <cell r="Y1623" t="str">
            <v>EURICO RODRIGUES LEITE</v>
          </cell>
          <cell r="Z1623" t="str">
            <v>Casado</v>
          </cell>
          <cell r="AA1623" t="str">
            <v>Ensino Médio Completo</v>
          </cell>
          <cell r="AB1623" t="str">
            <v>M</v>
          </cell>
          <cell r="AC1623" t="str">
            <v>Rua</v>
          </cell>
          <cell r="AD1623" t="str">
            <v>ENG HUGO TAKAHASHI</v>
          </cell>
          <cell r="AE1623" t="str">
            <v>6</v>
          </cell>
          <cell r="AG1623" t="str">
            <v>05563-120</v>
          </cell>
          <cell r="AH1623" t="str">
            <v>RAPOSO TAVARES</v>
          </cell>
          <cell r="AI1623" t="str">
            <v>São Paulo</v>
          </cell>
          <cell r="AJ1623" t="str">
            <v>São Paulo</v>
          </cell>
          <cell r="AP1623">
            <v>7210</v>
          </cell>
          <cell r="AQ1623" t="str">
            <v>22189</v>
          </cell>
          <cell r="AR1623" t="str">
            <v>6</v>
          </cell>
          <cell r="AS1623" t="str">
            <v>362979066</v>
          </cell>
          <cell r="AT1623" t="str">
            <v>041688020833</v>
          </cell>
          <cell r="AU1623" t="str">
            <v>664</v>
          </cell>
          <cell r="AV1623" t="str">
            <v>374</v>
          </cell>
          <cell r="AW1623" t="str">
            <v>32516</v>
          </cell>
          <cell r="AX1623" t="str">
            <v>030</v>
          </cell>
          <cell r="AY1623">
            <v>4</v>
          </cell>
          <cell r="AZ1623">
            <v>3</v>
          </cell>
          <cell r="BA1623">
            <v>0</v>
          </cell>
          <cell r="BB1623" t="str">
            <v>02.197.386.946</v>
          </cell>
          <cell r="BC1623">
            <v>45300</v>
          </cell>
          <cell r="BE1623" t="str">
            <v>D</v>
          </cell>
          <cell r="BG1623">
            <v>43608</v>
          </cell>
        </row>
        <row r="1624">
          <cell r="A1624">
            <v>113167</v>
          </cell>
          <cell r="B1624" t="str">
            <v>MANOEL PEREIRA DA SILVA</v>
          </cell>
          <cell r="C1624" t="str">
            <v>VARREDOR</v>
          </cell>
          <cell r="D1624" t="str">
            <v>ECOSAMPA Santo Amaro</v>
          </cell>
          <cell r="E1624">
            <v>43617</v>
          </cell>
          <cell r="F1624">
            <v>1603.99</v>
          </cell>
          <cell r="G1624" t="str">
            <v>Em Atividade Normal</v>
          </cell>
          <cell r="H1624">
            <v>45050</v>
          </cell>
          <cell r="I1624">
            <v>26864</v>
          </cell>
          <cell r="J1624" t="str">
            <v>865.611.704-15</v>
          </cell>
          <cell r="K1624" t="str">
            <v>125.46680.08.2</v>
          </cell>
          <cell r="L1624" t="str">
            <v>Salário Mensal</v>
          </cell>
          <cell r="M1624" t="str">
            <v>Empregado (CLT)</v>
          </cell>
          <cell r="N1624" t="str">
            <v>5142-15</v>
          </cell>
          <cell r="O1624">
            <v>66</v>
          </cell>
          <cell r="P1624" t="str">
            <v>SEGUNDA A SABADO - 06:00 AS 14:20 / INTERVALO DE 01 HORA</v>
          </cell>
          <cell r="Q1624" t="str">
            <v>220 Horas</v>
          </cell>
          <cell r="R1624" t="str">
            <v>75.01.006</v>
          </cell>
          <cell r="S1624" t="str">
            <v>SCK - Varrição de Vias e Logradouros</v>
          </cell>
          <cell r="T1624">
            <v>2</v>
          </cell>
          <cell r="U1624" t="str">
            <v>SIEMACO SAO PAULO LIMP URBANA</v>
          </cell>
          <cell r="V1624" t="str">
            <v>Brasileira</v>
          </cell>
          <cell r="W1624" t="str">
            <v>Mauriti</v>
          </cell>
          <cell r="X1624" t="str">
            <v>MARIA RAIMUNDO DA SILVA</v>
          </cell>
          <cell r="Y1624" t="str">
            <v>ANTONIO PEREIRA DA SILVA</v>
          </cell>
          <cell r="Z1624" t="str">
            <v>Solteiro</v>
          </cell>
          <cell r="AA1624" t="str">
            <v>Ensino Fundamental Incompleto</v>
          </cell>
          <cell r="AB1624" t="str">
            <v>M</v>
          </cell>
          <cell r="AC1624" t="str">
            <v>Rua</v>
          </cell>
          <cell r="AD1624" t="str">
            <v>AFONSO DE OLIVEIRA</v>
          </cell>
          <cell r="AE1624" t="str">
            <v>11</v>
          </cell>
          <cell r="AG1624" t="str">
            <v>05663-030</v>
          </cell>
          <cell r="AH1624" t="str">
            <v>PARAISOPOLIS</v>
          </cell>
          <cell r="AI1624" t="str">
            <v>São Paulo</v>
          </cell>
          <cell r="AJ1624" t="str">
            <v>São Paulo</v>
          </cell>
          <cell r="AP1624">
            <v>9106</v>
          </cell>
          <cell r="AQ1624" t="str">
            <v>34271</v>
          </cell>
          <cell r="AR1624" t="str">
            <v>1</v>
          </cell>
          <cell r="AS1624" t="str">
            <v>305849979</v>
          </cell>
          <cell r="AT1624" t="str">
            <v>038878480884</v>
          </cell>
          <cell r="AU1624" t="str">
            <v>71</v>
          </cell>
          <cell r="AV1624" t="str">
            <v>346</v>
          </cell>
          <cell r="AW1624" t="str">
            <v>62657</v>
          </cell>
          <cell r="AX1624" t="str">
            <v>030</v>
          </cell>
          <cell r="AY1624">
            <v>4</v>
          </cell>
          <cell r="AZ1624">
            <v>3</v>
          </cell>
          <cell r="BA1624">
            <v>0</v>
          </cell>
        </row>
        <row r="1625">
          <cell r="A1625">
            <v>113169</v>
          </cell>
          <cell r="B1625" t="str">
            <v>MANOEL PEREIRA DOS SANTOS</v>
          </cell>
          <cell r="C1625" t="str">
            <v>VARREDOR</v>
          </cell>
          <cell r="D1625" t="str">
            <v>ECOSAMPA M'Boi Mirim</v>
          </cell>
          <cell r="E1625">
            <v>43617</v>
          </cell>
          <cell r="F1625">
            <v>1603.99</v>
          </cell>
          <cell r="G1625" t="str">
            <v>Em Atividade Normal</v>
          </cell>
          <cell r="H1625">
            <v>45107</v>
          </cell>
          <cell r="I1625">
            <v>27851</v>
          </cell>
          <cell r="J1625" t="str">
            <v>142.303.608-51</v>
          </cell>
          <cell r="K1625" t="str">
            <v>124.22395.90.4</v>
          </cell>
          <cell r="L1625" t="str">
            <v>Salário Mensal</v>
          </cell>
          <cell r="M1625" t="str">
            <v>Empregado (CLT)</v>
          </cell>
          <cell r="N1625" t="str">
            <v>5142-15</v>
          </cell>
          <cell r="O1625">
            <v>297</v>
          </cell>
          <cell r="P1625" t="str">
            <v>SEGUNDA A SABADO - 05:40 AS 14:00 / INTERVALO DE 01 HORA</v>
          </cell>
          <cell r="Q1625" t="str">
            <v>220 Horas</v>
          </cell>
          <cell r="R1625" t="str">
            <v>75.01.007</v>
          </cell>
          <cell r="S1625" t="str">
            <v>SCK - Varrição de Sarjetas e Calçadas</v>
          </cell>
          <cell r="T1625">
            <v>2</v>
          </cell>
          <cell r="U1625" t="str">
            <v>SIEMACO SAO PAULO LIMP URBANA</v>
          </cell>
          <cell r="V1625" t="str">
            <v>Brasileira</v>
          </cell>
          <cell r="W1625" t="str">
            <v>Passira</v>
          </cell>
          <cell r="X1625" t="str">
            <v>LUZIA PEREIRA DOS SANTOS</v>
          </cell>
          <cell r="Y1625" t="str">
            <v>JOSE ALVES DOS SANTOS</v>
          </cell>
          <cell r="Z1625" t="str">
            <v>Solteiro</v>
          </cell>
          <cell r="AA1625" t="str">
            <v>Ensino Fundamental Incompleto</v>
          </cell>
          <cell r="AB1625" t="str">
            <v>M</v>
          </cell>
          <cell r="AC1625" t="str">
            <v>Rua</v>
          </cell>
          <cell r="AD1625" t="str">
            <v>CORTEGACA</v>
          </cell>
          <cell r="AE1625" t="str">
            <v>200</v>
          </cell>
          <cell r="AG1625" t="str">
            <v>05877-200</v>
          </cell>
          <cell r="AH1625" t="str">
            <v>JARDIM GUARUJA</v>
          </cell>
          <cell r="AI1625" t="str">
            <v>São Paulo</v>
          </cell>
          <cell r="AJ1625" t="str">
            <v>São Paulo</v>
          </cell>
          <cell r="AK1625" t="str">
            <v>11</v>
          </cell>
          <cell r="AL1625" t="str">
            <v>97415.9873</v>
          </cell>
          <cell r="AM1625" t="str">
            <v>11</v>
          </cell>
          <cell r="AN1625" t="str">
            <v>5870.7729</v>
          </cell>
          <cell r="AP1625">
            <v>1003</v>
          </cell>
          <cell r="AQ1625" t="str">
            <v>77672</v>
          </cell>
          <cell r="AR1625" t="str">
            <v>9</v>
          </cell>
          <cell r="AS1625" t="str">
            <v>25.620.999-6</v>
          </cell>
          <cell r="AT1625" t="str">
            <v>246253220132</v>
          </cell>
          <cell r="AU1625" t="str">
            <v>371</v>
          </cell>
          <cell r="AV1625" t="str">
            <v>20</v>
          </cell>
          <cell r="AW1625" t="str">
            <v>15999</v>
          </cell>
          <cell r="AX1625" t="str">
            <v>143</v>
          </cell>
          <cell r="AY1625">
            <v>4</v>
          </cell>
          <cell r="AZ1625">
            <v>3</v>
          </cell>
          <cell r="BA1625">
            <v>0</v>
          </cell>
        </row>
        <row r="1626">
          <cell r="A1626">
            <v>113172</v>
          </cell>
          <cell r="B1626" t="str">
            <v>MANOEL SILVA MENDES</v>
          </cell>
          <cell r="C1626" t="str">
            <v>VARREDOR</v>
          </cell>
          <cell r="D1626" t="str">
            <v>ECOSAMPA Santo Amaro</v>
          </cell>
          <cell r="E1626">
            <v>43617</v>
          </cell>
          <cell r="F1626">
            <v>1603.99</v>
          </cell>
          <cell r="G1626" t="str">
            <v>Em Atividade Normal</v>
          </cell>
          <cell r="H1626">
            <v>44867</v>
          </cell>
          <cell r="I1626">
            <v>26679</v>
          </cell>
          <cell r="J1626" t="str">
            <v>657.527.245-20</v>
          </cell>
          <cell r="K1626" t="str">
            <v>124.88851.28.2</v>
          </cell>
          <cell r="L1626" t="str">
            <v>Salário Mensal</v>
          </cell>
          <cell r="M1626" t="str">
            <v>Empregado (CLT)</v>
          </cell>
          <cell r="N1626" t="str">
            <v>5142-15</v>
          </cell>
          <cell r="O1626">
            <v>299</v>
          </cell>
          <cell r="P1626" t="str">
            <v>SEGUNDA A SABADO - 20:00 AS 03:40 / INTERVALO DE 01 HORA</v>
          </cell>
          <cell r="Q1626" t="str">
            <v>220 Horas</v>
          </cell>
          <cell r="R1626" t="str">
            <v>75.01.006</v>
          </cell>
          <cell r="S1626" t="str">
            <v>SCK - Varrição de Vias e Logradouros</v>
          </cell>
          <cell r="T1626">
            <v>2</v>
          </cell>
          <cell r="U1626" t="str">
            <v>SIEMACO SAO PAULO LIMP URBANA</v>
          </cell>
          <cell r="V1626" t="str">
            <v>Brasileira</v>
          </cell>
          <cell r="W1626" t="str">
            <v>Camacan</v>
          </cell>
          <cell r="X1626" t="str">
            <v>MARIA RODRIGUES DA SILVA</v>
          </cell>
          <cell r="Y1626" t="str">
            <v>DURVAL SOUZA MENDES</v>
          </cell>
          <cell r="Z1626" t="str">
            <v>Casado</v>
          </cell>
          <cell r="AA1626" t="str">
            <v>Ensino Fundamental Completo</v>
          </cell>
          <cell r="AB1626" t="str">
            <v>M</v>
          </cell>
          <cell r="AC1626" t="str">
            <v>Avenida</v>
          </cell>
          <cell r="AD1626" t="str">
            <v>CAPORANGA</v>
          </cell>
          <cell r="AE1626" t="str">
            <v>18</v>
          </cell>
          <cell r="AG1626" t="str">
            <v>04951-010</v>
          </cell>
          <cell r="AH1626" t="str">
            <v>CIDADE IPAVA</v>
          </cell>
          <cell r="AI1626" t="str">
            <v>São Paulo</v>
          </cell>
          <cell r="AJ1626" t="str">
            <v>São Paulo</v>
          </cell>
          <cell r="AK1626" t="str">
            <v>11</v>
          </cell>
          <cell r="AL1626" t="str">
            <v>5892.5615</v>
          </cell>
          <cell r="AP1626">
            <v>1681</v>
          </cell>
          <cell r="AQ1626" t="str">
            <v>21160</v>
          </cell>
          <cell r="AR1626" t="str">
            <v>1</v>
          </cell>
          <cell r="AS1626" t="str">
            <v>28.723.929-9</v>
          </cell>
          <cell r="AT1626" t="str">
            <v>283788980141</v>
          </cell>
          <cell r="AU1626" t="str">
            <v>647</v>
          </cell>
          <cell r="AV1626" t="str">
            <v>372</v>
          </cell>
          <cell r="AW1626" t="str">
            <v>43167</v>
          </cell>
          <cell r="AX1626" t="str">
            <v>026</v>
          </cell>
          <cell r="AY1626">
            <v>4</v>
          </cell>
          <cell r="AZ1626">
            <v>3</v>
          </cell>
          <cell r="BA1626">
            <v>0</v>
          </cell>
        </row>
        <row r="1627">
          <cell r="A1627">
            <v>113174</v>
          </cell>
          <cell r="B1627" t="str">
            <v>MANOEL SILVA SANTOS</v>
          </cell>
          <cell r="C1627" t="str">
            <v>MOTORISTA CAMINHAO</v>
          </cell>
          <cell r="D1627" t="str">
            <v>ECOSAMPA Operação Geral</v>
          </cell>
          <cell r="E1627">
            <v>43617</v>
          </cell>
          <cell r="F1627">
            <v>2509.54</v>
          </cell>
          <cell r="G1627" t="str">
            <v>Demitido em Meses Anteriores</v>
          </cell>
          <cell r="H1627">
            <v>44148</v>
          </cell>
          <cell r="I1627">
            <v>27631</v>
          </cell>
          <cell r="J1627" t="str">
            <v>914.301.435-68</v>
          </cell>
          <cell r="K1627" t="str">
            <v>127.62049.85.9</v>
          </cell>
          <cell r="L1627" t="str">
            <v>Salário Mensal</v>
          </cell>
          <cell r="M1627" t="str">
            <v>Empregado (CLT)</v>
          </cell>
          <cell r="N1627" t="str">
            <v>7825-10</v>
          </cell>
          <cell r="O1627">
            <v>297</v>
          </cell>
          <cell r="P1627" t="str">
            <v>SEGUNDA A SABADO - 05:40 AS 14:00 / INTERVALO DE 01 HORA</v>
          </cell>
          <cell r="Q1627" t="str">
            <v>220 Horas</v>
          </cell>
          <cell r="R1627" t="str">
            <v>75.01.024</v>
          </cell>
          <cell r="S1627" t="str">
            <v>SCK - Coleta Manual Residuos - Compactador</v>
          </cell>
          <cell r="T1627">
            <v>2</v>
          </cell>
          <cell r="U1627" t="str">
            <v>SIND TRAB EMP DE ONIBUS RODOV INTEREST INTERM SET DIF SAO PAULO</v>
          </cell>
          <cell r="V1627" t="str">
            <v>Brasileira</v>
          </cell>
          <cell r="W1627" t="str">
            <v>Governador Mangabeira</v>
          </cell>
          <cell r="X1627" t="str">
            <v>FRANCISCA SILVA SANTOS</v>
          </cell>
          <cell r="Y1627" t="str">
            <v>JOAO OLIVEIRA SANTOS</v>
          </cell>
          <cell r="Z1627" t="str">
            <v>Casado</v>
          </cell>
          <cell r="AA1627" t="str">
            <v>Ensino Médio Completo</v>
          </cell>
          <cell r="AB1627" t="str">
            <v>M</v>
          </cell>
          <cell r="AC1627" t="str">
            <v>Rua</v>
          </cell>
          <cell r="AD1627" t="str">
            <v>MARIANA LUIZA DE JESUS</v>
          </cell>
          <cell r="AE1627" t="str">
            <v>23</v>
          </cell>
          <cell r="AG1627" t="str">
            <v>04890-530</v>
          </cell>
          <cell r="AH1627" t="str">
            <v>PARELHEIROS</v>
          </cell>
          <cell r="AI1627" t="str">
            <v>São Paulo</v>
          </cell>
          <cell r="AJ1627" t="str">
            <v>São Paulo</v>
          </cell>
          <cell r="AP1627">
            <v>2921</v>
          </cell>
          <cell r="AQ1627" t="str">
            <v>53403</v>
          </cell>
          <cell r="AR1627" t="str">
            <v>4</v>
          </cell>
          <cell r="AS1627" t="str">
            <v>358403030</v>
          </cell>
          <cell r="AT1627" t="str">
            <v>072538190582</v>
          </cell>
          <cell r="AU1627" t="str">
            <v>561</v>
          </cell>
          <cell r="AV1627" t="str">
            <v>320</v>
          </cell>
          <cell r="AW1627" t="str">
            <v>18365</v>
          </cell>
          <cell r="AX1627" t="str">
            <v>245</v>
          </cell>
          <cell r="AY1627">
            <v>1</v>
          </cell>
          <cell r="AZ1627">
            <v>5</v>
          </cell>
          <cell r="BA1627">
            <v>12</v>
          </cell>
          <cell r="BB1627" t="str">
            <v>00.899.694.055</v>
          </cell>
          <cell r="BC1627">
            <v>45133</v>
          </cell>
          <cell r="BE1627" t="str">
            <v>A</v>
          </cell>
          <cell r="BF1627" t="str">
            <v>E</v>
          </cell>
          <cell r="BG1627">
            <v>44104</v>
          </cell>
        </row>
        <row r="1628">
          <cell r="A1628">
            <v>113176</v>
          </cell>
          <cell r="B1628" t="str">
            <v>MANOEL VALNAI DE MIRANDA</v>
          </cell>
          <cell r="C1628" t="str">
            <v>VARREDOR</v>
          </cell>
          <cell r="D1628" t="str">
            <v>ECOSAMPA Campo Limpo</v>
          </cell>
          <cell r="E1628">
            <v>43617</v>
          </cell>
          <cell r="F1628">
            <v>1231.95</v>
          </cell>
          <cell r="G1628" t="str">
            <v>Demitido em Meses Anteriores</v>
          </cell>
          <cell r="H1628">
            <v>43704</v>
          </cell>
          <cell r="I1628">
            <v>22709</v>
          </cell>
          <cell r="J1628" t="str">
            <v>272.806.323-00</v>
          </cell>
          <cell r="K1628" t="str">
            <v>120.55362.23.4</v>
          </cell>
          <cell r="L1628" t="str">
            <v>Salário Mensal</v>
          </cell>
          <cell r="M1628" t="str">
            <v>Empregado (CLT)</v>
          </cell>
          <cell r="N1628" t="str">
            <v>5142-15</v>
          </cell>
          <cell r="O1628">
            <v>242</v>
          </cell>
          <cell r="P1628" t="str">
            <v>SEGUNDA A SABADO - 13:00 AS 21:20 / INTERVALO DE 01 HORA</v>
          </cell>
          <cell r="Q1628" t="str">
            <v>220 Horas</v>
          </cell>
          <cell r="R1628" t="str">
            <v>75.01.010</v>
          </cell>
          <cell r="S1628" t="str">
            <v>SCK - Varrição de Feiras Livres</v>
          </cell>
          <cell r="T1628">
            <v>2</v>
          </cell>
          <cell r="U1628" t="str">
            <v>SIEMACO SAO PAULO LIMP URBANA</v>
          </cell>
          <cell r="V1628" t="str">
            <v>Brasileira</v>
          </cell>
          <cell r="W1628" t="str">
            <v>Crateús</v>
          </cell>
          <cell r="X1628" t="str">
            <v>JOVILINA LIMA DE MIRANDA</v>
          </cell>
          <cell r="Y1628" t="str">
            <v>FRANCISCO ANTONIO DE MIRANDA</v>
          </cell>
          <cell r="Z1628" t="str">
            <v>Solteiro</v>
          </cell>
          <cell r="AA1628" t="str">
            <v>Ensino Fundamental Completo</v>
          </cell>
          <cell r="AB1628" t="str">
            <v>M</v>
          </cell>
          <cell r="AC1628" t="str">
            <v>Rua</v>
          </cell>
          <cell r="AD1628" t="str">
            <v>SIMAO CAETANO NUNES VIELA</v>
          </cell>
          <cell r="AE1628" t="str">
            <v>28</v>
          </cell>
          <cell r="AG1628" t="str">
            <v>05873-370</v>
          </cell>
          <cell r="AH1628" t="str">
            <v>MORRO DO INDIO</v>
          </cell>
          <cell r="AI1628" t="str">
            <v>São Paulo</v>
          </cell>
          <cell r="AJ1628" t="str">
            <v>São Paulo</v>
          </cell>
          <cell r="AP1628">
            <v>2949</v>
          </cell>
          <cell r="AQ1628" t="str">
            <v>31153</v>
          </cell>
          <cell r="AR1628" t="str">
            <v>0</v>
          </cell>
          <cell r="AS1628" t="str">
            <v>286032788</v>
          </cell>
          <cell r="AT1628" t="str">
            <v>172090350116</v>
          </cell>
          <cell r="AU1628" t="str">
            <v>181</v>
          </cell>
          <cell r="AV1628" t="str">
            <v>20</v>
          </cell>
          <cell r="AW1628" t="str">
            <v>17308</v>
          </cell>
          <cell r="AX1628" t="str">
            <v>112</v>
          </cell>
          <cell r="AY1628">
            <v>0</v>
          </cell>
          <cell r="AZ1628">
            <v>2</v>
          </cell>
          <cell r="BA1628">
            <v>26</v>
          </cell>
        </row>
        <row r="1629">
          <cell r="A1629">
            <v>121409</v>
          </cell>
          <cell r="B1629" t="str">
            <v>MANOEL VALNAI DE MIRANDA</v>
          </cell>
          <cell r="C1629" t="str">
            <v>AJUDANTE EQ SERVICOS DIVERSOS</v>
          </cell>
          <cell r="D1629" t="str">
            <v>ECOSAMPA Operação Geral</v>
          </cell>
          <cell r="E1629">
            <v>44967</v>
          </cell>
          <cell r="F1629">
            <v>1603.99</v>
          </cell>
          <cell r="G1629" t="str">
            <v>Demitido em Meses Anteriores</v>
          </cell>
          <cell r="H1629">
            <v>44981</v>
          </cell>
          <cell r="I1629">
            <v>22709</v>
          </cell>
          <cell r="J1629" t="str">
            <v>272.806.323-00</v>
          </cell>
          <cell r="K1629" t="str">
            <v>120.55362.23.4</v>
          </cell>
          <cell r="L1629" t="str">
            <v>Salário Mensal</v>
          </cell>
          <cell r="M1629" t="str">
            <v>Empregado (CLT)</v>
          </cell>
          <cell r="N1629" t="str">
            <v>5142-25</v>
          </cell>
          <cell r="O1629">
            <v>339</v>
          </cell>
          <cell r="P1629" t="str">
            <v>SEGUNDA A SABADO - 13:20 AS 21:40 / INTERVALO DE 01 HORA</v>
          </cell>
          <cell r="Q1629" t="str">
            <v>220 Horas</v>
          </cell>
          <cell r="R1629" t="str">
            <v>75.01.011</v>
          </cell>
          <cell r="S1629" t="str">
            <v>SCK - Lavagem - Feiras, Vias e Logradouros</v>
          </cell>
          <cell r="T1629">
            <v>2</v>
          </cell>
          <cell r="U1629" t="str">
            <v>SIEMACO SAO PAULO LIMP URBANA</v>
          </cell>
          <cell r="V1629" t="str">
            <v>Brasileira</v>
          </cell>
          <cell r="W1629" t="str">
            <v>Crateús</v>
          </cell>
          <cell r="X1629" t="str">
            <v>JOVILINA LIMA DE MIRANDA</v>
          </cell>
          <cell r="Y1629" t="str">
            <v>FRANCISCO ANTONO DE MIRANDA</v>
          </cell>
          <cell r="Z1629" t="str">
            <v>Casado</v>
          </cell>
          <cell r="AA1629" t="str">
            <v>Ensino Fundamental Incompleto</v>
          </cell>
          <cell r="AB1629" t="str">
            <v>M</v>
          </cell>
          <cell r="AC1629" t="str">
            <v>Rua</v>
          </cell>
          <cell r="AD1629" t="str">
            <v>SIMAO CAETANO NUNES</v>
          </cell>
          <cell r="AE1629" t="str">
            <v>21</v>
          </cell>
          <cell r="AF1629" t="str">
            <v>CS 94</v>
          </cell>
          <cell r="AG1629" t="str">
            <v>05873-370</v>
          </cell>
          <cell r="AH1629" t="str">
            <v>MORRO DO INDIO</v>
          </cell>
          <cell r="AI1629" t="str">
            <v>São Paulo</v>
          </cell>
          <cell r="AJ1629" t="str">
            <v>São Paulo</v>
          </cell>
          <cell r="AM1629" t="str">
            <v>11</v>
          </cell>
          <cell r="AN1629" t="str">
            <v>98194-7227</v>
          </cell>
          <cell r="AP1629">
            <v>2949</v>
          </cell>
          <cell r="AQ1629" t="str">
            <v>31153</v>
          </cell>
          <cell r="AR1629" t="str">
            <v>0</v>
          </cell>
          <cell r="AS1629" t="str">
            <v>286032788</v>
          </cell>
          <cell r="AT1629" t="str">
            <v>172090350116</v>
          </cell>
          <cell r="AU1629" t="str">
            <v>0181</v>
          </cell>
          <cell r="AV1629" t="str">
            <v>020</v>
          </cell>
          <cell r="AW1629" t="str">
            <v>27280632</v>
          </cell>
          <cell r="AX1629" t="str">
            <v>300</v>
          </cell>
          <cell r="AY1629">
            <v>0</v>
          </cell>
          <cell r="AZ1629">
            <v>0</v>
          </cell>
          <cell r="BA1629">
            <v>14</v>
          </cell>
        </row>
        <row r="1630">
          <cell r="A1630">
            <v>113177</v>
          </cell>
          <cell r="B1630" t="str">
            <v>MANUELITO PEREIRA DA SILVA</v>
          </cell>
          <cell r="C1630" t="str">
            <v>VARREDOR</v>
          </cell>
          <cell r="D1630" t="str">
            <v>ECOSAMPA Campo Limpo</v>
          </cell>
          <cell r="E1630">
            <v>43617</v>
          </cell>
          <cell r="F1630">
            <v>1603.99</v>
          </cell>
          <cell r="G1630" t="str">
            <v>Em Atividade Normal</v>
          </cell>
          <cell r="H1630">
            <v>44930</v>
          </cell>
          <cell r="I1630">
            <v>24808</v>
          </cell>
          <cell r="J1630" t="str">
            <v>252.009.318-86</v>
          </cell>
          <cell r="K1630" t="str">
            <v>123.58553.18.4</v>
          </cell>
          <cell r="L1630" t="str">
            <v>Salário Mensal</v>
          </cell>
          <cell r="M1630" t="str">
            <v>Empregado (CLT)</v>
          </cell>
          <cell r="N1630" t="str">
            <v>5142-15</v>
          </cell>
          <cell r="O1630">
            <v>71</v>
          </cell>
          <cell r="P1630" t="str">
            <v>SEGUNDA A SABADO - 07:00 AS 15:20 / INTERVALO DE 01 HORA</v>
          </cell>
          <cell r="Q1630" t="str">
            <v>220 Horas</v>
          </cell>
          <cell r="R1630" t="str">
            <v>75.01.006</v>
          </cell>
          <cell r="S1630" t="str">
            <v>SCK - Varrição de Vias e Logradouros</v>
          </cell>
          <cell r="T1630">
            <v>2</v>
          </cell>
          <cell r="U1630" t="str">
            <v>SIEMACO SAO PAULO LIMP URBANA</v>
          </cell>
          <cell r="V1630" t="str">
            <v>Brasileira</v>
          </cell>
          <cell r="W1630" t="str">
            <v>Caatiba</v>
          </cell>
          <cell r="X1630" t="str">
            <v>LAURA ROSA DE JESUS</v>
          </cell>
          <cell r="Y1630" t="str">
            <v>JOSE PEREIRA DA SILVA</v>
          </cell>
          <cell r="Z1630" t="str">
            <v>Solteiro</v>
          </cell>
          <cell r="AA1630" t="str">
            <v>Ensino Fundamental Completo</v>
          </cell>
          <cell r="AB1630" t="str">
            <v>M</v>
          </cell>
          <cell r="AC1630" t="str">
            <v>Rua</v>
          </cell>
          <cell r="AD1630" t="str">
            <v>SANABANI</v>
          </cell>
          <cell r="AE1630" t="str">
            <v>29</v>
          </cell>
          <cell r="AG1630" t="str">
            <v>05872-140</v>
          </cell>
          <cell r="AH1630" t="str">
            <v>JD SAO BENTO NOVO</v>
          </cell>
          <cell r="AI1630" t="str">
            <v>São Paulo</v>
          </cell>
          <cell r="AJ1630" t="str">
            <v>São Paulo</v>
          </cell>
          <cell r="AP1630">
            <v>1003</v>
          </cell>
          <cell r="AQ1630" t="str">
            <v>81708</v>
          </cell>
          <cell r="AR1630" t="str">
            <v>5</v>
          </cell>
          <cell r="AS1630" t="str">
            <v>228673069</v>
          </cell>
          <cell r="AT1630" t="str">
            <v>80008800515</v>
          </cell>
          <cell r="AU1630" t="str">
            <v>431</v>
          </cell>
          <cell r="AV1630" t="str">
            <v>373</v>
          </cell>
          <cell r="AW1630" t="str">
            <v>07950</v>
          </cell>
          <cell r="AX1630" t="str">
            <v>050</v>
          </cell>
          <cell r="AY1630">
            <v>4</v>
          </cell>
          <cell r="AZ1630">
            <v>3</v>
          </cell>
          <cell r="BA1630">
            <v>0</v>
          </cell>
        </row>
        <row r="1631">
          <cell r="A1631">
            <v>113180</v>
          </cell>
          <cell r="B1631" t="str">
            <v>MARCELO ALBERTI BARROS DA SILVA</v>
          </cell>
          <cell r="C1631" t="str">
            <v>MOTORISTA CAMINHAO</v>
          </cell>
          <cell r="D1631" t="str">
            <v>ECOSAMPA Operação Geral</v>
          </cell>
          <cell r="E1631">
            <v>43617</v>
          </cell>
          <cell r="F1631">
            <v>2509.54</v>
          </cell>
          <cell r="G1631" t="str">
            <v>Demitido em Meses Anteriores</v>
          </cell>
          <cell r="H1631">
            <v>44204</v>
          </cell>
          <cell r="I1631">
            <v>29415</v>
          </cell>
          <cell r="J1631" t="str">
            <v>309.417.758-10</v>
          </cell>
          <cell r="K1631" t="str">
            <v>131.23973.77.7</v>
          </cell>
          <cell r="L1631" t="str">
            <v>Salário Mensal</v>
          </cell>
          <cell r="M1631" t="str">
            <v>Empregado (CLT)</v>
          </cell>
          <cell r="N1631" t="str">
            <v>7825-10</v>
          </cell>
          <cell r="O1631">
            <v>339</v>
          </cell>
          <cell r="P1631" t="str">
            <v>SEGUNDA A SABADO - 13:20 AS 21:40 / INTERVALO DE 01 HORA</v>
          </cell>
          <cell r="Q1631" t="str">
            <v>220 Horas</v>
          </cell>
          <cell r="R1631" t="str">
            <v>75.01.013</v>
          </cell>
          <cell r="S1631" t="str">
            <v>SCK - Capinação e Roçada de Vias</v>
          </cell>
          <cell r="T1631">
            <v>2</v>
          </cell>
          <cell r="U1631" t="str">
            <v>SIND TRAB EMP DE ONIBUS RODOV INTEREST INTERM SET DIF SAO PAULO</v>
          </cell>
          <cell r="V1631" t="str">
            <v>Brasileira</v>
          </cell>
          <cell r="W1631" t="str">
            <v>São Paulo</v>
          </cell>
          <cell r="X1631" t="str">
            <v>ANGELA MARIA BARROS DA SILVA</v>
          </cell>
          <cell r="Z1631" t="str">
            <v>Solteiro</v>
          </cell>
          <cell r="AA1631" t="str">
            <v>Ensino Fundamental Incompleto</v>
          </cell>
          <cell r="AB1631" t="str">
            <v>M</v>
          </cell>
          <cell r="AC1631" t="str">
            <v>Rua</v>
          </cell>
          <cell r="AD1631" t="str">
            <v>CAMPOS ELISIOS</v>
          </cell>
          <cell r="AE1631" t="str">
            <v>14</v>
          </cell>
          <cell r="AG1631" t="str">
            <v>05765-160</v>
          </cell>
          <cell r="AH1631" t="str">
            <v>OLINDA</v>
          </cell>
          <cell r="AI1631" t="str">
            <v>São Paulo</v>
          </cell>
          <cell r="AJ1631" t="str">
            <v>São Paulo</v>
          </cell>
          <cell r="AP1631">
            <v>2921</v>
          </cell>
          <cell r="AQ1631" t="str">
            <v>52830</v>
          </cell>
          <cell r="AR1631" t="str">
            <v>9</v>
          </cell>
          <cell r="AS1631" t="str">
            <v>363763247</v>
          </cell>
          <cell r="AT1631" t="str">
            <v>299403730141</v>
          </cell>
          <cell r="AU1631" t="str">
            <v>603</v>
          </cell>
          <cell r="AV1631" t="str">
            <v>328</v>
          </cell>
          <cell r="AW1631" t="str">
            <v>57459</v>
          </cell>
          <cell r="AX1631" t="str">
            <v>271</v>
          </cell>
          <cell r="AY1631">
            <v>1</v>
          </cell>
          <cell r="AZ1631">
            <v>7</v>
          </cell>
          <cell r="BA1631">
            <v>7</v>
          </cell>
          <cell r="BB1631" t="str">
            <v>01.795.044.021</v>
          </cell>
          <cell r="BC1631">
            <v>44383</v>
          </cell>
          <cell r="BE1631" t="str">
            <v>D</v>
          </cell>
          <cell r="BG1631">
            <v>44231</v>
          </cell>
        </row>
        <row r="1632">
          <cell r="A1632">
            <v>113185</v>
          </cell>
          <cell r="B1632" t="str">
            <v>MARCELO APARECIDO FONSECA</v>
          </cell>
          <cell r="C1632" t="str">
            <v>MOTORISTA CAMINHAO</v>
          </cell>
          <cell r="D1632" t="str">
            <v>ECOSAMPA Operação Geral</v>
          </cell>
          <cell r="E1632">
            <v>43617</v>
          </cell>
          <cell r="F1632">
            <v>3050.22</v>
          </cell>
          <cell r="G1632" t="str">
            <v>Em Atividade Normal</v>
          </cell>
          <cell r="H1632">
            <v>44993</v>
          </cell>
          <cell r="I1632">
            <v>26460</v>
          </cell>
          <cell r="J1632" t="str">
            <v>116.953.118-09</v>
          </cell>
          <cell r="K1632" t="str">
            <v>123.44388.30.5</v>
          </cell>
          <cell r="L1632" t="str">
            <v>Salário Mensal</v>
          </cell>
          <cell r="M1632" t="str">
            <v>Empregado (CLT)</v>
          </cell>
          <cell r="N1632" t="str">
            <v>7825-10</v>
          </cell>
          <cell r="O1632">
            <v>297</v>
          </cell>
          <cell r="P1632" t="str">
            <v>SEGUNDA A SABADO - 05:40 AS 14:00 / INTERVALO DE 01 HORA</v>
          </cell>
          <cell r="Q1632" t="str">
            <v>220 Horas</v>
          </cell>
          <cell r="R1632" t="str">
            <v>75.01.013</v>
          </cell>
          <cell r="S1632" t="str">
            <v>SCK - Capinação e Roçada de Vias</v>
          </cell>
          <cell r="T1632">
            <v>2</v>
          </cell>
          <cell r="U1632" t="str">
            <v>SIND TRAB EMP DE ONIBUS RODOV INTEREST INTERM SET DIF SAO PAULO</v>
          </cell>
          <cell r="V1632" t="str">
            <v>Brasileira</v>
          </cell>
          <cell r="W1632" t="str">
            <v>São Paulo</v>
          </cell>
          <cell r="X1632" t="str">
            <v>SUELI PEREIRA DA FONSECA</v>
          </cell>
          <cell r="Y1632" t="str">
            <v>FRANCISCO CARDOSO DA FONSECA</v>
          </cell>
          <cell r="Z1632" t="str">
            <v>Solteiro</v>
          </cell>
          <cell r="AA1632" t="str">
            <v>Ensino Médio Completo</v>
          </cell>
          <cell r="AB1632" t="str">
            <v>M</v>
          </cell>
          <cell r="AC1632" t="str">
            <v>Rua</v>
          </cell>
          <cell r="AD1632" t="str">
            <v>ADAO COSTA MENDES</v>
          </cell>
          <cell r="AE1632" t="str">
            <v>394</v>
          </cell>
          <cell r="AG1632" t="str">
            <v>05794-200</v>
          </cell>
          <cell r="AH1632" t="str">
            <v>JARDIM PARIS</v>
          </cell>
          <cell r="AI1632" t="str">
            <v>São Paulo</v>
          </cell>
          <cell r="AJ1632" t="str">
            <v>São Paulo</v>
          </cell>
          <cell r="AK1632" t="str">
            <v>11</v>
          </cell>
          <cell r="AL1632" t="str">
            <v>98136.8694</v>
          </cell>
          <cell r="AP1632">
            <v>1634</v>
          </cell>
          <cell r="AQ1632" t="str">
            <v>46663</v>
          </cell>
          <cell r="AR1632" t="str">
            <v>3</v>
          </cell>
          <cell r="AS1632" t="str">
            <v>224872692</v>
          </cell>
          <cell r="AT1632" t="str">
            <v>205416650191</v>
          </cell>
          <cell r="AU1632" t="str">
            <v>57</v>
          </cell>
          <cell r="AV1632" t="str">
            <v>328</v>
          </cell>
          <cell r="AW1632" t="str">
            <v>017753</v>
          </cell>
          <cell r="AX1632" t="str">
            <v>108</v>
          </cell>
          <cell r="AY1632">
            <v>4</v>
          </cell>
          <cell r="AZ1632">
            <v>3</v>
          </cell>
          <cell r="BA1632">
            <v>0</v>
          </cell>
          <cell r="BB1632" t="str">
            <v>00.810.334.149</v>
          </cell>
          <cell r="BC1632">
            <v>45457</v>
          </cell>
          <cell r="BE1632" t="str">
            <v>A</v>
          </cell>
          <cell r="BG1632">
            <v>43607</v>
          </cell>
        </row>
        <row r="1633">
          <cell r="A1633">
            <v>113189</v>
          </cell>
          <cell r="B1633" t="str">
            <v>MARCELO CALIXTO DE GOUVEIA</v>
          </cell>
          <cell r="C1633" t="str">
            <v>COLETOR</v>
          </cell>
          <cell r="D1633" t="str">
            <v>ECOSAMPA Operação Geral</v>
          </cell>
          <cell r="E1633">
            <v>43617</v>
          </cell>
          <cell r="F1633">
            <v>1907.79</v>
          </cell>
          <cell r="G1633" t="str">
            <v>Em Atividade Normal</v>
          </cell>
          <cell r="H1633">
            <v>44898</v>
          </cell>
          <cell r="I1633">
            <v>32681</v>
          </cell>
          <cell r="J1633" t="str">
            <v>410.766.578-00</v>
          </cell>
          <cell r="K1633" t="str">
            <v>163.93573.91.1</v>
          </cell>
          <cell r="L1633" t="str">
            <v>Salário Mensal</v>
          </cell>
          <cell r="M1633" t="str">
            <v>Empregado (CLT)</v>
          </cell>
          <cell r="N1633" t="str">
            <v>5142-05</v>
          </cell>
          <cell r="O1633">
            <v>297</v>
          </cell>
          <cell r="P1633" t="str">
            <v>SEGUNDA A SABADO - 05:40 AS 14:00 / INTERVALO DE 01 HORA</v>
          </cell>
          <cell r="Q1633" t="str">
            <v>220 Horas</v>
          </cell>
          <cell r="R1633" t="str">
            <v>75.01.017</v>
          </cell>
          <cell r="S1633" t="str">
            <v>SCK - Coleta Manual - Entulho e Materiais Diversos</v>
          </cell>
          <cell r="T1633">
            <v>2</v>
          </cell>
          <cell r="U1633" t="str">
            <v>SIEMACO SAO PAULO LIMP URBANA</v>
          </cell>
          <cell r="V1633" t="str">
            <v>Brasileira</v>
          </cell>
          <cell r="W1633" t="str">
            <v>Águas Belas</v>
          </cell>
          <cell r="X1633" t="str">
            <v>MARIA JOSE DA SILVA GOUVEIA</v>
          </cell>
          <cell r="Y1633" t="str">
            <v>MANOEL CALIXTO DE GOUVEIA</v>
          </cell>
          <cell r="Z1633" t="str">
            <v>Solteiro</v>
          </cell>
          <cell r="AA1633" t="str">
            <v>Ensino Fundamental Incompleto</v>
          </cell>
          <cell r="AB1633" t="str">
            <v>M</v>
          </cell>
          <cell r="AC1633" t="str">
            <v>Rua</v>
          </cell>
          <cell r="AD1633" t="str">
            <v>JUREMA DE FATIMA</v>
          </cell>
          <cell r="AE1633" t="str">
            <v>45</v>
          </cell>
          <cell r="AG1633" t="str">
            <v>05662-060</v>
          </cell>
          <cell r="AH1633" t="str">
            <v>PARAISOPOLIS</v>
          </cell>
          <cell r="AI1633" t="str">
            <v>São Paulo</v>
          </cell>
          <cell r="AJ1633" t="str">
            <v>São Paulo</v>
          </cell>
          <cell r="AP1633">
            <v>572</v>
          </cell>
          <cell r="AQ1633" t="str">
            <v>76984</v>
          </cell>
          <cell r="AR1633" t="str">
            <v>2</v>
          </cell>
          <cell r="AS1633" t="str">
            <v>448972724</v>
          </cell>
          <cell r="AT1633" t="str">
            <v>360943610167</v>
          </cell>
          <cell r="AU1633" t="str">
            <v>627</v>
          </cell>
          <cell r="AV1633" t="str">
            <v>346</v>
          </cell>
          <cell r="AW1633" t="str">
            <v>95009</v>
          </cell>
          <cell r="AX1633" t="str">
            <v>337</v>
          </cell>
          <cell r="AY1633">
            <v>4</v>
          </cell>
          <cell r="AZ1633">
            <v>3</v>
          </cell>
          <cell r="BA1633">
            <v>0</v>
          </cell>
        </row>
        <row r="1634">
          <cell r="A1634">
            <v>113720</v>
          </cell>
          <cell r="B1634" t="str">
            <v>MARCELO CANDIDO DOS SANTOS</v>
          </cell>
          <cell r="C1634" t="str">
            <v>ASSISTENTE DE DEPARTAMENTO PESSOAL</v>
          </cell>
          <cell r="D1634" t="str">
            <v>ECOSAMPA Administração</v>
          </cell>
          <cell r="E1634">
            <v>43619</v>
          </cell>
          <cell r="F1634">
            <v>3286.43</v>
          </cell>
          <cell r="G1634" t="str">
            <v>Em Atividade Normal</v>
          </cell>
          <cell r="H1634">
            <v>45139</v>
          </cell>
          <cell r="I1634">
            <v>27484</v>
          </cell>
          <cell r="J1634" t="str">
            <v>258.170.288-59</v>
          </cell>
          <cell r="K1634" t="str">
            <v>125.39539.30.2</v>
          </cell>
          <cell r="L1634" t="str">
            <v>Salário Mensal</v>
          </cell>
          <cell r="M1634" t="str">
            <v>Empregado (CLT)</v>
          </cell>
          <cell r="N1634" t="str">
            <v>2524-05</v>
          </cell>
          <cell r="O1634">
            <v>61</v>
          </cell>
          <cell r="P1634" t="str">
            <v>SEGUNDA A SEXTA - 07:00 AS 16:48 / INTERVALO DE 01 HORA</v>
          </cell>
          <cell r="Q1634" t="str">
            <v>220 Horas</v>
          </cell>
          <cell r="R1634" t="str">
            <v>02.02.001</v>
          </cell>
          <cell r="S1634" t="str">
            <v>Depto Adm Pessoal</v>
          </cell>
          <cell r="T1634">
            <v>1</v>
          </cell>
          <cell r="U1634" t="str">
            <v>SIEMACO SAO PAULO LIMP URBANA</v>
          </cell>
          <cell r="V1634" t="str">
            <v>Brasileira</v>
          </cell>
          <cell r="W1634" t="str">
            <v>Santos</v>
          </cell>
          <cell r="X1634" t="str">
            <v>ROMILDA CANDIDA DOS SANTOS</v>
          </cell>
          <cell r="Y1634" t="str">
            <v>VALDEMIR JOSE DOS SANTOS</v>
          </cell>
          <cell r="Z1634" t="str">
            <v>Solteiro</v>
          </cell>
          <cell r="AA1634" t="str">
            <v>Ensino Médio Completo</v>
          </cell>
          <cell r="AB1634" t="str">
            <v>M</v>
          </cell>
          <cell r="AC1634" t="str">
            <v>Rua</v>
          </cell>
          <cell r="AD1634" t="str">
            <v>CELSO CUNHA</v>
          </cell>
          <cell r="AE1634" t="str">
            <v>8</v>
          </cell>
          <cell r="AF1634" t="str">
            <v>A</v>
          </cell>
          <cell r="AG1634" t="str">
            <v>05783-171</v>
          </cell>
          <cell r="AH1634" t="str">
            <v>JD UMUARAMA</v>
          </cell>
          <cell r="AI1634" t="str">
            <v>São Paulo</v>
          </cell>
          <cell r="AJ1634" t="str">
            <v>São Paulo</v>
          </cell>
          <cell r="AK1634" t="str">
            <v>11</v>
          </cell>
          <cell r="AL1634" t="str">
            <v>5823.4316</v>
          </cell>
          <cell r="AM1634" t="str">
            <v>11</v>
          </cell>
          <cell r="AN1634" t="str">
            <v>99920.1377</v>
          </cell>
          <cell r="AP1634">
            <v>2921</v>
          </cell>
          <cell r="AQ1634" t="str">
            <v>52692</v>
          </cell>
          <cell r="AR1634" t="str">
            <v>3</v>
          </cell>
          <cell r="AS1634" t="str">
            <v>23.734.768-4</v>
          </cell>
          <cell r="AT1634" t="str">
            <v>220034700124</v>
          </cell>
          <cell r="AU1634" t="str">
            <v>729</v>
          </cell>
          <cell r="AV1634" t="str">
            <v>373</v>
          </cell>
          <cell r="AW1634" t="str">
            <v>0000026559</v>
          </cell>
          <cell r="AX1634" t="str">
            <v>00217</v>
          </cell>
          <cell r="AY1634">
            <v>4</v>
          </cell>
          <cell r="AZ1634">
            <v>2</v>
          </cell>
          <cell r="BA1634">
            <v>28</v>
          </cell>
        </row>
        <row r="1635">
          <cell r="A1635">
            <v>113193</v>
          </cell>
          <cell r="B1635" t="str">
            <v>MARCELO CELESTINO PALMIERI</v>
          </cell>
          <cell r="C1635" t="str">
            <v>AJUDANTE EQ SERVICOS DIVERSOS</v>
          </cell>
          <cell r="D1635" t="str">
            <v>ECOSAMPA M'Boi Mirim</v>
          </cell>
          <cell r="E1635">
            <v>43617</v>
          </cell>
          <cell r="F1635">
            <v>1231.95</v>
          </cell>
          <cell r="G1635" t="str">
            <v>Demitido em Meses Anteriores</v>
          </cell>
          <cell r="H1635">
            <v>43704</v>
          </cell>
          <cell r="I1635">
            <v>31243</v>
          </cell>
          <cell r="J1635" t="str">
            <v>321.154.988-95</v>
          </cell>
          <cell r="K1635" t="str">
            <v>164.07271.63.1</v>
          </cell>
          <cell r="L1635" t="str">
            <v>Salário Mensal</v>
          </cell>
          <cell r="M1635" t="str">
            <v>Empregado (CLT)</v>
          </cell>
          <cell r="N1635" t="str">
            <v>5142-25</v>
          </cell>
          <cell r="O1635">
            <v>167</v>
          </cell>
          <cell r="P1635" t="str">
            <v>SEGUNDA A SABADO - 13:40 AS 22:00 / INTERVALO DE 01 HORA</v>
          </cell>
          <cell r="Q1635" t="str">
            <v>220 Horas</v>
          </cell>
          <cell r="R1635" t="str">
            <v>75.01.016</v>
          </cell>
          <cell r="S1635" t="str">
            <v>SCK - Coleta - Catabagulho e Entulho</v>
          </cell>
          <cell r="T1635">
            <v>2</v>
          </cell>
          <cell r="U1635" t="str">
            <v>SIEMACO SAO PAULO LIMP URBANA</v>
          </cell>
          <cell r="V1635" t="str">
            <v>Brasileira</v>
          </cell>
          <cell r="W1635" t="str">
            <v>São Paulo</v>
          </cell>
          <cell r="X1635" t="str">
            <v>MARIA DA GLORIA CELESTINO PALMIERI</v>
          </cell>
          <cell r="Y1635" t="str">
            <v>LUIZ MARCIO PIRES PALMIERI</v>
          </cell>
          <cell r="Z1635" t="str">
            <v>Casado</v>
          </cell>
          <cell r="AA1635" t="str">
            <v>Ensino Fundamental Incompleto</v>
          </cell>
          <cell r="AB1635" t="str">
            <v>M</v>
          </cell>
          <cell r="AC1635" t="str">
            <v>Rua</v>
          </cell>
          <cell r="AD1635" t="str">
            <v>VILA NOVA</v>
          </cell>
          <cell r="AE1635" t="str">
            <v>1</v>
          </cell>
          <cell r="AG1635" t="str">
            <v>06823-475</v>
          </cell>
          <cell r="AH1635" t="str">
            <v>JARDIM SANTA EMILIA</v>
          </cell>
          <cell r="AI1635" t="str">
            <v>Embu</v>
          </cell>
          <cell r="AJ1635" t="str">
            <v>São Paulo</v>
          </cell>
          <cell r="AK1635" t="str">
            <v>11</v>
          </cell>
          <cell r="AL1635" t="str">
            <v>95704.8728</v>
          </cell>
          <cell r="AM1635" t="str">
            <v>11</v>
          </cell>
          <cell r="AN1635" t="str">
            <v>94669.6159</v>
          </cell>
          <cell r="AP1635">
            <v>9106</v>
          </cell>
          <cell r="AQ1635" t="str">
            <v>34114</v>
          </cell>
          <cell r="AR1635" t="str">
            <v>3</v>
          </cell>
          <cell r="AS1635" t="str">
            <v>44.133.224-9</v>
          </cell>
          <cell r="AT1635" t="str">
            <v>309200870132</v>
          </cell>
          <cell r="AU1635" t="str">
            <v>237</v>
          </cell>
          <cell r="AV1635" t="str">
            <v>201</v>
          </cell>
          <cell r="AW1635" t="str">
            <v>041147</v>
          </cell>
          <cell r="AX1635" t="str">
            <v>271</v>
          </cell>
          <cell r="AY1635">
            <v>0</v>
          </cell>
          <cell r="AZ1635">
            <v>2</v>
          </cell>
          <cell r="BA1635">
            <v>26</v>
          </cell>
        </row>
        <row r="1636">
          <cell r="A1636">
            <v>113198</v>
          </cell>
          <cell r="B1636" t="str">
            <v>MARCELO COSTA RODRIGUES</v>
          </cell>
          <cell r="C1636" t="str">
            <v>FISCAL DE TURMA PLENO</v>
          </cell>
          <cell r="D1636" t="str">
            <v>ECOSAMPA M'Boi Mirim</v>
          </cell>
          <cell r="E1636">
            <v>43617</v>
          </cell>
          <cell r="F1636">
            <v>3222.08</v>
          </cell>
          <cell r="G1636" t="str">
            <v>Em Atividade Normal</v>
          </cell>
          <cell r="H1636">
            <v>44993</v>
          </cell>
          <cell r="I1636">
            <v>30045</v>
          </cell>
          <cell r="J1636" t="str">
            <v>226.589.998-44</v>
          </cell>
          <cell r="K1636" t="str">
            <v>135.27040.93.4</v>
          </cell>
          <cell r="L1636" t="str">
            <v>Salário Mensal</v>
          </cell>
          <cell r="M1636" t="str">
            <v>Empregado (CLT)</v>
          </cell>
          <cell r="N1636" t="str">
            <v>9922-05</v>
          </cell>
          <cell r="O1636">
            <v>66</v>
          </cell>
          <cell r="P1636" t="str">
            <v>SEGUNDA A SABADO - 06:00 AS 14:20 / INTERVALO DE 01 HORA</v>
          </cell>
          <cell r="Q1636" t="str">
            <v>220 Horas</v>
          </cell>
          <cell r="R1636" t="str">
            <v>75.02.003</v>
          </cell>
          <cell r="S1636" t="str">
            <v>Apoio Op C.Direto</v>
          </cell>
          <cell r="T1636">
            <v>2</v>
          </cell>
          <cell r="U1636" t="str">
            <v>SIEMACO SAO PAULO LIMP URBANA</v>
          </cell>
          <cell r="V1636" t="str">
            <v>Brasileira</v>
          </cell>
          <cell r="W1636" t="str">
            <v>São Paulo</v>
          </cell>
          <cell r="X1636" t="str">
            <v>ANA ROSA COSTA RODRIGUES</v>
          </cell>
          <cell r="Y1636" t="str">
            <v>JOSE ADAO RODRIGUES</v>
          </cell>
          <cell r="Z1636" t="str">
            <v>Casado</v>
          </cell>
          <cell r="AA1636" t="str">
            <v>Ensino Médio Completo</v>
          </cell>
          <cell r="AB1636" t="str">
            <v>M</v>
          </cell>
          <cell r="AC1636" t="str">
            <v>Rua</v>
          </cell>
          <cell r="AD1636" t="str">
            <v>BENTO RODRIGUES</v>
          </cell>
          <cell r="AE1636" t="str">
            <v>271</v>
          </cell>
          <cell r="AG1636" t="str">
            <v>04939-120</v>
          </cell>
          <cell r="AH1636" t="str">
            <v>TUPI</v>
          </cell>
          <cell r="AI1636" t="str">
            <v>São Paulo</v>
          </cell>
          <cell r="AJ1636" t="str">
            <v>São Paulo</v>
          </cell>
          <cell r="AP1636">
            <v>6920</v>
          </cell>
          <cell r="AQ1636" t="str">
            <v>08200</v>
          </cell>
          <cell r="AR1636" t="str">
            <v>2</v>
          </cell>
          <cell r="AS1636" t="str">
            <v>353223505</v>
          </cell>
          <cell r="AT1636" t="str">
            <v>298357220141</v>
          </cell>
          <cell r="AU1636" t="str">
            <v>248</v>
          </cell>
          <cell r="AV1636" t="str">
            <v>372</v>
          </cell>
          <cell r="AW1636" t="str">
            <v>94761</v>
          </cell>
          <cell r="AX1636" t="str">
            <v>225</v>
          </cell>
          <cell r="AY1636">
            <v>4</v>
          </cell>
          <cell r="AZ1636">
            <v>3</v>
          </cell>
          <cell r="BA1636">
            <v>0</v>
          </cell>
          <cell r="BB1636" t="str">
            <v>03.319.368.650</v>
          </cell>
          <cell r="BC1636">
            <v>45266</v>
          </cell>
          <cell r="BE1636" t="str">
            <v>A</v>
          </cell>
          <cell r="BF1636" t="str">
            <v>B</v>
          </cell>
        </row>
        <row r="1637">
          <cell r="A1637">
            <v>113203</v>
          </cell>
          <cell r="B1637" t="str">
            <v>MARCELO DA CONCEICAO OLIVEIRA</v>
          </cell>
          <cell r="C1637" t="str">
            <v>AJUDANTE EQ SERVICOS DIVERSOS</v>
          </cell>
          <cell r="D1637" t="str">
            <v>ECOSAMPA Santo Amaro</v>
          </cell>
          <cell r="E1637">
            <v>43617</v>
          </cell>
          <cell r="F1637">
            <v>1603.99</v>
          </cell>
          <cell r="G1637" t="str">
            <v>Em Atividade Normal</v>
          </cell>
          <cell r="H1637">
            <v>45023</v>
          </cell>
          <cell r="I1637">
            <v>35257</v>
          </cell>
          <cell r="J1637" t="str">
            <v>496.773.328-05</v>
          </cell>
          <cell r="K1637" t="str">
            <v>163.94243.16.8</v>
          </cell>
          <cell r="L1637" t="str">
            <v>Salário Mensal</v>
          </cell>
          <cell r="M1637" t="str">
            <v>Empregado (CLT)</v>
          </cell>
          <cell r="N1637" t="str">
            <v>5142-25</v>
          </cell>
          <cell r="O1637">
            <v>66</v>
          </cell>
          <cell r="P1637" t="str">
            <v>SEGUNDA A SABADO - 06:00 AS 14:20 / INTERVALO DE 01 HORA</v>
          </cell>
          <cell r="Q1637" t="str">
            <v>220 Horas</v>
          </cell>
          <cell r="R1637" t="str">
            <v>75.01.001</v>
          </cell>
          <cell r="S1637" t="str">
            <v>SCK - Lavagem Especial Equip.</v>
          </cell>
          <cell r="T1637">
            <v>2</v>
          </cell>
          <cell r="U1637" t="str">
            <v>SIEMACO SAO PAULO LIMP URBANA</v>
          </cell>
          <cell r="V1637" t="str">
            <v>Brasileira</v>
          </cell>
          <cell r="W1637" t="str">
            <v>Cabaceiras do Paraguaçu</v>
          </cell>
          <cell r="X1637" t="str">
            <v>ANA CRISTINA OLIVEIRA DA CONCEICAO</v>
          </cell>
          <cell r="Y1637" t="str">
            <v>GENILSON COSTA DE OLIVEIRA</v>
          </cell>
          <cell r="Z1637" t="str">
            <v>Solteiro</v>
          </cell>
          <cell r="AA1637" t="str">
            <v>Ensino Fundamental Incompleto</v>
          </cell>
          <cell r="AB1637" t="str">
            <v>M</v>
          </cell>
          <cell r="AC1637" t="str">
            <v>Rua</v>
          </cell>
          <cell r="AD1637" t="str">
            <v>MARIA TERESA</v>
          </cell>
          <cell r="AE1637" t="str">
            <v>179</v>
          </cell>
          <cell r="AG1637" t="str">
            <v>04421-220</v>
          </cell>
          <cell r="AH1637" t="str">
            <v>CIDADE JULIA</v>
          </cell>
          <cell r="AI1637" t="str">
            <v>São Paulo</v>
          </cell>
          <cell r="AJ1637" t="str">
            <v>São Paulo</v>
          </cell>
          <cell r="AP1637">
            <v>9104</v>
          </cell>
          <cell r="AQ1637" t="str">
            <v>20449</v>
          </cell>
          <cell r="AR1637" t="str">
            <v>1</v>
          </cell>
          <cell r="AS1637" t="str">
            <v>577141958</v>
          </cell>
          <cell r="AT1637" t="str">
            <v>416801710141</v>
          </cell>
          <cell r="AU1637" t="str">
            <v>170</v>
          </cell>
          <cell r="AV1637" t="str">
            <v>222</v>
          </cell>
          <cell r="AW1637" t="str">
            <v>75820</v>
          </cell>
          <cell r="AX1637" t="str">
            <v>414</v>
          </cell>
          <cell r="AY1637">
            <v>4</v>
          </cell>
          <cell r="AZ1637">
            <v>3</v>
          </cell>
          <cell r="BA1637">
            <v>29</v>
          </cell>
        </row>
        <row r="1638">
          <cell r="A1638">
            <v>114726</v>
          </cell>
          <cell r="B1638" t="str">
            <v>MARCELO DE OLIVEIRA FELIPE</v>
          </cell>
          <cell r="C1638" t="str">
            <v>AJUDANTE EQ SERVICOS DIVERSOS</v>
          </cell>
          <cell r="D1638" t="str">
            <v>ECOSAMPA Santo Amaro</v>
          </cell>
          <cell r="E1638">
            <v>43874</v>
          </cell>
          <cell r="F1638">
            <v>1603.99</v>
          </cell>
          <cell r="G1638" t="str">
            <v>Em Atividade Normal</v>
          </cell>
          <cell r="H1638">
            <v>45177</v>
          </cell>
          <cell r="I1638">
            <v>27211</v>
          </cell>
          <cell r="J1638" t="str">
            <v>152.541.878-59</v>
          </cell>
          <cell r="K1638" t="str">
            <v>123.81734.55.6</v>
          </cell>
          <cell r="L1638" t="str">
            <v>Salário Mensal</v>
          </cell>
          <cell r="M1638" t="str">
            <v>Empregado (CLT)</v>
          </cell>
          <cell r="N1638" t="str">
            <v>5142-25</v>
          </cell>
          <cell r="O1638">
            <v>66</v>
          </cell>
          <cell r="P1638" t="str">
            <v>SEGUNDA A SABADO - 06:00 AS 14:20 / INTERVALO DE 01 HORA</v>
          </cell>
          <cell r="Q1638" t="str">
            <v>220 Horas</v>
          </cell>
          <cell r="R1638" t="str">
            <v>75.01.014</v>
          </cell>
          <cell r="S1638" t="str">
            <v>SCK - Pintura de Meio-Fio e Remoção Faixas e Propagandas</v>
          </cell>
          <cell r="T1638">
            <v>2</v>
          </cell>
          <cell r="U1638" t="str">
            <v>SIEMACO SAO PAULO LIMP URBANA</v>
          </cell>
          <cell r="V1638" t="str">
            <v>Brasileira</v>
          </cell>
          <cell r="W1638" t="str">
            <v>Carapicuíba</v>
          </cell>
          <cell r="X1638" t="str">
            <v>ELIENE DERNANDES DE OLIVEIRA FELIPE</v>
          </cell>
          <cell r="Y1638" t="str">
            <v>JOAO FELIPE</v>
          </cell>
          <cell r="Z1638" t="str">
            <v>Casado</v>
          </cell>
          <cell r="AA1638" t="str">
            <v>Ensino Médio Completo</v>
          </cell>
          <cell r="AB1638" t="str">
            <v>M</v>
          </cell>
          <cell r="AC1638" t="str">
            <v>Rua</v>
          </cell>
          <cell r="AD1638" t="str">
            <v>RUA GERALDO TEIXEIRA MACHADO</v>
          </cell>
          <cell r="AE1638" t="str">
            <v>17</v>
          </cell>
          <cell r="AF1638" t="str">
            <v>B CASA 1</v>
          </cell>
          <cell r="AG1638" t="str">
            <v>05884-010</v>
          </cell>
          <cell r="AH1638" t="str">
            <v>JARDIM BOM PASTOR</v>
          </cell>
          <cell r="AI1638" t="str">
            <v>São Paulo</v>
          </cell>
          <cell r="AJ1638" t="str">
            <v>São Paulo</v>
          </cell>
          <cell r="AK1638" t="str">
            <v>11</v>
          </cell>
          <cell r="AL1638" t="str">
            <v>2400.3645</v>
          </cell>
          <cell r="AM1638" t="str">
            <v>11</v>
          </cell>
          <cell r="AN1638" t="str">
            <v>99374.7055</v>
          </cell>
          <cell r="AP1638">
            <v>7245</v>
          </cell>
          <cell r="AQ1638" t="str">
            <v>03091</v>
          </cell>
          <cell r="AR1638" t="str">
            <v>6</v>
          </cell>
          <cell r="AS1638" t="str">
            <v>245839215</v>
          </cell>
          <cell r="AT1638" t="str">
            <v>266187560116</v>
          </cell>
          <cell r="AU1638" t="str">
            <v>139</v>
          </cell>
          <cell r="AV1638" t="str">
            <v>20</v>
          </cell>
          <cell r="AW1638" t="str">
            <v>15254187</v>
          </cell>
          <cell r="AX1638" t="str">
            <v>859</v>
          </cell>
          <cell r="AY1638">
            <v>3</v>
          </cell>
          <cell r="AZ1638">
            <v>6</v>
          </cell>
          <cell r="BA1638">
            <v>18</v>
          </cell>
        </row>
        <row r="1639">
          <cell r="A1639">
            <v>113205</v>
          </cell>
          <cell r="B1639" t="str">
            <v>MARCELO DE PAULA VIEIRA DA SILVA</v>
          </cell>
          <cell r="C1639" t="str">
            <v>VARREDOR</v>
          </cell>
          <cell r="D1639" t="str">
            <v>ECOSAMPA Santo Amaro</v>
          </cell>
          <cell r="E1639">
            <v>43617</v>
          </cell>
          <cell r="F1639">
            <v>1603.99</v>
          </cell>
          <cell r="G1639" t="str">
            <v>Em Atividade Normal</v>
          </cell>
          <cell r="H1639">
            <v>44867</v>
          </cell>
          <cell r="I1639">
            <v>32186</v>
          </cell>
          <cell r="J1639" t="str">
            <v>384.761.098-81</v>
          </cell>
          <cell r="K1639" t="str">
            <v>210.23905.88.6</v>
          </cell>
          <cell r="L1639" t="str">
            <v>Salário Mensal</v>
          </cell>
          <cell r="M1639" t="str">
            <v>Empregado (CLT)</v>
          </cell>
          <cell r="N1639" t="str">
            <v>5142-15</v>
          </cell>
          <cell r="O1639">
            <v>66</v>
          </cell>
          <cell r="P1639" t="str">
            <v>SEGUNDA A SABADO - 06:00 AS 14:20 / INTERVALO DE 01 HORA</v>
          </cell>
          <cell r="Q1639" t="str">
            <v>220 Horas</v>
          </cell>
          <cell r="R1639" t="str">
            <v>75.01.006</v>
          </cell>
          <cell r="S1639" t="str">
            <v>SCK - Varrição de Vias e Logradouros</v>
          </cell>
          <cell r="T1639">
            <v>2</v>
          </cell>
          <cell r="U1639" t="str">
            <v>SIEMACO SAO PAULO LIMP URBANA</v>
          </cell>
          <cell r="V1639" t="str">
            <v>Brasileira</v>
          </cell>
          <cell r="W1639" t="str">
            <v>São Paulo</v>
          </cell>
          <cell r="X1639" t="str">
            <v>ROSA MONICA VIEIRA</v>
          </cell>
          <cell r="Y1639" t="str">
            <v>PAULO ROBERTO DA SILVA</v>
          </cell>
          <cell r="Z1639" t="str">
            <v>Casado</v>
          </cell>
          <cell r="AA1639" t="str">
            <v>Ensino Médio Completo</v>
          </cell>
          <cell r="AB1639" t="str">
            <v>M</v>
          </cell>
          <cell r="AC1639" t="str">
            <v>Rua</v>
          </cell>
          <cell r="AD1639" t="str">
            <v>ALTINO ALVES DE ABREU</v>
          </cell>
          <cell r="AE1639" t="str">
            <v>184</v>
          </cell>
          <cell r="AG1639" t="str">
            <v>05822-000</v>
          </cell>
          <cell r="AH1639" t="str">
            <v>SANTO ANTONIO</v>
          </cell>
          <cell r="AI1639" t="str">
            <v>São Paulo</v>
          </cell>
          <cell r="AJ1639" t="str">
            <v>São Paulo</v>
          </cell>
          <cell r="AP1639">
            <v>9104</v>
          </cell>
          <cell r="AQ1639" t="str">
            <v>20188</v>
          </cell>
          <cell r="AR1639" t="str">
            <v>5</v>
          </cell>
          <cell r="AS1639" t="str">
            <v>424130488</v>
          </cell>
          <cell r="AT1639" t="str">
            <v>322079660175</v>
          </cell>
          <cell r="AU1639" t="str">
            <v>415</v>
          </cell>
          <cell r="AV1639" t="str">
            <v>373</v>
          </cell>
          <cell r="AW1639" t="str">
            <v>085382</v>
          </cell>
          <cell r="AX1639" t="str">
            <v>341</v>
          </cell>
          <cell r="AY1639">
            <v>4</v>
          </cell>
          <cell r="AZ1639">
            <v>3</v>
          </cell>
          <cell r="BA1639">
            <v>0</v>
          </cell>
        </row>
        <row r="1640">
          <cell r="A1640">
            <v>115399</v>
          </cell>
          <cell r="B1640" t="str">
            <v>MARCELO DE SOUZA JACO DOS SANTOS</v>
          </cell>
          <cell r="C1640" t="str">
            <v>AJUDANTE EQ SERVICOS DIVERSOS</v>
          </cell>
          <cell r="D1640" t="str">
            <v>ECOSAMPA Santo Amaro</v>
          </cell>
          <cell r="E1640">
            <v>44048</v>
          </cell>
          <cell r="F1640">
            <v>1603.99</v>
          </cell>
          <cell r="G1640" t="str">
            <v>Em Atividade Normal</v>
          </cell>
          <cell r="H1640">
            <v>45086</v>
          </cell>
          <cell r="I1640">
            <v>35253</v>
          </cell>
          <cell r="J1640" t="str">
            <v>457.494.558-31</v>
          </cell>
          <cell r="K1640" t="str">
            <v>203.90684.14.1</v>
          </cell>
          <cell r="L1640" t="str">
            <v>Salário Mensal</v>
          </cell>
          <cell r="M1640" t="str">
            <v>Empregado (CLT)</v>
          </cell>
          <cell r="N1640" t="str">
            <v>5142-25</v>
          </cell>
          <cell r="O1640">
            <v>300</v>
          </cell>
          <cell r="P1640" t="str">
            <v>SEGUNDA A SABADO - 21:00 AS 04:33 / INTERVALO DE 01 HORA</v>
          </cell>
          <cell r="Q1640" t="str">
            <v>220 Horas</v>
          </cell>
          <cell r="R1640" t="str">
            <v>75.01.013</v>
          </cell>
          <cell r="S1640" t="str">
            <v>SCK - Capinação e Roçada de Vias</v>
          </cell>
          <cell r="T1640">
            <v>2</v>
          </cell>
          <cell r="U1640" t="str">
            <v>SIEMACO SAO PAULO LIMP URBANA</v>
          </cell>
          <cell r="V1640" t="str">
            <v>Brasileira</v>
          </cell>
          <cell r="W1640" t="str">
            <v>São Paulo</v>
          </cell>
          <cell r="X1640" t="str">
            <v>ALCILENE GOMES DE SOUZA</v>
          </cell>
          <cell r="Y1640" t="str">
            <v>JOSE JACO DOS SANTOS</v>
          </cell>
          <cell r="Z1640" t="str">
            <v>Solteiro</v>
          </cell>
          <cell r="AA1640" t="str">
            <v>Ensino Médio Completo</v>
          </cell>
          <cell r="AB1640" t="str">
            <v>M</v>
          </cell>
          <cell r="AC1640" t="str">
            <v>Travessa</v>
          </cell>
          <cell r="AD1640" t="str">
            <v>CRAVO BEM TEMPERADO</v>
          </cell>
          <cell r="AE1640" t="str">
            <v>1485</v>
          </cell>
          <cell r="AG1640" t="str">
            <v>04849-027</v>
          </cell>
          <cell r="AH1640" t="str">
            <v>PARQUE COCAIA</v>
          </cell>
          <cell r="AI1640" t="str">
            <v>São Paulo</v>
          </cell>
          <cell r="AJ1640" t="str">
            <v>São Paulo</v>
          </cell>
          <cell r="AK1640" t="str">
            <v>11</v>
          </cell>
          <cell r="AL1640" t="str">
            <v>5528.1132</v>
          </cell>
          <cell r="AM1640" t="str">
            <v>11</v>
          </cell>
          <cell r="AN1640" t="str">
            <v>98760.7224</v>
          </cell>
          <cell r="AP1640">
            <v>285</v>
          </cell>
          <cell r="AQ1640" t="str">
            <v>17816</v>
          </cell>
          <cell r="AR1640" t="str">
            <v>6</v>
          </cell>
          <cell r="AS1640" t="str">
            <v>503278579</v>
          </cell>
          <cell r="AT1640" t="str">
            <v>415655320132</v>
          </cell>
          <cell r="AU1640" t="str">
            <v>753</v>
          </cell>
          <cell r="AV1640" t="str">
            <v>371</v>
          </cell>
          <cell r="AW1640" t="str">
            <v>45749455</v>
          </cell>
          <cell r="AX1640" t="str">
            <v>831</v>
          </cell>
          <cell r="AY1640">
            <v>3</v>
          </cell>
          <cell r="AZ1640">
            <v>0</v>
          </cell>
          <cell r="BA1640">
            <v>26</v>
          </cell>
        </row>
        <row r="1641">
          <cell r="A1641">
            <v>113208</v>
          </cell>
          <cell r="B1641" t="str">
            <v>MARCELO DOS SANTOS SANTANA</v>
          </cell>
          <cell r="C1641" t="str">
            <v>VARREDOR</v>
          </cell>
          <cell r="D1641" t="str">
            <v>ECOSAMPA M'Boi Mirim</v>
          </cell>
          <cell r="E1641">
            <v>43617</v>
          </cell>
          <cell r="F1641">
            <v>1603.99</v>
          </cell>
          <cell r="G1641" t="str">
            <v>Em Atividade Normal</v>
          </cell>
          <cell r="H1641">
            <v>44898</v>
          </cell>
          <cell r="I1641">
            <v>29702</v>
          </cell>
          <cell r="J1641" t="str">
            <v>330.721.548-56</v>
          </cell>
          <cell r="K1641" t="str">
            <v>134.76101.85.0</v>
          </cell>
          <cell r="L1641" t="str">
            <v>Salário Mensal</v>
          </cell>
          <cell r="M1641" t="str">
            <v>Empregado (CLT)</v>
          </cell>
          <cell r="N1641" t="str">
            <v>5142-15</v>
          </cell>
          <cell r="O1641">
            <v>71</v>
          </cell>
          <cell r="P1641" t="str">
            <v>SEGUNDA A SABADO - 07:00 AS 15:20 / INTERVALO DE 01 HORA</v>
          </cell>
          <cell r="Q1641" t="str">
            <v>220 Horas</v>
          </cell>
          <cell r="R1641" t="str">
            <v>75.01.006</v>
          </cell>
          <cell r="S1641" t="str">
            <v>SCK - Varrição de Vias e Logradouros</v>
          </cell>
          <cell r="T1641">
            <v>2</v>
          </cell>
          <cell r="U1641" t="str">
            <v>SIEMACO SAO PAULO LIMP URBANA</v>
          </cell>
          <cell r="V1641" t="str">
            <v>Brasileira</v>
          </cell>
          <cell r="W1641" t="str">
            <v>Queimadas</v>
          </cell>
          <cell r="X1641" t="str">
            <v>MARINALVA SANTOS VIANA</v>
          </cell>
          <cell r="Y1641" t="str">
            <v>CARLOS FERNANDES SANTANA</v>
          </cell>
          <cell r="Z1641" t="str">
            <v>Solteiro</v>
          </cell>
          <cell r="AA1641" t="str">
            <v>Ensino Fundamental Completo</v>
          </cell>
          <cell r="AB1641" t="str">
            <v>M</v>
          </cell>
          <cell r="AC1641" t="str">
            <v>Rua</v>
          </cell>
          <cell r="AD1641" t="str">
            <v>GENERAL SYZENO SARMENTO</v>
          </cell>
          <cell r="AE1641" t="str">
            <v>189</v>
          </cell>
          <cell r="AG1641" t="str">
            <v>05366-220</v>
          </cell>
          <cell r="AH1641" t="str">
            <v>JARDIM ESMERALDA</v>
          </cell>
          <cell r="AI1641" t="str">
            <v>São Paulo</v>
          </cell>
          <cell r="AJ1641" t="str">
            <v>São Paulo</v>
          </cell>
          <cell r="AP1641">
            <v>9106</v>
          </cell>
          <cell r="AQ1641" t="str">
            <v>33423</v>
          </cell>
          <cell r="AR1641" t="str">
            <v>9</v>
          </cell>
          <cell r="AS1641" t="str">
            <v>356597544</v>
          </cell>
          <cell r="AT1641" t="str">
            <v>318046800167</v>
          </cell>
          <cell r="AU1641" t="str">
            <v>330</v>
          </cell>
          <cell r="AW1641" t="str">
            <v>33595</v>
          </cell>
          <cell r="AX1641" t="str">
            <v>294</v>
          </cell>
          <cell r="AY1641">
            <v>4</v>
          </cell>
          <cell r="AZ1641">
            <v>3</v>
          </cell>
          <cell r="BA1641">
            <v>0</v>
          </cell>
        </row>
        <row r="1642">
          <cell r="A1642">
            <v>114932</v>
          </cell>
          <cell r="B1642" t="str">
            <v>MARCELO FEITOZA E SILVA</v>
          </cell>
          <cell r="C1642" t="str">
            <v>AJUDANTE EQ SERVICOS DIVERSOS</v>
          </cell>
          <cell r="D1642" t="str">
            <v>ECOSAMPA Operação Geral</v>
          </cell>
          <cell r="E1642">
            <v>43916</v>
          </cell>
          <cell r="F1642">
            <v>1464.83</v>
          </cell>
          <cell r="G1642" t="str">
            <v>Demitido em Meses Anteriores</v>
          </cell>
          <cell r="H1642">
            <v>44536</v>
          </cell>
          <cell r="I1642">
            <v>35852</v>
          </cell>
          <cell r="J1642" t="str">
            <v>479.920.848-96</v>
          </cell>
          <cell r="K1642" t="str">
            <v>209.79255.26.5</v>
          </cell>
          <cell r="L1642" t="str">
            <v>Salário Mensal</v>
          </cell>
          <cell r="M1642" t="str">
            <v>Empregado (CLT)</v>
          </cell>
          <cell r="N1642" t="str">
            <v>5142-25</v>
          </cell>
          <cell r="O1642">
            <v>339</v>
          </cell>
          <cell r="P1642" t="str">
            <v>SEGUNDA A SABADO - 13:20 AS 21:40 / INTERVALO DE 01 HORA</v>
          </cell>
          <cell r="Q1642" t="str">
            <v>220 Horas</v>
          </cell>
          <cell r="R1642" t="str">
            <v>75.01.022</v>
          </cell>
          <cell r="S1642" t="str">
            <v>SCK - Limpeza Habitacional - Dificil Acesso</v>
          </cell>
          <cell r="T1642">
            <v>2</v>
          </cell>
          <cell r="U1642" t="str">
            <v>SIEMACO SAO PAULO LIMP URBANA</v>
          </cell>
          <cell r="V1642" t="str">
            <v>Brasileira</v>
          </cell>
          <cell r="W1642" t="str">
            <v>São Paulo</v>
          </cell>
          <cell r="X1642" t="str">
            <v>VANDEISA PEREIRA DA SILVA</v>
          </cell>
          <cell r="Y1642" t="str">
            <v>FERNANDO FEITOZA E SILVA</v>
          </cell>
          <cell r="Z1642" t="str">
            <v>Solteiro</v>
          </cell>
          <cell r="AA1642" t="str">
            <v>Ensino Médio Incompleto</v>
          </cell>
          <cell r="AB1642" t="str">
            <v>M</v>
          </cell>
          <cell r="AC1642" t="str">
            <v>Rua</v>
          </cell>
          <cell r="AD1642" t="str">
            <v>LIGURIA</v>
          </cell>
          <cell r="AE1642" t="str">
            <v>37</v>
          </cell>
          <cell r="AG1642" t="str">
            <v>05867-390</v>
          </cell>
          <cell r="AH1642" t="str">
            <v>CAPAO REDONDO</v>
          </cell>
          <cell r="AI1642" t="str">
            <v>São Paulo</v>
          </cell>
          <cell r="AJ1642" t="str">
            <v>São Paulo</v>
          </cell>
          <cell r="AK1642" t="str">
            <v>11</v>
          </cell>
          <cell r="AL1642" t="str">
            <v>95216.0501</v>
          </cell>
          <cell r="AM1642" t="str">
            <v>11</v>
          </cell>
          <cell r="AN1642" t="str">
            <v>95268.2237</v>
          </cell>
          <cell r="AP1642">
            <v>1003</v>
          </cell>
          <cell r="AQ1642" t="str">
            <v>69641</v>
          </cell>
          <cell r="AR1642" t="str">
            <v>4</v>
          </cell>
          <cell r="AS1642" t="str">
            <v>540805245</v>
          </cell>
          <cell r="AT1642" t="str">
            <v>436813390141</v>
          </cell>
          <cell r="AU1642" t="str">
            <v>27</v>
          </cell>
          <cell r="AV1642" t="str">
            <v>373</v>
          </cell>
          <cell r="AW1642" t="str">
            <v>47992084</v>
          </cell>
          <cell r="AX1642" t="str">
            <v>896</v>
          </cell>
          <cell r="AY1642">
            <v>1</v>
          </cell>
          <cell r="AZ1642">
            <v>8</v>
          </cell>
          <cell r="BA1642">
            <v>10</v>
          </cell>
        </row>
        <row r="1643">
          <cell r="A1643">
            <v>117362</v>
          </cell>
          <cell r="B1643" t="str">
            <v>MARCELO FEITOZA SANTOS</v>
          </cell>
          <cell r="C1643" t="str">
            <v>MOTORISTA CAMINHAO</v>
          </cell>
          <cell r="D1643" t="str">
            <v>ECOSAMPA Operação Geral</v>
          </cell>
          <cell r="E1643">
            <v>44508</v>
          </cell>
          <cell r="F1643">
            <v>3050.22</v>
          </cell>
          <cell r="G1643" t="str">
            <v>Em Atividade Normal</v>
          </cell>
          <cell r="H1643">
            <v>45056</v>
          </cell>
          <cell r="I1643">
            <v>28597</v>
          </cell>
          <cell r="J1643" t="str">
            <v>225.751.108-58</v>
          </cell>
          <cell r="K1643" t="str">
            <v>132.72344.93.3</v>
          </cell>
          <cell r="L1643" t="str">
            <v>Salário Mensal</v>
          </cell>
          <cell r="M1643" t="str">
            <v>Empregado (CLT)</v>
          </cell>
          <cell r="N1643" t="str">
            <v>7825-10</v>
          </cell>
          <cell r="O1643">
            <v>339</v>
          </cell>
          <cell r="P1643" t="str">
            <v>SEGUNDA A SABADO - 13:20 AS 21:40 / INTERVALO DE 01 HORA</v>
          </cell>
          <cell r="Q1643" t="str">
            <v>220 Horas</v>
          </cell>
          <cell r="R1643" t="str">
            <v>75.01.001</v>
          </cell>
          <cell r="S1643" t="str">
            <v>SCK - Lavagem Especial Equip.</v>
          </cell>
          <cell r="T1643">
            <v>2</v>
          </cell>
          <cell r="U1643" t="str">
            <v>SIND TRAB EMP DE ONIBUS RODOV INTEREST INTERM SET DIF SAO PAULO</v>
          </cell>
          <cell r="V1643" t="str">
            <v>Brasileira</v>
          </cell>
          <cell r="W1643" t="str">
            <v>São Paulo</v>
          </cell>
          <cell r="X1643" t="str">
            <v>MARIA ROSA FEITOZA SANTOS</v>
          </cell>
          <cell r="Y1643" t="str">
            <v>JOSE CONSUELO FEITOZA SANTOS</v>
          </cell>
          <cell r="Z1643" t="str">
            <v>Casado</v>
          </cell>
          <cell r="AA1643" t="str">
            <v>Ensino Médio Completo</v>
          </cell>
          <cell r="AB1643" t="str">
            <v>M</v>
          </cell>
          <cell r="AC1643" t="str">
            <v>Rua</v>
          </cell>
          <cell r="AD1643" t="str">
            <v>RUA VINTE E CNCO DE JANEIRO</v>
          </cell>
          <cell r="AE1643" t="str">
            <v>13</v>
          </cell>
          <cell r="AF1643" t="str">
            <v>A</v>
          </cell>
          <cell r="AG1643" t="str">
            <v>04467-290</v>
          </cell>
          <cell r="AH1643" t="str">
            <v>PARQUE PRIMAVERA</v>
          </cell>
          <cell r="AI1643" t="str">
            <v>São Paulo</v>
          </cell>
          <cell r="AJ1643" t="str">
            <v>São Paulo</v>
          </cell>
          <cell r="AK1643" t="str">
            <v>11</v>
          </cell>
          <cell r="AL1643" t="str">
            <v>95244.7192</v>
          </cell>
          <cell r="AP1643">
            <v>8184</v>
          </cell>
          <cell r="AQ1643" t="str">
            <v>53138</v>
          </cell>
          <cell r="AR1643" t="str">
            <v>5</v>
          </cell>
          <cell r="AS1643" t="str">
            <v>335505387</v>
          </cell>
          <cell r="AT1643" t="str">
            <v>270219240124</v>
          </cell>
          <cell r="AU1643" t="str">
            <v>54</v>
          </cell>
          <cell r="AV1643" t="str">
            <v>418</v>
          </cell>
          <cell r="AW1643" t="str">
            <v>22575110</v>
          </cell>
          <cell r="AX1643" t="str">
            <v>858</v>
          </cell>
          <cell r="AY1643">
            <v>1</v>
          </cell>
          <cell r="AZ1643">
            <v>9</v>
          </cell>
          <cell r="BA1643">
            <v>23</v>
          </cell>
          <cell r="BB1643" t="str">
            <v>02.847.702.310</v>
          </cell>
          <cell r="BC1643">
            <v>45309</v>
          </cell>
          <cell r="BD1643">
            <v>43489</v>
          </cell>
          <cell r="BE1643" t="str">
            <v>D</v>
          </cell>
          <cell r="BG1643">
            <v>44509</v>
          </cell>
        </row>
        <row r="1644">
          <cell r="A1644">
            <v>114501</v>
          </cell>
          <cell r="B1644" t="str">
            <v>MARCELO FERNANDO DA SILVA</v>
          </cell>
          <cell r="C1644" t="str">
            <v>SERVENTE</v>
          </cell>
          <cell r="D1644" t="str">
            <v>ECOSAMPA Operação Geral</v>
          </cell>
          <cell r="E1644">
            <v>43811</v>
          </cell>
          <cell r="F1644">
            <v>1997.88</v>
          </cell>
          <cell r="G1644" t="str">
            <v>Demitido em Meses Anteriores</v>
          </cell>
          <cell r="H1644">
            <v>44505</v>
          </cell>
          <cell r="I1644">
            <v>32659</v>
          </cell>
          <cell r="J1644" t="str">
            <v>395.529.198-78</v>
          </cell>
          <cell r="K1644" t="str">
            <v>206.87416.44.7</v>
          </cell>
          <cell r="L1644" t="str">
            <v>Salário Mensal</v>
          </cell>
          <cell r="M1644" t="str">
            <v>Empregado (CLT)</v>
          </cell>
          <cell r="N1644" t="str">
            <v>7170-20</v>
          </cell>
          <cell r="O1644">
            <v>61</v>
          </cell>
          <cell r="P1644" t="str">
            <v>SEGUNDA A SEXTA - 07:00 AS 16:48 / INTERVALO DE 01 HORA</v>
          </cell>
          <cell r="Q1644" t="str">
            <v>220 Horas</v>
          </cell>
          <cell r="R1644" t="str">
            <v>75.02.003</v>
          </cell>
          <cell r="S1644" t="str">
            <v>Apoio Op C.Direto</v>
          </cell>
          <cell r="T1644">
            <v>2</v>
          </cell>
          <cell r="U1644" t="str">
            <v>SIEMACO SAO PAULO LIMP URBANA</v>
          </cell>
          <cell r="V1644" t="str">
            <v>Brasileira</v>
          </cell>
          <cell r="W1644" t="str">
            <v>São Paulo</v>
          </cell>
          <cell r="X1644" t="str">
            <v>MARIA APARECIDA DA SILVA</v>
          </cell>
          <cell r="Y1644" t="str">
            <v>MAURO ACACIO DA SILVA</v>
          </cell>
          <cell r="Z1644" t="str">
            <v>União Est/Marit</v>
          </cell>
          <cell r="AA1644" t="str">
            <v>Ensino Fundamental Completo</v>
          </cell>
          <cell r="AB1644" t="str">
            <v>M</v>
          </cell>
          <cell r="AC1644" t="str">
            <v>Rua</v>
          </cell>
          <cell r="AD1644" t="str">
            <v>RUA AMAD ASSUD</v>
          </cell>
          <cell r="AE1644" t="str">
            <v>13</v>
          </cell>
          <cell r="AG1644" t="str">
            <v>04470-040</v>
          </cell>
          <cell r="AH1644" t="str">
            <v>JARDIM APURA</v>
          </cell>
          <cell r="AI1644" t="str">
            <v>São Paulo</v>
          </cell>
          <cell r="AJ1644" t="str">
            <v>São Paulo</v>
          </cell>
          <cell r="AK1644" t="str">
            <v>11</v>
          </cell>
          <cell r="AL1644" t="str">
            <v>5560.1170</v>
          </cell>
          <cell r="AP1644">
            <v>9106</v>
          </cell>
          <cell r="AQ1644" t="str">
            <v>34602</v>
          </cell>
          <cell r="AR1644" t="str">
            <v>7</v>
          </cell>
          <cell r="AS1644" t="str">
            <v>329874044</v>
          </cell>
          <cell r="AT1644" t="str">
            <v>366368680116</v>
          </cell>
          <cell r="AU1644" t="str">
            <v>0385</v>
          </cell>
          <cell r="AV1644" t="str">
            <v>418</v>
          </cell>
          <cell r="AW1644" t="str">
            <v>39552919</v>
          </cell>
          <cell r="AX1644" t="str">
            <v>878</v>
          </cell>
          <cell r="AY1644">
            <v>1</v>
          </cell>
          <cell r="AZ1644">
            <v>10</v>
          </cell>
          <cell r="BA1644">
            <v>23</v>
          </cell>
        </row>
        <row r="1645">
          <cell r="A1645">
            <v>116016</v>
          </cell>
          <cell r="B1645" t="str">
            <v>MARCELO GOMES</v>
          </cell>
          <cell r="C1645" t="str">
            <v>AJUDANTE EQ SERVICOS DIVERSOS</v>
          </cell>
          <cell r="D1645" t="str">
            <v>ECOSAMPA Campo Limpo</v>
          </cell>
          <cell r="E1645">
            <v>44207</v>
          </cell>
          <cell r="F1645">
            <v>1319.67</v>
          </cell>
          <cell r="G1645" t="str">
            <v>Demitido em Meses Anteriores</v>
          </cell>
          <cell r="H1645">
            <v>44294</v>
          </cell>
          <cell r="I1645">
            <v>29659</v>
          </cell>
          <cell r="J1645" t="str">
            <v>312.681.698-38</v>
          </cell>
          <cell r="K1645" t="str">
            <v>131.78699.77.4</v>
          </cell>
          <cell r="L1645" t="str">
            <v>Salário Mensal</v>
          </cell>
          <cell r="M1645" t="str">
            <v>Empregado (CLT)</v>
          </cell>
          <cell r="N1645" t="str">
            <v>5142-25</v>
          </cell>
          <cell r="O1645">
            <v>167</v>
          </cell>
          <cell r="P1645" t="str">
            <v>SEGUNDA A SABADO - 13:40 AS 22:00 / INTERVALO DE 01 HORA</v>
          </cell>
          <cell r="Q1645" t="str">
            <v>220 Horas</v>
          </cell>
          <cell r="R1645" t="str">
            <v>75.01.019</v>
          </cell>
          <cell r="S1645" t="str">
            <v>SCK - Operação dos Ecopontos</v>
          </cell>
          <cell r="T1645">
            <v>2</v>
          </cell>
          <cell r="U1645" t="str">
            <v>SIEMACO SAO PAULO LIMP URBANA</v>
          </cell>
          <cell r="V1645" t="str">
            <v>Brasileira</v>
          </cell>
          <cell r="W1645" t="str">
            <v>São Paulo</v>
          </cell>
          <cell r="X1645" t="str">
            <v>LOURDES ISABEL LOPES GOMES</v>
          </cell>
          <cell r="Y1645" t="str">
            <v>EDSON MARIANO GOMES</v>
          </cell>
          <cell r="Z1645" t="str">
            <v>Casado</v>
          </cell>
          <cell r="AA1645" t="str">
            <v>Ensino Médio Completo</v>
          </cell>
          <cell r="AB1645" t="str">
            <v>M</v>
          </cell>
          <cell r="AC1645" t="str">
            <v>Rua</v>
          </cell>
          <cell r="AD1645" t="str">
            <v>ENGARDO GENGO</v>
          </cell>
          <cell r="AE1645" t="str">
            <v>16</v>
          </cell>
          <cell r="AG1645" t="str">
            <v>04456-090</v>
          </cell>
          <cell r="AH1645" t="str">
            <v>JARDIM SANTA CRUZ</v>
          </cell>
          <cell r="AI1645" t="str">
            <v>São Paulo</v>
          </cell>
          <cell r="AJ1645" t="str">
            <v>São Paulo</v>
          </cell>
          <cell r="AK1645" t="str">
            <v>11</v>
          </cell>
          <cell r="AL1645" t="str">
            <v>5611.8734</v>
          </cell>
          <cell r="AM1645" t="str">
            <v>11</v>
          </cell>
          <cell r="AN1645" t="str">
            <v>95764.1449</v>
          </cell>
          <cell r="AP1645">
            <v>7237</v>
          </cell>
          <cell r="AQ1645" t="str">
            <v>34594</v>
          </cell>
          <cell r="AR1645" t="str">
            <v>2</v>
          </cell>
          <cell r="AS1645" t="str">
            <v>359127848</v>
          </cell>
          <cell r="AT1645" t="str">
            <v>308804930175</v>
          </cell>
          <cell r="AU1645" t="str">
            <v>0127</v>
          </cell>
          <cell r="AV1645" t="str">
            <v>418</v>
          </cell>
          <cell r="AW1645" t="str">
            <v>31268169</v>
          </cell>
          <cell r="AX1645" t="str">
            <v>838</v>
          </cell>
          <cell r="AY1645">
            <v>0</v>
          </cell>
          <cell r="AZ1645">
            <v>2</v>
          </cell>
          <cell r="BA1645">
            <v>27</v>
          </cell>
        </row>
        <row r="1646">
          <cell r="A1646">
            <v>113215</v>
          </cell>
          <cell r="B1646" t="str">
            <v>MARCELO INACIO DE OLIVEIRA</v>
          </cell>
          <cell r="C1646" t="str">
            <v>AJUDANTE EQ SERVICOS DIVERSOS</v>
          </cell>
          <cell r="D1646" t="str">
            <v>ECOSAMPA Operação Geral</v>
          </cell>
          <cell r="E1646">
            <v>43617</v>
          </cell>
          <cell r="F1646">
            <v>1231.95</v>
          </cell>
          <cell r="G1646" t="str">
            <v>Demitido em Meses Anteriores</v>
          </cell>
          <cell r="H1646">
            <v>43703</v>
          </cell>
          <cell r="I1646">
            <v>31938</v>
          </cell>
          <cell r="J1646" t="str">
            <v>346.441.048-09</v>
          </cell>
          <cell r="K1646" t="str">
            <v>204.88504.36.2</v>
          </cell>
          <cell r="L1646" t="str">
            <v>Salário Mensal</v>
          </cell>
          <cell r="M1646" t="str">
            <v>Empregado (CLT)</v>
          </cell>
          <cell r="N1646" t="str">
            <v>5142-25</v>
          </cell>
          <cell r="O1646">
            <v>301</v>
          </cell>
          <cell r="P1646" t="str">
            <v>SEGUNDA A SABADO - 22:00 AS 05:25 / INTERVALO DE 01 HORA</v>
          </cell>
          <cell r="Q1646" t="str">
            <v>220 Horas</v>
          </cell>
          <cell r="R1646" t="str">
            <v>75.01.004</v>
          </cell>
          <cell r="S1646" t="str">
            <v>SCK - Papeleiras Higienização</v>
          </cell>
          <cell r="T1646">
            <v>2</v>
          </cell>
          <cell r="U1646" t="str">
            <v>SIEMACO SAO PAULO LIMP URBANA</v>
          </cell>
          <cell r="V1646" t="str">
            <v>Brasileira</v>
          </cell>
          <cell r="W1646" t="str">
            <v>São Paulo</v>
          </cell>
          <cell r="X1646" t="str">
            <v>MARIA DO SOCORRO INACIO DE OLIVEIRA</v>
          </cell>
          <cell r="Y1646" t="str">
            <v>JOAO MANDALENA DE OLIVEIRA</v>
          </cell>
          <cell r="Z1646" t="str">
            <v>Solteiro</v>
          </cell>
          <cell r="AA1646" t="str">
            <v>Ensino Fundamental Completo</v>
          </cell>
          <cell r="AB1646" t="str">
            <v>M</v>
          </cell>
          <cell r="AC1646" t="str">
            <v>Rua</v>
          </cell>
          <cell r="AD1646" t="str">
            <v>QUATA</v>
          </cell>
          <cell r="AE1646" t="str">
            <v>246</v>
          </cell>
          <cell r="AG1646" t="str">
            <v>06823-620</v>
          </cell>
          <cell r="AH1646" t="str">
            <v>EMBU</v>
          </cell>
          <cell r="AI1646" t="str">
            <v>São Paulo</v>
          </cell>
          <cell r="AJ1646" t="str">
            <v>São Paulo</v>
          </cell>
          <cell r="AP1646">
            <v>6429</v>
          </cell>
          <cell r="AQ1646" t="str">
            <v>20565</v>
          </cell>
          <cell r="AR1646" t="str">
            <v>8</v>
          </cell>
          <cell r="AS1646" t="str">
            <v>454178098</v>
          </cell>
          <cell r="AT1646" t="str">
            <v>454178098</v>
          </cell>
          <cell r="AU1646" t="str">
            <v>259</v>
          </cell>
          <cell r="AV1646" t="str">
            <v>391</v>
          </cell>
          <cell r="AW1646" t="str">
            <v>51967</v>
          </cell>
          <cell r="AX1646" t="str">
            <v>357</v>
          </cell>
          <cell r="AY1646">
            <v>0</v>
          </cell>
          <cell r="AZ1646">
            <v>2</v>
          </cell>
          <cell r="BA1646">
            <v>25</v>
          </cell>
        </row>
        <row r="1647">
          <cell r="A1647">
            <v>113217</v>
          </cell>
          <cell r="B1647" t="str">
            <v>MARCELO JOSE DE ANDRADE</v>
          </cell>
          <cell r="C1647" t="str">
            <v>AJUDANTE EQ SERVICOS DIVERSOS</v>
          </cell>
          <cell r="D1647" t="str">
            <v>ECOSAMPA Campo Limpo</v>
          </cell>
          <cell r="E1647">
            <v>43617</v>
          </cell>
          <cell r="F1647">
            <v>1603.99</v>
          </cell>
          <cell r="G1647" t="str">
            <v>Em Atividade Normal</v>
          </cell>
          <cell r="H1647">
            <v>44835</v>
          </cell>
          <cell r="I1647">
            <v>34005</v>
          </cell>
          <cell r="J1647" t="str">
            <v>453.699.018-64</v>
          </cell>
          <cell r="K1647" t="str">
            <v>201.15157.16.0</v>
          </cell>
          <cell r="L1647" t="str">
            <v>Salário Mensal</v>
          </cell>
          <cell r="M1647" t="str">
            <v>Empregado (CLT)</v>
          </cell>
          <cell r="N1647" t="str">
            <v>5142-25</v>
          </cell>
          <cell r="O1647">
            <v>66</v>
          </cell>
          <cell r="P1647" t="str">
            <v>SEGUNDA A SABADO - 06:00 AS 14:20 / INTERVALO DE 01 HORA</v>
          </cell>
          <cell r="Q1647" t="str">
            <v>220 Horas</v>
          </cell>
          <cell r="R1647" t="str">
            <v>75.01.001</v>
          </cell>
          <cell r="S1647" t="str">
            <v>SCK - Lavagem Especial Equip.</v>
          </cell>
          <cell r="T1647">
            <v>2</v>
          </cell>
          <cell r="U1647" t="str">
            <v>SIEMACO SAO PAULO LIMP URBANA</v>
          </cell>
          <cell r="V1647" t="str">
            <v>Brasileira</v>
          </cell>
          <cell r="W1647" t="str">
            <v>São Paulo</v>
          </cell>
          <cell r="X1647" t="str">
            <v>ROSALIA CONCEICAO DE ANDRADE</v>
          </cell>
          <cell r="Z1647" t="str">
            <v>Solteiro</v>
          </cell>
          <cell r="AA1647" t="str">
            <v>Ensino Fundamental Incompleto</v>
          </cell>
          <cell r="AB1647" t="str">
            <v>M</v>
          </cell>
          <cell r="AC1647" t="str">
            <v>Rua</v>
          </cell>
          <cell r="AD1647" t="str">
            <v>ITAPIOCABA</v>
          </cell>
          <cell r="AE1647" t="str">
            <v>42</v>
          </cell>
          <cell r="AG1647" t="str">
            <v>05857-480</v>
          </cell>
          <cell r="AH1647" t="str">
            <v>JARDIM AMALIA</v>
          </cell>
          <cell r="AI1647" t="str">
            <v>São Paulo</v>
          </cell>
          <cell r="AJ1647" t="str">
            <v>São Paulo</v>
          </cell>
          <cell r="AP1647">
            <v>9042</v>
          </cell>
          <cell r="AQ1647" t="str">
            <v>03469</v>
          </cell>
          <cell r="AR1647" t="str">
            <v>5</v>
          </cell>
          <cell r="AS1647" t="str">
            <v>491619765</v>
          </cell>
          <cell r="AT1647" t="str">
            <v>391726070124</v>
          </cell>
          <cell r="AU1647" t="str">
            <v>310</v>
          </cell>
          <cell r="AV1647" t="str">
            <v>20</v>
          </cell>
          <cell r="AW1647" t="str">
            <v>11940</v>
          </cell>
          <cell r="AX1647" t="str">
            <v>396</v>
          </cell>
          <cell r="AY1647">
            <v>4</v>
          </cell>
          <cell r="AZ1647">
            <v>3</v>
          </cell>
          <cell r="BA1647">
            <v>0</v>
          </cell>
        </row>
        <row r="1648">
          <cell r="A1648">
            <v>113220</v>
          </cell>
          <cell r="B1648" t="str">
            <v>MARCELO JOSE DO NASCIMENTO</v>
          </cell>
          <cell r="C1648" t="str">
            <v>AJUDANTE EQ SERVICOS DIVERSOS</v>
          </cell>
          <cell r="D1648" t="str">
            <v>ECOSAMPA M'Boi Mirim</v>
          </cell>
          <cell r="E1648">
            <v>43617</v>
          </cell>
          <cell r="F1648">
            <v>1603.99</v>
          </cell>
          <cell r="G1648" t="str">
            <v>Demitido em Meses Anteriores</v>
          </cell>
          <cell r="H1648">
            <v>44844</v>
          </cell>
          <cell r="I1648">
            <v>28281</v>
          </cell>
          <cell r="J1648" t="str">
            <v>280.372.588-66</v>
          </cell>
          <cell r="K1648" t="str">
            <v>126.18007.22.2</v>
          </cell>
          <cell r="L1648" t="str">
            <v>Salário Mensal</v>
          </cell>
          <cell r="M1648" t="str">
            <v>Empregado (CLT)</v>
          </cell>
          <cell r="N1648" t="str">
            <v>5142-25</v>
          </cell>
          <cell r="O1648">
            <v>167</v>
          </cell>
          <cell r="P1648" t="str">
            <v>SEGUNDA A SABADO - 13:40 AS 22:00 / INTERVALO DE 01 HORA</v>
          </cell>
          <cell r="Q1648" t="str">
            <v>220 Horas</v>
          </cell>
          <cell r="R1648" t="str">
            <v>75.01.014</v>
          </cell>
          <cell r="S1648" t="str">
            <v>SCK - Pintura de Meio-Fio e Remoção Faixas e Propagandas</v>
          </cell>
          <cell r="T1648">
            <v>2</v>
          </cell>
          <cell r="U1648" t="str">
            <v>SIEMACO SAO PAULO LIMP URBANA</v>
          </cell>
          <cell r="V1648" t="str">
            <v>Brasileira</v>
          </cell>
          <cell r="W1648" t="str">
            <v>Sirinhaém</v>
          </cell>
          <cell r="X1648" t="str">
            <v>MARIA DE LOURDES DA SILVA</v>
          </cell>
          <cell r="Y1648" t="str">
            <v>MOISES DO NASCIMENTO</v>
          </cell>
          <cell r="Z1648" t="str">
            <v>Solteiro</v>
          </cell>
          <cell r="AA1648" t="str">
            <v>Ensino Fundamental Incompleto</v>
          </cell>
          <cell r="AB1648" t="str">
            <v>M</v>
          </cell>
          <cell r="AC1648" t="str">
            <v>Rua</v>
          </cell>
          <cell r="AD1648" t="str">
            <v>ISAIAS CAVALCANTE VERAS</v>
          </cell>
          <cell r="AE1648" t="str">
            <v>47</v>
          </cell>
          <cell r="AG1648" t="str">
            <v>05883-090</v>
          </cell>
          <cell r="AH1648" t="str">
            <v>JD DO COLEGIO</v>
          </cell>
          <cell r="AI1648" t="str">
            <v>São Paulo</v>
          </cell>
          <cell r="AJ1648" t="str">
            <v>São Paulo</v>
          </cell>
          <cell r="AP1648">
            <v>390</v>
          </cell>
          <cell r="AQ1648" t="str">
            <v>12542</v>
          </cell>
          <cell r="AR1648" t="str">
            <v>5</v>
          </cell>
          <cell r="AS1648" t="str">
            <v>324419612</v>
          </cell>
          <cell r="AT1648" t="str">
            <v>305962280116</v>
          </cell>
          <cell r="AU1648" t="str">
            <v>51</v>
          </cell>
          <cell r="AV1648" t="str">
            <v>20</v>
          </cell>
          <cell r="AW1648" t="str">
            <v>84967</v>
          </cell>
          <cell r="AX1648" t="str">
            <v>191</v>
          </cell>
          <cell r="AY1648">
            <v>3</v>
          </cell>
          <cell r="AZ1648">
            <v>4</v>
          </cell>
          <cell r="BA1648">
            <v>9</v>
          </cell>
        </row>
        <row r="1649">
          <cell r="A1649">
            <v>113222</v>
          </cell>
          <cell r="B1649" t="str">
            <v>MARCELO LIMA PEREIRA</v>
          </cell>
          <cell r="C1649" t="str">
            <v>MOTORISTA CAMINHAO</v>
          </cell>
          <cell r="D1649" t="str">
            <v>ECOSAMPA Operação Geral</v>
          </cell>
          <cell r="E1649">
            <v>43617</v>
          </cell>
          <cell r="F1649">
            <v>3050.22</v>
          </cell>
          <cell r="G1649" t="str">
            <v>Demitido em Meses Anteriores</v>
          </cell>
          <cell r="H1649">
            <v>44903</v>
          </cell>
          <cell r="I1649">
            <v>30901</v>
          </cell>
          <cell r="J1649" t="str">
            <v>339.035.758-01</v>
          </cell>
          <cell r="K1649" t="str">
            <v>132.65680.81.8</v>
          </cell>
          <cell r="L1649" t="str">
            <v>Salário Mensal</v>
          </cell>
          <cell r="M1649" t="str">
            <v>Empregado (CLT)</v>
          </cell>
          <cell r="N1649" t="str">
            <v>7825-10</v>
          </cell>
          <cell r="O1649">
            <v>339</v>
          </cell>
          <cell r="P1649" t="str">
            <v>SEGUNDA A SABADO - 13:20 AS 21:40 / INTERVALO DE 01 HORA</v>
          </cell>
          <cell r="Q1649" t="str">
            <v>220 Horas</v>
          </cell>
          <cell r="R1649" t="str">
            <v>75.01.023</v>
          </cell>
          <cell r="S1649" t="str">
            <v>SCK - Coleta Manual Residuos - Orgânicos Feira Livre</v>
          </cell>
          <cell r="T1649">
            <v>2</v>
          </cell>
          <cell r="U1649" t="str">
            <v>SIND TRAB EMP DE ONIBUS RODOV INTEREST INTERM SET DIF SAO PAULO</v>
          </cell>
          <cell r="V1649" t="str">
            <v>Brasileira</v>
          </cell>
          <cell r="W1649" t="str">
            <v>São Paulo</v>
          </cell>
          <cell r="X1649" t="str">
            <v>ALDENOURA VIEIRA LIMA</v>
          </cell>
          <cell r="Y1649" t="str">
            <v>JOSE PEREIRA FILHO</v>
          </cell>
          <cell r="Z1649" t="str">
            <v>Solteiro</v>
          </cell>
          <cell r="AA1649" t="str">
            <v>Ensino Fundamental Incompleto</v>
          </cell>
          <cell r="AB1649" t="str">
            <v>M</v>
          </cell>
          <cell r="AC1649" t="str">
            <v>Rua</v>
          </cell>
          <cell r="AD1649" t="str">
            <v>MARIO PEDERNEIRA</v>
          </cell>
          <cell r="AE1649" t="str">
            <v>31</v>
          </cell>
          <cell r="AF1649" t="str">
            <v>FDS</v>
          </cell>
          <cell r="AG1649" t="str">
            <v>05857-390</v>
          </cell>
          <cell r="AH1649" t="str">
            <v>JD WALQUIRIA</v>
          </cell>
          <cell r="AI1649" t="str">
            <v>São Paulo</v>
          </cell>
          <cell r="AJ1649" t="str">
            <v>São Paulo</v>
          </cell>
          <cell r="AP1649">
            <v>3006</v>
          </cell>
          <cell r="AQ1649" t="str">
            <v>20334</v>
          </cell>
          <cell r="AR1649" t="str">
            <v>7</v>
          </cell>
          <cell r="AS1649" t="str">
            <v>350716961</v>
          </cell>
          <cell r="AT1649" t="str">
            <v>319569440167</v>
          </cell>
          <cell r="AU1649" t="str">
            <v>368</v>
          </cell>
          <cell r="AV1649" t="str">
            <v>373</v>
          </cell>
          <cell r="AW1649" t="str">
            <v>46735</v>
          </cell>
          <cell r="AX1649" t="str">
            <v>297</v>
          </cell>
          <cell r="AY1649">
            <v>3</v>
          </cell>
          <cell r="AZ1649">
            <v>6</v>
          </cell>
          <cell r="BA1649">
            <v>7</v>
          </cell>
          <cell r="BB1649" t="str">
            <v>04.531.687.759</v>
          </cell>
          <cell r="BC1649">
            <v>47996</v>
          </cell>
          <cell r="BE1649" t="str">
            <v>A</v>
          </cell>
          <cell r="BF1649" t="str">
            <v>D</v>
          </cell>
          <cell r="BG1649">
            <v>43608</v>
          </cell>
        </row>
        <row r="1650">
          <cell r="A1650">
            <v>119667</v>
          </cell>
          <cell r="B1650" t="str">
            <v>MARCELO MANASSES DA SILVA</v>
          </cell>
          <cell r="C1650" t="str">
            <v>AJUDANTE EQ SERVICOS DIVERSOS</v>
          </cell>
          <cell r="D1650" t="str">
            <v>ECOSAMPA Parelheiros</v>
          </cell>
          <cell r="E1650">
            <v>44725</v>
          </cell>
          <cell r="F1650">
            <v>1603.99</v>
          </cell>
          <cell r="G1650" t="str">
            <v>Demitido em Meses Anteriores</v>
          </cell>
          <cell r="H1650">
            <v>44887</v>
          </cell>
          <cell r="I1650">
            <v>35585</v>
          </cell>
          <cell r="J1650" t="str">
            <v>456.512.868-37</v>
          </cell>
          <cell r="K1650" t="str">
            <v>201.52737.18.3</v>
          </cell>
          <cell r="L1650" t="str">
            <v>Salário Mensal</v>
          </cell>
          <cell r="M1650" t="str">
            <v>Empregado (CLT)</v>
          </cell>
          <cell r="N1650" t="str">
            <v>5142-25</v>
          </cell>
          <cell r="O1650">
            <v>167</v>
          </cell>
          <cell r="P1650" t="str">
            <v>SEGUNDA A SABADO - 13:40 AS 22:00 / INTERVALO DE 01 HORA</v>
          </cell>
          <cell r="Q1650" t="str">
            <v>220 Horas</v>
          </cell>
          <cell r="R1650" t="str">
            <v>75.01.022</v>
          </cell>
          <cell r="S1650" t="str">
            <v>SCK - Limpeza Habitacional - Dificil Acesso</v>
          </cell>
          <cell r="T1650">
            <v>2</v>
          </cell>
          <cell r="U1650" t="str">
            <v>SIEMACO SAO PAULO LIMP URBANA</v>
          </cell>
          <cell r="V1650" t="str">
            <v>Brasileira</v>
          </cell>
          <cell r="W1650" t="str">
            <v>São Paulo</v>
          </cell>
          <cell r="X1650" t="str">
            <v>ERANEIDE MARIA DA SILVA</v>
          </cell>
          <cell r="Y1650" t="str">
            <v>MANASSES JOSE DA SILVA</v>
          </cell>
          <cell r="Z1650" t="str">
            <v>Solteiro</v>
          </cell>
          <cell r="AA1650" t="str">
            <v>Ensino Fundamental Completo</v>
          </cell>
          <cell r="AB1650" t="str">
            <v>M</v>
          </cell>
          <cell r="AC1650" t="str">
            <v>Rua</v>
          </cell>
          <cell r="AD1650" t="str">
            <v>RUA PAMELA BARTON</v>
          </cell>
          <cell r="AE1650" t="str">
            <v>122</v>
          </cell>
          <cell r="AF1650" t="str">
            <v>RUA PAMELA BARTON</v>
          </cell>
          <cell r="AG1650" t="str">
            <v>04852-201</v>
          </cell>
          <cell r="AH1650" t="str">
            <v>JD LUCELIA</v>
          </cell>
          <cell r="AI1650" t="str">
            <v>São Paulo</v>
          </cell>
          <cell r="AJ1650" t="str">
            <v>São Paulo</v>
          </cell>
          <cell r="AM1650" t="str">
            <v>11</v>
          </cell>
          <cell r="AN1650" t="str">
            <v>95891-1589</v>
          </cell>
          <cell r="AP1650">
            <v>9106</v>
          </cell>
          <cell r="AQ1650" t="str">
            <v>43599</v>
          </cell>
          <cell r="AR1650" t="str">
            <v>4</v>
          </cell>
          <cell r="AS1650" t="str">
            <v>392344488</v>
          </cell>
          <cell r="AT1650" t="str">
            <v>429106160159</v>
          </cell>
          <cell r="AU1650" t="str">
            <v>0022</v>
          </cell>
          <cell r="AV1650" t="str">
            <v>371</v>
          </cell>
          <cell r="AW1650" t="str">
            <v>456.512.86</v>
          </cell>
          <cell r="AX1650" t="str">
            <v>837</v>
          </cell>
          <cell r="AY1650">
            <v>0</v>
          </cell>
          <cell r="AZ1650">
            <v>5</v>
          </cell>
          <cell r="BA1650">
            <v>9</v>
          </cell>
        </row>
        <row r="1651">
          <cell r="A1651">
            <v>113227</v>
          </cell>
          <cell r="B1651" t="str">
            <v>MARCELO MARLOS EVANGELISTA</v>
          </cell>
          <cell r="C1651" t="str">
            <v>MOTORISTA CAMINHAO</v>
          </cell>
          <cell r="D1651" t="str">
            <v>ECOSAMPA Operação Geral</v>
          </cell>
          <cell r="E1651">
            <v>43617</v>
          </cell>
          <cell r="F1651">
            <v>3050.22</v>
          </cell>
          <cell r="G1651" t="str">
            <v>Em Atividade Normal</v>
          </cell>
          <cell r="H1651">
            <v>45177</v>
          </cell>
          <cell r="I1651">
            <v>28903</v>
          </cell>
          <cell r="J1651" t="str">
            <v>248.726.748-80</v>
          </cell>
          <cell r="K1651" t="str">
            <v>125.00999.96.5</v>
          </cell>
          <cell r="L1651" t="str">
            <v>Salário Mensal</v>
          </cell>
          <cell r="M1651" t="str">
            <v>Empregado (CLT)</v>
          </cell>
          <cell r="N1651" t="str">
            <v>7825-10</v>
          </cell>
          <cell r="O1651">
            <v>297</v>
          </cell>
          <cell r="P1651" t="str">
            <v>SEGUNDA A SABADO - 05:40 AS 14:00 / INTERVALO DE 01 HORA</v>
          </cell>
          <cell r="Q1651" t="str">
            <v>220 Horas</v>
          </cell>
          <cell r="R1651" t="str">
            <v>75.01.001</v>
          </cell>
          <cell r="S1651" t="str">
            <v>SCK - Lavagem Especial Equip.</v>
          </cell>
          <cell r="T1651">
            <v>2</v>
          </cell>
          <cell r="U1651" t="str">
            <v>SIND TRAB EMP DE ONIBUS RODOV INTEREST INTERM SET DIF SAO PAULO</v>
          </cell>
          <cell r="V1651" t="str">
            <v>Brasileira</v>
          </cell>
          <cell r="W1651" t="str">
            <v>São Paulo</v>
          </cell>
          <cell r="X1651" t="str">
            <v>MARIA DE FATIMA SAMPAIO EVANGELISTA</v>
          </cell>
          <cell r="Y1651" t="str">
            <v>ANTONIO MARLOS EVANGELISTA</v>
          </cell>
          <cell r="Z1651" t="str">
            <v>Casado</v>
          </cell>
          <cell r="AA1651" t="str">
            <v>Ensino Médio Incompleto</v>
          </cell>
          <cell r="AB1651" t="str">
            <v>M</v>
          </cell>
          <cell r="AC1651" t="str">
            <v>Rua</v>
          </cell>
          <cell r="AD1651" t="str">
            <v>RIO AGUA BELA</v>
          </cell>
          <cell r="AE1651" t="str">
            <v>8</v>
          </cell>
          <cell r="AG1651" t="str">
            <v>04856-410</v>
          </cell>
          <cell r="AH1651" t="str">
            <v>JARDIM VARGINHA</v>
          </cell>
          <cell r="AI1651" t="str">
            <v>São Paulo</v>
          </cell>
          <cell r="AJ1651" t="str">
            <v>São Paulo</v>
          </cell>
          <cell r="AP1651">
            <v>6753</v>
          </cell>
          <cell r="AQ1651" t="str">
            <v>23567</v>
          </cell>
          <cell r="AR1651" t="str">
            <v>7</v>
          </cell>
          <cell r="AS1651" t="str">
            <v>256579222</v>
          </cell>
          <cell r="AT1651" t="str">
            <v>280357290108</v>
          </cell>
          <cell r="AU1651" t="str">
            <v>209</v>
          </cell>
          <cell r="AV1651" t="str">
            <v>381</v>
          </cell>
          <cell r="AW1651" t="str">
            <v>49429</v>
          </cell>
          <cell r="AX1651" t="str">
            <v>180</v>
          </cell>
          <cell r="AY1651">
            <v>4</v>
          </cell>
          <cell r="AZ1651">
            <v>3</v>
          </cell>
          <cell r="BA1651">
            <v>0</v>
          </cell>
          <cell r="BB1651" t="str">
            <v>02.053.032.177</v>
          </cell>
          <cell r="BC1651">
            <v>44480</v>
          </cell>
          <cell r="BE1651" t="str">
            <v>D</v>
          </cell>
          <cell r="BG1651">
            <v>43608</v>
          </cell>
        </row>
        <row r="1652">
          <cell r="A1652">
            <v>122831</v>
          </cell>
          <cell r="B1652" t="str">
            <v>MARCELO PEREIRA DOS SANTOS</v>
          </cell>
          <cell r="C1652" t="str">
            <v>AJUDANTE EQ SERVICOS DIVERSOS</v>
          </cell>
          <cell r="D1652" t="str">
            <v>ECOSAMPA Santo Amaro</v>
          </cell>
          <cell r="E1652">
            <v>45180</v>
          </cell>
          <cell r="F1652">
            <v>1603.99</v>
          </cell>
          <cell r="G1652" t="str">
            <v>Em Atividade Normal</v>
          </cell>
          <cell r="H1652">
            <v>45180</v>
          </cell>
          <cell r="I1652">
            <v>36051</v>
          </cell>
          <cell r="J1652" t="str">
            <v>229.500.748-80</v>
          </cell>
          <cell r="K1652" t="str">
            <v>167.12889.91.0</v>
          </cell>
          <cell r="L1652" t="str">
            <v>Salário Mensal</v>
          </cell>
          <cell r="M1652" t="str">
            <v>Empregado (CLT)</v>
          </cell>
          <cell r="N1652" t="str">
            <v>5142-25</v>
          </cell>
          <cell r="O1652">
            <v>167</v>
          </cell>
          <cell r="P1652" t="str">
            <v>SEGUNDA A SABADO - 13:40 AS 22:00 / INTERVALO DE 01 HORA</v>
          </cell>
          <cell r="Q1652" t="str">
            <v>220 Horas</v>
          </cell>
          <cell r="R1652" t="str">
            <v>75.01.013</v>
          </cell>
          <cell r="S1652" t="str">
            <v>SCK - Capinação e Roçada de Vias</v>
          </cell>
          <cell r="T1652">
            <v>2</v>
          </cell>
          <cell r="U1652" t="str">
            <v>SIEMACO SAO PAULO LIMP URBANA</v>
          </cell>
          <cell r="V1652" t="str">
            <v>Brasileira</v>
          </cell>
          <cell r="W1652" t="str">
            <v>São Paulo</v>
          </cell>
          <cell r="X1652" t="str">
            <v>MARIA ELIZANGELA PEREIRA DA SILVA</v>
          </cell>
          <cell r="Y1652" t="str">
            <v>ANTONIO MARCOS DOS SANTOS</v>
          </cell>
          <cell r="Z1652" t="str">
            <v>Solteiro</v>
          </cell>
          <cell r="AA1652" t="str">
            <v>Ensino Fundamental Completo</v>
          </cell>
          <cell r="AB1652" t="str">
            <v>M</v>
          </cell>
          <cell r="AC1652" t="str">
            <v>Rua</v>
          </cell>
          <cell r="AD1652" t="str">
            <v>VIRGINIA MODESTO</v>
          </cell>
          <cell r="AE1652" t="str">
            <v>501</v>
          </cell>
          <cell r="AG1652" t="str">
            <v>04880-035</v>
          </cell>
          <cell r="AH1652" t="str">
            <v>RECANTO CAMPO BELO</v>
          </cell>
          <cell r="AI1652" t="str">
            <v>São Paulo</v>
          </cell>
          <cell r="AJ1652" t="str">
            <v>São Paulo</v>
          </cell>
          <cell r="AM1652" t="str">
            <v>11</v>
          </cell>
          <cell r="AN1652" t="str">
            <v>91240-3223</v>
          </cell>
          <cell r="AP1652">
            <v>7245</v>
          </cell>
          <cell r="AQ1652" t="str">
            <v>15844</v>
          </cell>
          <cell r="AR1652" t="str">
            <v>4</v>
          </cell>
          <cell r="AS1652" t="str">
            <v>381398341</v>
          </cell>
          <cell r="AT1652" t="str">
            <v>480028190124</v>
          </cell>
          <cell r="AU1652" t="str">
            <v>0438</v>
          </cell>
          <cell r="AV1652" t="str">
            <v>381</v>
          </cell>
          <cell r="AW1652" t="str">
            <v>22950074</v>
          </cell>
          <cell r="AX1652" t="str">
            <v>880</v>
          </cell>
          <cell r="AY1652">
            <v>0</v>
          </cell>
          <cell r="AZ1652">
            <v>0</v>
          </cell>
          <cell r="BA1652">
            <v>0</v>
          </cell>
        </row>
        <row r="1653">
          <cell r="A1653">
            <v>113231</v>
          </cell>
          <cell r="B1653" t="str">
            <v>MARCELO PINHEIRO DE SOUZA</v>
          </cell>
          <cell r="C1653" t="str">
            <v>MOTORISTA CAMINHAO</v>
          </cell>
          <cell r="D1653" t="str">
            <v>ECOSAMPA Operação Geral</v>
          </cell>
          <cell r="E1653">
            <v>43617</v>
          </cell>
          <cell r="F1653">
            <v>2436.4499999999998</v>
          </cell>
          <cell r="G1653" t="str">
            <v>Demitido em Meses Anteriores</v>
          </cell>
          <cell r="H1653">
            <v>43804</v>
          </cell>
          <cell r="I1653">
            <v>28135</v>
          </cell>
          <cell r="J1653" t="str">
            <v>213.997.148-56</v>
          </cell>
          <cell r="K1653" t="str">
            <v>124.97493.26.1</v>
          </cell>
          <cell r="L1653" t="str">
            <v>Salário Mensal</v>
          </cell>
          <cell r="M1653" t="str">
            <v>Empregado (CLT)</v>
          </cell>
          <cell r="N1653" t="str">
            <v>7825-10</v>
          </cell>
          <cell r="O1653">
            <v>301</v>
          </cell>
          <cell r="P1653" t="str">
            <v>SEGUNDA A SABADO - 22:00 AS 05:25 / INTERVALO DE 01 HORA</v>
          </cell>
          <cell r="Q1653" t="str">
            <v>220 Horas</v>
          </cell>
          <cell r="R1653" t="str">
            <v>75.01.013</v>
          </cell>
          <cell r="S1653" t="str">
            <v>SCK - Capinação e Roçada de Vias</v>
          </cell>
          <cell r="T1653">
            <v>2</v>
          </cell>
          <cell r="U1653" t="str">
            <v>SIND TRAB EMP DE ONIBUS RODOV INTEREST INTERM SET DIF SAO PAULO</v>
          </cell>
          <cell r="V1653" t="str">
            <v>Brasileira</v>
          </cell>
          <cell r="W1653" t="str">
            <v>Boa Nova</v>
          </cell>
          <cell r="X1653" t="str">
            <v>JOSELINA DE JESUS SOUZA</v>
          </cell>
          <cell r="Y1653" t="str">
            <v>CLAUDIONOR PINHEIRO DE SOUZA</v>
          </cell>
          <cell r="Z1653" t="str">
            <v>Casado</v>
          </cell>
          <cell r="AA1653" t="str">
            <v>Ensino Médio Completo</v>
          </cell>
          <cell r="AB1653" t="str">
            <v>M</v>
          </cell>
          <cell r="AC1653" t="str">
            <v>Rua</v>
          </cell>
          <cell r="AD1653" t="str">
            <v>JOAO PAULO I</v>
          </cell>
          <cell r="AE1653" t="str">
            <v>13</v>
          </cell>
          <cell r="AG1653" t="str">
            <v>06816-550</v>
          </cell>
          <cell r="AH1653" t="str">
            <v>SAO LUIZ</v>
          </cell>
          <cell r="AI1653" t="str">
            <v>Embu</v>
          </cell>
          <cell r="AJ1653" t="str">
            <v>São Paulo</v>
          </cell>
          <cell r="AP1653">
            <v>7374</v>
          </cell>
          <cell r="AQ1653" t="str">
            <v>20858</v>
          </cell>
          <cell r="AR1653" t="str">
            <v>0</v>
          </cell>
          <cell r="AS1653" t="str">
            <v>285324329</v>
          </cell>
          <cell r="AT1653" t="str">
            <v>196150960159</v>
          </cell>
          <cell r="AU1653" t="str">
            <v>266</v>
          </cell>
          <cell r="AV1653" t="str">
            <v>373</v>
          </cell>
          <cell r="AW1653" t="str">
            <v>01854</v>
          </cell>
          <cell r="AX1653" t="str">
            <v>174</v>
          </cell>
          <cell r="AY1653">
            <v>0</v>
          </cell>
          <cell r="AZ1653">
            <v>6</v>
          </cell>
          <cell r="BA1653">
            <v>4</v>
          </cell>
          <cell r="BB1653" t="str">
            <v>02.580.900.701</v>
          </cell>
          <cell r="BC1653">
            <v>45106</v>
          </cell>
          <cell r="BE1653" t="str">
            <v>A</v>
          </cell>
          <cell r="BF1653" t="str">
            <v>D</v>
          </cell>
          <cell r="BG1653">
            <v>43809</v>
          </cell>
        </row>
        <row r="1654">
          <cell r="A1654">
            <v>115220</v>
          </cell>
          <cell r="B1654" t="str">
            <v>MARCELO ROBERTO DE OLIVEIRA</v>
          </cell>
          <cell r="C1654" t="str">
            <v>AJUDANTE EQ SERVICOS DIVERSOS</v>
          </cell>
          <cell r="D1654" t="str">
            <v>ECOSAMPA Capela do Socorro</v>
          </cell>
          <cell r="E1654">
            <v>44018</v>
          </cell>
          <cell r="F1654">
            <v>1603.99</v>
          </cell>
          <cell r="G1654" t="str">
            <v>Em Atividade Normal</v>
          </cell>
          <cell r="H1654">
            <v>45086</v>
          </cell>
          <cell r="I1654">
            <v>33538</v>
          </cell>
          <cell r="J1654" t="str">
            <v>391.984.928-02</v>
          </cell>
          <cell r="K1654" t="str">
            <v>207.24852.77.2</v>
          </cell>
          <cell r="L1654" t="str">
            <v>Salário Mensal</v>
          </cell>
          <cell r="M1654" t="str">
            <v>Empregado (CLT)</v>
          </cell>
          <cell r="N1654" t="str">
            <v>5142-25</v>
          </cell>
          <cell r="O1654">
            <v>66</v>
          </cell>
          <cell r="P1654" t="str">
            <v>SEGUNDA A SABADO - 06:00 AS 14:20 / INTERVALO DE 01 HORA</v>
          </cell>
          <cell r="Q1654" t="str">
            <v>220 Horas</v>
          </cell>
          <cell r="R1654" t="str">
            <v>75.01.014</v>
          </cell>
          <cell r="S1654" t="str">
            <v>SCK - Pintura de Meio-Fio e Remoção Faixas e Propagandas</v>
          </cell>
          <cell r="T1654">
            <v>2</v>
          </cell>
          <cell r="U1654" t="str">
            <v>SIEMACO SAO PAULO LIMP URBANA</v>
          </cell>
          <cell r="V1654" t="str">
            <v>Brasileira</v>
          </cell>
          <cell r="W1654" t="str">
            <v>São Paulo</v>
          </cell>
          <cell r="X1654" t="str">
            <v>MARIA STEL ROBERTO</v>
          </cell>
          <cell r="Y1654" t="str">
            <v>AGNALDO JOAO DE OLIVEIRA</v>
          </cell>
          <cell r="Z1654" t="str">
            <v>Solteiro</v>
          </cell>
          <cell r="AA1654" t="str">
            <v>Ensino Médio Incompleto</v>
          </cell>
          <cell r="AB1654" t="str">
            <v>M</v>
          </cell>
          <cell r="AC1654" t="str">
            <v>Rua</v>
          </cell>
          <cell r="AD1654" t="str">
            <v>RELICIO ROSCITO</v>
          </cell>
          <cell r="AE1654" t="str">
            <v>179</v>
          </cell>
          <cell r="AG1654" t="str">
            <v>04466-030</v>
          </cell>
          <cell r="AH1654" t="str">
            <v>PEDREIRA</v>
          </cell>
          <cell r="AI1654" t="str">
            <v>São Paulo</v>
          </cell>
          <cell r="AJ1654" t="str">
            <v>São Paulo</v>
          </cell>
          <cell r="AK1654" t="str">
            <v>11</v>
          </cell>
          <cell r="AL1654" t="str">
            <v>94553.5135</v>
          </cell>
          <cell r="AM1654" t="str">
            <v>11</v>
          </cell>
          <cell r="AN1654" t="str">
            <v>96983.6183</v>
          </cell>
          <cell r="AP1654">
            <v>7245</v>
          </cell>
          <cell r="AQ1654" t="str">
            <v>07968</v>
          </cell>
          <cell r="AR1654" t="str">
            <v>1</v>
          </cell>
          <cell r="AS1654" t="str">
            <v>428658763</v>
          </cell>
          <cell r="AT1654" t="str">
            <v>375211460124</v>
          </cell>
          <cell r="AU1654" t="str">
            <v>243</v>
          </cell>
          <cell r="AV1654" t="str">
            <v>418</v>
          </cell>
          <cell r="AW1654" t="str">
            <v>39198492</v>
          </cell>
          <cell r="AX1654" t="str">
            <v>802</v>
          </cell>
          <cell r="AY1654">
            <v>3</v>
          </cell>
          <cell r="AZ1654">
            <v>1</v>
          </cell>
          <cell r="BA1654">
            <v>25</v>
          </cell>
        </row>
        <row r="1655">
          <cell r="A1655">
            <v>118641</v>
          </cell>
          <cell r="B1655" t="str">
            <v>MARCELO SILVA</v>
          </cell>
          <cell r="C1655" t="str">
            <v>AJUDANTE EQ SERVICOS DIVERSOS</v>
          </cell>
          <cell r="D1655" t="str">
            <v>ECOSAMPA Santo Amaro</v>
          </cell>
          <cell r="E1655">
            <v>44582</v>
          </cell>
          <cell r="F1655">
            <v>1603.99</v>
          </cell>
          <cell r="G1655" t="str">
            <v>Em Atividade Normal</v>
          </cell>
          <cell r="H1655">
            <v>45042</v>
          </cell>
          <cell r="I1655">
            <v>25370</v>
          </cell>
          <cell r="J1655" t="str">
            <v>101.947.138-73</v>
          </cell>
          <cell r="K1655" t="str">
            <v>122.36520.04.4</v>
          </cell>
          <cell r="L1655" t="str">
            <v>Salário Mensal</v>
          </cell>
          <cell r="M1655" t="str">
            <v>Empregado (CLT)</v>
          </cell>
          <cell r="N1655" t="str">
            <v>5142-25</v>
          </cell>
          <cell r="O1655">
            <v>66</v>
          </cell>
          <cell r="P1655" t="str">
            <v>SEGUNDA A SABADO - 06:00 AS 14:20 / INTERVALO DE 01 HORA</v>
          </cell>
          <cell r="Q1655" t="str">
            <v>220 Horas</v>
          </cell>
          <cell r="R1655" t="str">
            <v>75.01.014</v>
          </cell>
          <cell r="S1655" t="str">
            <v>SCK - Pintura de Meio-Fio e Remoção Faixas e Propagandas</v>
          </cell>
          <cell r="T1655">
            <v>2</v>
          </cell>
          <cell r="U1655" t="str">
            <v>SIEMACO SAO PAULO LIMP URBANA</v>
          </cell>
          <cell r="V1655" t="str">
            <v>Brasileira</v>
          </cell>
          <cell r="W1655" t="str">
            <v>São Paulo</v>
          </cell>
          <cell r="X1655" t="str">
            <v>SONIA DA SILVA</v>
          </cell>
          <cell r="Y1655" t="str">
            <v>JOSE GERONIMO DA SILVA</v>
          </cell>
          <cell r="Z1655" t="str">
            <v>Casado</v>
          </cell>
          <cell r="AA1655" t="str">
            <v>Ensino Médio Completo</v>
          </cell>
          <cell r="AB1655" t="str">
            <v>M</v>
          </cell>
          <cell r="AC1655" t="str">
            <v>Rua</v>
          </cell>
          <cell r="AD1655" t="str">
            <v>JOSE BARROS MAGALDI</v>
          </cell>
          <cell r="AE1655" t="str">
            <v>1363</v>
          </cell>
          <cell r="AG1655" t="str">
            <v>05815-010</v>
          </cell>
          <cell r="AH1655" t="str">
            <v>JARDIM SAO JOAO</v>
          </cell>
          <cell r="AI1655" t="str">
            <v>São Paulo</v>
          </cell>
          <cell r="AJ1655" t="str">
            <v>São Paulo</v>
          </cell>
          <cell r="AK1655" t="str">
            <v>11</v>
          </cell>
          <cell r="AL1655" t="str">
            <v>93947.7922</v>
          </cell>
          <cell r="AM1655" t="str">
            <v>11</v>
          </cell>
          <cell r="AN1655" t="str">
            <v>98966.0842</v>
          </cell>
          <cell r="AP1655">
            <v>7245</v>
          </cell>
          <cell r="AQ1655" t="str">
            <v>08937</v>
          </cell>
          <cell r="AR1655" t="str">
            <v>5</v>
          </cell>
          <cell r="AS1655" t="str">
            <v>20741882X</v>
          </cell>
          <cell r="AT1655" t="str">
            <v>266474140141</v>
          </cell>
          <cell r="AU1655" t="str">
            <v>0103</v>
          </cell>
          <cell r="AV1655" t="str">
            <v>020</v>
          </cell>
          <cell r="AW1655" t="str">
            <v>10194713</v>
          </cell>
          <cell r="AX1655" t="str">
            <v>873</v>
          </cell>
          <cell r="AY1655">
            <v>1</v>
          </cell>
          <cell r="AZ1655">
            <v>7</v>
          </cell>
          <cell r="BA1655">
            <v>10</v>
          </cell>
        </row>
        <row r="1656">
          <cell r="A1656">
            <v>114034</v>
          </cell>
          <cell r="B1656" t="str">
            <v>MARCELO SILVA DE OLIVEIRA</v>
          </cell>
          <cell r="C1656" t="str">
            <v>FISCAL DE TURMA PLENO</v>
          </cell>
          <cell r="D1656" t="str">
            <v>ECOSAMPA Campo Limpo</v>
          </cell>
          <cell r="E1656">
            <v>43710</v>
          </cell>
          <cell r="F1656">
            <v>3222.08</v>
          </cell>
          <cell r="G1656" t="str">
            <v>Em Atividade Normal</v>
          </cell>
          <cell r="H1656">
            <v>44867</v>
          </cell>
          <cell r="I1656">
            <v>27988</v>
          </cell>
          <cell r="J1656" t="str">
            <v>162.918.418-78</v>
          </cell>
          <cell r="K1656" t="str">
            <v>124.50908.65.1</v>
          </cell>
          <cell r="L1656" t="str">
            <v>Salário Mensal</v>
          </cell>
          <cell r="M1656" t="str">
            <v>Empregado (CLT)</v>
          </cell>
          <cell r="N1656" t="str">
            <v>9922-05</v>
          </cell>
          <cell r="O1656">
            <v>66</v>
          </cell>
          <cell r="P1656" t="str">
            <v>SEGUNDA A SABADO - 06:00 AS 14:20 / INTERVALO DE 01 HORA</v>
          </cell>
          <cell r="Q1656" t="str">
            <v>220 Horas</v>
          </cell>
          <cell r="R1656" t="str">
            <v>75.02.003</v>
          </cell>
          <cell r="S1656" t="str">
            <v>Apoio Op C.Direto</v>
          </cell>
          <cell r="T1656">
            <v>2</v>
          </cell>
          <cell r="U1656" t="str">
            <v>SIEMACO SAO PAULO LIMP URBANA</v>
          </cell>
          <cell r="V1656" t="str">
            <v>Brasileira</v>
          </cell>
          <cell r="W1656" t="str">
            <v>São Paulo</v>
          </cell>
          <cell r="X1656" t="str">
            <v>MARIA MATILDES SILVA DE OLIVEIRA</v>
          </cell>
          <cell r="Y1656" t="str">
            <v>JOAO MIGUEL DE OLIVEIRA</v>
          </cell>
          <cell r="Z1656" t="str">
            <v>União Est/Marit</v>
          </cell>
          <cell r="AA1656" t="str">
            <v>Ensino Médio Incompleto</v>
          </cell>
          <cell r="AB1656" t="str">
            <v>M</v>
          </cell>
          <cell r="AC1656" t="str">
            <v>Travessa</v>
          </cell>
          <cell r="AD1656" t="str">
            <v>HORACIO COLOMBANI</v>
          </cell>
          <cell r="AE1656" t="str">
            <v>32</v>
          </cell>
          <cell r="AF1656" t="str">
            <v>CS 03</v>
          </cell>
          <cell r="AG1656" t="str">
            <v>02560-230</v>
          </cell>
          <cell r="AH1656" t="str">
            <v>VILA SANTISTA</v>
          </cell>
          <cell r="AI1656" t="str">
            <v>São Paulo</v>
          </cell>
          <cell r="AJ1656" t="str">
            <v>São Paulo</v>
          </cell>
          <cell r="AP1656">
            <v>6502</v>
          </cell>
          <cell r="AQ1656" t="str">
            <v>16549</v>
          </cell>
          <cell r="AR1656" t="str">
            <v>8</v>
          </cell>
          <cell r="AS1656" t="str">
            <v>270208379</v>
          </cell>
          <cell r="AT1656" t="str">
            <v>213630650167</v>
          </cell>
          <cell r="AU1656" t="str">
            <v>367</v>
          </cell>
          <cell r="AV1656" t="str">
            <v>255</v>
          </cell>
          <cell r="AW1656" t="str">
            <v>23326</v>
          </cell>
          <cell r="AX1656" t="str">
            <v>144</v>
          </cell>
          <cell r="AY1656">
            <v>3</v>
          </cell>
          <cell r="AZ1656">
            <v>11</v>
          </cell>
          <cell r="BA1656">
            <v>29</v>
          </cell>
          <cell r="BB1656" t="str">
            <v>01.887.118.712</v>
          </cell>
          <cell r="BC1656">
            <v>43894</v>
          </cell>
          <cell r="BD1656">
            <v>42069</v>
          </cell>
          <cell r="BE1656" t="str">
            <v>A</v>
          </cell>
          <cell r="BF1656" t="str">
            <v>B</v>
          </cell>
        </row>
        <row r="1657">
          <cell r="A1657">
            <v>118050</v>
          </cell>
          <cell r="B1657" t="str">
            <v>MARCELO VINICIUS SILVA SANTOS</v>
          </cell>
          <cell r="C1657" t="str">
            <v>AJUDANTE EQ SERVICOS DIVERSOS</v>
          </cell>
          <cell r="D1657" t="str">
            <v>ECOSAMPA Santo Amaro</v>
          </cell>
          <cell r="E1657">
            <v>44567</v>
          </cell>
          <cell r="F1657">
            <v>1603.99</v>
          </cell>
          <cell r="G1657" t="str">
            <v>Em Atividade Normal</v>
          </cell>
          <cell r="H1657">
            <v>44567</v>
          </cell>
          <cell r="I1657">
            <v>37223</v>
          </cell>
          <cell r="J1657" t="str">
            <v>497.403.798-69</v>
          </cell>
          <cell r="K1657" t="str">
            <v>212.99058.31.2</v>
          </cell>
          <cell r="L1657" t="str">
            <v>Salário Mensal</v>
          </cell>
          <cell r="M1657" t="str">
            <v>Empregado (CLT)</v>
          </cell>
          <cell r="N1657" t="str">
            <v>5142-25</v>
          </cell>
          <cell r="O1657">
            <v>300</v>
          </cell>
          <cell r="P1657" t="str">
            <v>SEGUNDA A SABADO - 21:00 AS 04:33 / INTERVALO DE 01 HORA</v>
          </cell>
          <cell r="Q1657" t="str">
            <v>220 Horas</v>
          </cell>
          <cell r="R1657" t="str">
            <v>75.01.014</v>
          </cell>
          <cell r="S1657" t="str">
            <v>SCK - Pintura de Meio-Fio e Remoção Faixas e Propagandas</v>
          </cell>
          <cell r="T1657">
            <v>2</v>
          </cell>
          <cell r="U1657" t="str">
            <v>SIEMACO SAO PAULO LIMP URBANA</v>
          </cell>
          <cell r="V1657" t="str">
            <v>Brasileira</v>
          </cell>
          <cell r="W1657" t="str">
            <v>São Paulo</v>
          </cell>
          <cell r="X1657" t="str">
            <v>DAMIANA IVALDINA DA SILVA</v>
          </cell>
          <cell r="Y1657" t="str">
            <v>JOSE ADAILTON DOS SANTOS</v>
          </cell>
          <cell r="Z1657" t="str">
            <v>Solteiro</v>
          </cell>
          <cell r="AA1657" t="str">
            <v>Ensino Médio Completo</v>
          </cell>
          <cell r="AB1657" t="str">
            <v>M</v>
          </cell>
          <cell r="AC1657" t="str">
            <v>Rua</v>
          </cell>
          <cell r="AD1657" t="str">
            <v>RUA SALVADOR OLIVEIRA PAES</v>
          </cell>
          <cell r="AE1657" t="str">
            <v>56</v>
          </cell>
          <cell r="AG1657" t="str">
            <v>04431-060</v>
          </cell>
          <cell r="AH1657" t="str">
            <v>JARDIM SELMA</v>
          </cell>
          <cell r="AI1657" t="str">
            <v>São Paulo</v>
          </cell>
          <cell r="AJ1657" t="str">
            <v>São Paulo</v>
          </cell>
          <cell r="AK1657" t="str">
            <v>11</v>
          </cell>
          <cell r="AL1657" t="str">
            <v>95880.2080</v>
          </cell>
          <cell r="AM1657" t="str">
            <v>11</v>
          </cell>
          <cell r="AN1657" t="str">
            <v>5616.9747</v>
          </cell>
          <cell r="AP1657">
            <v>7472</v>
          </cell>
          <cell r="AQ1657" t="str">
            <v>35110</v>
          </cell>
          <cell r="AR1657" t="str">
            <v>0</v>
          </cell>
          <cell r="AS1657" t="str">
            <v>389888199</v>
          </cell>
          <cell r="AT1657" t="str">
            <v>459678080167</v>
          </cell>
          <cell r="AU1657" t="str">
            <v>0379</v>
          </cell>
          <cell r="AV1657" t="str">
            <v>418</v>
          </cell>
          <cell r="AW1657" t="str">
            <v>49740379</v>
          </cell>
          <cell r="AX1657" t="str">
            <v>869</v>
          </cell>
          <cell r="AY1657">
            <v>1</v>
          </cell>
          <cell r="AZ1657">
            <v>7</v>
          </cell>
          <cell r="BA1657">
            <v>25</v>
          </cell>
        </row>
        <row r="1658">
          <cell r="A1658">
            <v>121852</v>
          </cell>
          <cell r="B1658" t="str">
            <v>MARCIA ALCANTARA FONSECA</v>
          </cell>
          <cell r="C1658" t="str">
            <v>AJUDANTE EQ SERVICOS DIVERSOS</v>
          </cell>
          <cell r="D1658" t="str">
            <v>ECOSAMPA Parelheiros</v>
          </cell>
          <cell r="E1658">
            <v>45022</v>
          </cell>
          <cell r="F1658">
            <v>1603.99</v>
          </cell>
          <cell r="G1658" t="str">
            <v>Demitido em Meses Anteriores</v>
          </cell>
          <cell r="H1658">
            <v>45100</v>
          </cell>
          <cell r="I1658">
            <v>28593</v>
          </cell>
          <cell r="J1658" t="str">
            <v>323.514.948-14</v>
          </cell>
          <cell r="K1658" t="str">
            <v>136.92750.77.2</v>
          </cell>
          <cell r="L1658" t="str">
            <v>Salário Mensal</v>
          </cell>
          <cell r="M1658" t="str">
            <v>Empregado (CLT)</v>
          </cell>
          <cell r="N1658" t="str">
            <v>5142-25</v>
          </cell>
          <cell r="O1658">
            <v>66</v>
          </cell>
          <cell r="P1658" t="str">
            <v>SEGUNDA A SABADO - 06:00 AS 14:20 / INTERVALO DE 01 HORA</v>
          </cell>
          <cell r="Q1658" t="str">
            <v>220 Horas</v>
          </cell>
          <cell r="R1658" t="str">
            <v>75.01.014</v>
          </cell>
          <cell r="S1658" t="str">
            <v>SCK - Pintura de Meio-Fio e Remoção Faixas e Propagandas</v>
          </cell>
          <cell r="T1658">
            <v>2</v>
          </cell>
          <cell r="U1658" t="str">
            <v>SIEMACO SAO PAULO LIMP URBANA</v>
          </cell>
          <cell r="V1658" t="str">
            <v>Brasileira</v>
          </cell>
          <cell r="W1658" t="str">
            <v>São Paulo</v>
          </cell>
          <cell r="X1658" t="str">
            <v>LEIDA TEREZINHA ALCANTARA FONSECA</v>
          </cell>
          <cell r="Y1658" t="str">
            <v>OSWALDO JOSE DA FONSECA</v>
          </cell>
          <cell r="Z1658" t="str">
            <v>Solteiro</v>
          </cell>
          <cell r="AA1658" t="str">
            <v>Ensino Médio Completo</v>
          </cell>
          <cell r="AB1658" t="str">
            <v>F</v>
          </cell>
          <cell r="AC1658" t="str">
            <v>Rua</v>
          </cell>
          <cell r="AD1658" t="str">
            <v>JACOB ROSCHEL CHRISTE</v>
          </cell>
          <cell r="AE1658" t="str">
            <v>298</v>
          </cell>
          <cell r="AG1658" t="str">
            <v>04883-250</v>
          </cell>
          <cell r="AH1658" t="str">
            <v>JARDIM DOS ALAMOS</v>
          </cell>
          <cell r="AI1658" t="str">
            <v>São Paulo</v>
          </cell>
          <cell r="AJ1658" t="str">
            <v>São Paulo</v>
          </cell>
          <cell r="AP1658">
            <v>736</v>
          </cell>
          <cell r="AQ1658" t="str">
            <v>99174</v>
          </cell>
          <cell r="AR1658" t="str">
            <v>6</v>
          </cell>
          <cell r="AS1658" t="str">
            <v>331218070</v>
          </cell>
          <cell r="AT1658" t="str">
            <v>284696800132</v>
          </cell>
          <cell r="AU1658" t="str">
            <v>0096</v>
          </cell>
          <cell r="AV1658" t="str">
            <v>381</v>
          </cell>
          <cell r="AW1658" t="str">
            <v>32351494</v>
          </cell>
          <cell r="AX1658" t="str">
            <v>814</v>
          </cell>
          <cell r="AY1658">
            <v>0</v>
          </cell>
          <cell r="AZ1658">
            <v>2</v>
          </cell>
          <cell r="BA1658">
            <v>17</v>
          </cell>
        </row>
        <row r="1659">
          <cell r="A1659">
            <v>122082</v>
          </cell>
          <cell r="B1659" t="str">
            <v>MARCIA DORNELES</v>
          </cell>
          <cell r="C1659" t="str">
            <v>AJUDANTE EQ SERVICOS DIVERSOS</v>
          </cell>
          <cell r="D1659" t="str">
            <v>ECOSAMPA M'Boi Mirim</v>
          </cell>
          <cell r="E1659">
            <v>45061</v>
          </cell>
          <cell r="F1659">
            <v>1603.99</v>
          </cell>
          <cell r="G1659" t="str">
            <v>Em Atividade Normal</v>
          </cell>
          <cell r="H1659">
            <v>45061</v>
          </cell>
          <cell r="I1659">
            <v>30081</v>
          </cell>
          <cell r="J1659" t="str">
            <v>325.122.358-58</v>
          </cell>
          <cell r="K1659" t="str">
            <v>167.45268.37.0</v>
          </cell>
          <cell r="L1659" t="str">
            <v>Salário Mensal</v>
          </cell>
          <cell r="M1659" t="str">
            <v>Empregado (CLT)</v>
          </cell>
          <cell r="N1659" t="str">
            <v>5142-25</v>
          </cell>
          <cell r="O1659">
            <v>66</v>
          </cell>
          <cell r="P1659" t="str">
            <v>SEGUNDA A SABADO - 06:00 AS 14:20 / INTERVALO DE 01 HORA</v>
          </cell>
          <cell r="Q1659" t="str">
            <v>220 Horas</v>
          </cell>
          <cell r="R1659" t="str">
            <v>75.01.013</v>
          </cell>
          <cell r="S1659" t="str">
            <v>SCK - Capinação e Roçada de Vias</v>
          </cell>
          <cell r="T1659">
            <v>2</v>
          </cell>
          <cell r="U1659" t="str">
            <v>SIEMACO SAO PAULO LIMP URBANA</v>
          </cell>
          <cell r="V1659" t="str">
            <v>Brasileira</v>
          </cell>
          <cell r="W1659" t="str">
            <v>MATELANDIA</v>
          </cell>
          <cell r="X1659" t="str">
            <v>NILDA MANGOLD DORNELES</v>
          </cell>
          <cell r="Y1659" t="str">
            <v>NILO DORNELES</v>
          </cell>
          <cell r="Z1659" t="str">
            <v>União Est/Marit</v>
          </cell>
          <cell r="AA1659" t="str">
            <v>Ensino Médio Completo</v>
          </cell>
          <cell r="AB1659" t="str">
            <v>F</v>
          </cell>
          <cell r="AC1659" t="str">
            <v>Estrada</v>
          </cell>
          <cell r="AD1659" t="str">
            <v>DO M BOI MIRIM</v>
          </cell>
          <cell r="AE1659" t="str">
            <v>130</v>
          </cell>
          <cell r="AF1659" t="str">
            <v>BL 5</v>
          </cell>
          <cell r="AG1659" t="str">
            <v>04905-000</v>
          </cell>
          <cell r="AH1659" t="str">
            <v>JARDIM DAS FLORES</v>
          </cell>
          <cell r="AI1659" t="str">
            <v>São Paulo</v>
          </cell>
          <cell r="AJ1659" t="str">
            <v>São Paulo</v>
          </cell>
          <cell r="AK1659" t="str">
            <v>11</v>
          </cell>
          <cell r="AL1659" t="str">
            <v>94975.8224</v>
          </cell>
          <cell r="AM1659" t="str">
            <v>11</v>
          </cell>
          <cell r="AN1659" t="str">
            <v>94975-8224</v>
          </cell>
          <cell r="AP1659">
            <v>6734</v>
          </cell>
          <cell r="AQ1659" t="str">
            <v>13209</v>
          </cell>
          <cell r="AR1659" t="str">
            <v>2</v>
          </cell>
          <cell r="AS1659" t="str">
            <v>439321451</v>
          </cell>
          <cell r="AT1659" t="str">
            <v>315298230159</v>
          </cell>
          <cell r="AU1659" t="str">
            <v>372</v>
          </cell>
          <cell r="AV1659" t="str">
            <v>0382</v>
          </cell>
          <cell r="AW1659" t="str">
            <v>32512235</v>
          </cell>
          <cell r="AX1659" t="str">
            <v>858</v>
          </cell>
          <cell r="AY1659">
            <v>0</v>
          </cell>
          <cell r="AZ1659">
            <v>3</v>
          </cell>
          <cell r="BA1659">
            <v>16</v>
          </cell>
        </row>
        <row r="1660">
          <cell r="A1660">
            <v>113237</v>
          </cell>
          <cell r="B1660" t="str">
            <v>MARCIMINO CAMPOS DA SILVA</v>
          </cell>
          <cell r="C1660" t="str">
            <v>VARREDOR</v>
          </cell>
          <cell r="D1660" t="str">
            <v>ECOSAMPA Campo Limpo</v>
          </cell>
          <cell r="E1660">
            <v>43617</v>
          </cell>
          <cell r="F1660">
            <v>1603.99</v>
          </cell>
          <cell r="G1660" t="str">
            <v>Em Atividade Normal</v>
          </cell>
          <cell r="H1660">
            <v>44930</v>
          </cell>
          <cell r="I1660">
            <v>23099</v>
          </cell>
          <cell r="J1660" t="str">
            <v>416.718.564-49</v>
          </cell>
          <cell r="K1660" t="str">
            <v>120.92798.70.9</v>
          </cell>
          <cell r="L1660" t="str">
            <v>Salário Mensal</v>
          </cell>
          <cell r="M1660" t="str">
            <v>Empregado (CLT)</v>
          </cell>
          <cell r="N1660" t="str">
            <v>5142-15</v>
          </cell>
          <cell r="O1660">
            <v>223</v>
          </cell>
          <cell r="P1660" t="str">
            <v>SEGUNDA A SABADO - 10:00 AS 18:20 / INTERVALO DE 01 HORA</v>
          </cell>
          <cell r="Q1660" t="str">
            <v>220 Horas</v>
          </cell>
          <cell r="R1660" t="str">
            <v>75.01.006</v>
          </cell>
          <cell r="S1660" t="str">
            <v>SCK - Varrição de Vias e Logradouros</v>
          </cell>
          <cell r="T1660">
            <v>2</v>
          </cell>
          <cell r="U1660" t="str">
            <v>SIEMACO SAO PAULO LIMP URBANA</v>
          </cell>
          <cell r="V1660" t="str">
            <v>Brasileira</v>
          </cell>
          <cell r="W1660" t="str">
            <v>Tarabai</v>
          </cell>
          <cell r="X1660" t="str">
            <v>MERINDA MARIA DOS SANTOS</v>
          </cell>
          <cell r="Y1660" t="str">
            <v>JOSE CASCIANO DA SILVA</v>
          </cell>
          <cell r="Z1660" t="str">
            <v>Casado</v>
          </cell>
          <cell r="AA1660" t="str">
            <v>Ensino Fundamental Completo</v>
          </cell>
          <cell r="AB1660" t="str">
            <v>M</v>
          </cell>
          <cell r="AC1660" t="str">
            <v>Rua</v>
          </cell>
          <cell r="AD1660" t="str">
            <v>SERGIPE</v>
          </cell>
          <cell r="AE1660" t="str">
            <v>265</v>
          </cell>
          <cell r="AF1660" t="str">
            <v>BL 05 APTO 32</v>
          </cell>
          <cell r="AG1660" t="str">
            <v>05889-335</v>
          </cell>
          <cell r="AH1660" t="str">
            <v>PARQUE FERNANDA</v>
          </cell>
          <cell r="AI1660" t="str">
            <v>São Paulo</v>
          </cell>
          <cell r="AJ1660" t="str">
            <v>São Paulo</v>
          </cell>
          <cell r="AP1660">
            <v>8576</v>
          </cell>
          <cell r="AQ1660" t="str">
            <v>30128</v>
          </cell>
          <cell r="AR1660" t="str">
            <v>0</v>
          </cell>
          <cell r="AS1660" t="str">
            <v>395151065</v>
          </cell>
          <cell r="AT1660" t="str">
            <v>280581050108</v>
          </cell>
          <cell r="AU1660" t="str">
            <v>266</v>
          </cell>
          <cell r="AV1660" t="str">
            <v>373</v>
          </cell>
          <cell r="AW1660" t="str">
            <v>50918</v>
          </cell>
          <cell r="AX1660" t="str">
            <v>002</v>
          </cell>
          <cell r="AY1660">
            <v>4</v>
          </cell>
          <cell r="AZ1660">
            <v>3</v>
          </cell>
          <cell r="BA1660">
            <v>0</v>
          </cell>
        </row>
        <row r="1661">
          <cell r="A1661">
            <v>113240</v>
          </cell>
          <cell r="B1661" t="str">
            <v>MARCIO ANTONIO DA SILVA</v>
          </cell>
          <cell r="C1661" t="str">
            <v>AJUDANTE EQ SERVICOS DIVERSOS</v>
          </cell>
          <cell r="D1661" t="str">
            <v>ECOSAMPA Campo Limpo</v>
          </cell>
          <cell r="E1661">
            <v>43617</v>
          </cell>
          <cell r="F1661">
            <v>1603.99</v>
          </cell>
          <cell r="G1661" t="str">
            <v>Auxílio-Doença</v>
          </cell>
          <cell r="H1661">
            <v>44149</v>
          </cell>
          <cell r="I1661">
            <v>23095</v>
          </cell>
          <cell r="J1661" t="str">
            <v>904.634.807-59</v>
          </cell>
          <cell r="K1661" t="str">
            <v>122.28316.21.2</v>
          </cell>
          <cell r="L1661" t="str">
            <v>Salário Mensal</v>
          </cell>
          <cell r="M1661" t="str">
            <v>Empregado (CLT)</v>
          </cell>
          <cell r="N1661" t="str">
            <v>5142-25</v>
          </cell>
          <cell r="O1661">
            <v>66</v>
          </cell>
          <cell r="P1661" t="str">
            <v>SEGUNDA A SABADO - 06:00 AS 14:20 / INTERVALO DE 01 HORA</v>
          </cell>
          <cell r="Q1661" t="str">
            <v>220 Horas</v>
          </cell>
          <cell r="R1661" t="str">
            <v>75.01.013</v>
          </cell>
          <cell r="S1661" t="str">
            <v>SCK - Capinação e Roçada de Vias</v>
          </cell>
          <cell r="T1661">
            <v>2</v>
          </cell>
          <cell r="U1661" t="str">
            <v>SIEMACO SAO PAULO LIMP URBANA</v>
          </cell>
          <cell r="V1661" t="str">
            <v>Brasileira</v>
          </cell>
          <cell r="W1661" t="str">
            <v>Ressaquinha</v>
          </cell>
          <cell r="X1661" t="str">
            <v>MARIA GOULART DA SILVA</v>
          </cell>
          <cell r="Y1661" t="str">
            <v>JOAO GONCALVES DA SILVA</v>
          </cell>
          <cell r="Z1661" t="str">
            <v>Solteiro</v>
          </cell>
          <cell r="AA1661" t="str">
            <v>Ensino Fundamental Incompleto</v>
          </cell>
          <cell r="AB1661" t="str">
            <v>M</v>
          </cell>
          <cell r="AC1661" t="str">
            <v>Rua</v>
          </cell>
          <cell r="AD1661" t="str">
            <v>BELISARIO FERREIRA LIMA</v>
          </cell>
          <cell r="AE1661" t="str">
            <v>540</v>
          </cell>
          <cell r="AG1661" t="str">
            <v>04829-020</v>
          </cell>
          <cell r="AH1661" t="str">
            <v>JD BELA VISTA</v>
          </cell>
          <cell r="AI1661" t="str">
            <v>São Paulo</v>
          </cell>
          <cell r="AJ1661" t="str">
            <v>São Paulo</v>
          </cell>
          <cell r="AK1661" t="str">
            <v>11</v>
          </cell>
          <cell r="AL1661" t="str">
            <v>5939.4530</v>
          </cell>
          <cell r="AP1661">
            <v>6429</v>
          </cell>
          <cell r="AQ1661" t="str">
            <v>21401</v>
          </cell>
          <cell r="AR1661" t="str">
            <v>5</v>
          </cell>
          <cell r="AS1661" t="str">
            <v>22.005.188-4</v>
          </cell>
          <cell r="AT1661" t="str">
            <v>54468910248</v>
          </cell>
          <cell r="AU1661" t="str">
            <v>39</v>
          </cell>
          <cell r="AV1661" t="str">
            <v>23</v>
          </cell>
          <cell r="AW1661" t="str">
            <v>62482</v>
          </cell>
          <cell r="AX1661" t="str">
            <v>020</v>
          </cell>
          <cell r="AY1661">
            <v>4</v>
          </cell>
          <cell r="AZ1661">
            <v>3</v>
          </cell>
          <cell r="BA1661">
            <v>0</v>
          </cell>
        </row>
        <row r="1662">
          <cell r="A1662">
            <v>113242</v>
          </cell>
          <cell r="B1662" t="str">
            <v>MARCIO DE JESUS TAMEIRAO</v>
          </cell>
          <cell r="C1662" t="str">
            <v>AJUDANTE EQ SERVICOS DIVERSOS</v>
          </cell>
          <cell r="D1662" t="str">
            <v>ECOSAMPA M'Boi Mirim</v>
          </cell>
          <cell r="E1662">
            <v>43617</v>
          </cell>
          <cell r="F1662">
            <v>1603.99</v>
          </cell>
          <cell r="G1662" t="str">
            <v>Em Atividade Normal</v>
          </cell>
          <cell r="H1662">
            <v>45023</v>
          </cell>
          <cell r="I1662">
            <v>27690</v>
          </cell>
          <cell r="J1662" t="str">
            <v>265.976.398-47</v>
          </cell>
          <cell r="K1662" t="str">
            <v>124.62809.79.3</v>
          </cell>
          <cell r="L1662" t="str">
            <v>Salário Mensal</v>
          </cell>
          <cell r="M1662" t="str">
            <v>Empregado (CLT)</v>
          </cell>
          <cell r="N1662" t="str">
            <v>5142-25</v>
          </cell>
          <cell r="O1662">
            <v>66</v>
          </cell>
          <cell r="P1662" t="str">
            <v>SEGUNDA A SABADO - 06:00 AS 14:20 / INTERVALO DE 01 HORA</v>
          </cell>
          <cell r="Q1662" t="str">
            <v>220 Horas</v>
          </cell>
          <cell r="R1662" t="str">
            <v>75.01.022</v>
          </cell>
          <cell r="S1662" t="str">
            <v>SCK - Limpeza Habitacional - Dificil Acesso</v>
          </cell>
          <cell r="T1662">
            <v>2</v>
          </cell>
          <cell r="U1662" t="str">
            <v>SIEMACO SAO PAULO LIMP URBANA</v>
          </cell>
          <cell r="V1662" t="str">
            <v>Brasileira</v>
          </cell>
          <cell r="W1662" t="str">
            <v>São Paulo</v>
          </cell>
          <cell r="X1662" t="str">
            <v>MARIA DO CARMO SILVA TAMEIRAO</v>
          </cell>
          <cell r="Y1662" t="str">
            <v>MOSAR PEREIRA TAMEIRAO</v>
          </cell>
          <cell r="Z1662" t="str">
            <v>Casado</v>
          </cell>
          <cell r="AA1662" t="str">
            <v>Ensino Fundamental Completo</v>
          </cell>
          <cell r="AB1662" t="str">
            <v>M</v>
          </cell>
          <cell r="AC1662" t="str">
            <v>Rua</v>
          </cell>
          <cell r="AD1662" t="str">
            <v>CRAVO BEM TEMPERADO</v>
          </cell>
          <cell r="AE1662" t="str">
            <v>545</v>
          </cell>
          <cell r="AG1662" t="str">
            <v>04849-070</v>
          </cell>
          <cell r="AH1662" t="str">
            <v>COCAIA</v>
          </cell>
          <cell r="AI1662" t="str">
            <v>São Paulo</v>
          </cell>
          <cell r="AJ1662" t="str">
            <v>São Paulo</v>
          </cell>
          <cell r="AP1662">
            <v>9106</v>
          </cell>
          <cell r="AQ1662" t="str">
            <v>33411</v>
          </cell>
          <cell r="AR1662" t="str">
            <v>4</v>
          </cell>
          <cell r="AS1662" t="str">
            <v>257429670</v>
          </cell>
          <cell r="AT1662" t="str">
            <v>280255780116</v>
          </cell>
          <cell r="AU1662" t="str">
            <v>505</v>
          </cell>
          <cell r="AV1662" t="str">
            <v>371</v>
          </cell>
          <cell r="AW1662" t="str">
            <v>56096</v>
          </cell>
          <cell r="AX1662" t="str">
            <v>134</v>
          </cell>
          <cell r="AY1662">
            <v>4</v>
          </cell>
          <cell r="AZ1662">
            <v>3</v>
          </cell>
          <cell r="BA1662">
            <v>0</v>
          </cell>
        </row>
        <row r="1663">
          <cell r="A1663">
            <v>113244</v>
          </cell>
          <cell r="B1663" t="str">
            <v>MARCIO JOSE COELHO</v>
          </cell>
          <cell r="C1663" t="str">
            <v>VARREDOR</v>
          </cell>
          <cell r="D1663" t="str">
            <v>ECOSAMPA Santo Amaro</v>
          </cell>
          <cell r="E1663">
            <v>43617</v>
          </cell>
          <cell r="F1663">
            <v>1603.99</v>
          </cell>
          <cell r="G1663" t="str">
            <v>Em Atividade Normal</v>
          </cell>
          <cell r="H1663">
            <v>44898</v>
          </cell>
          <cell r="I1663">
            <v>27986</v>
          </cell>
          <cell r="J1663" t="str">
            <v>249.598.098-84</v>
          </cell>
          <cell r="K1663" t="str">
            <v>127.25453.89.7</v>
          </cell>
          <cell r="L1663" t="str">
            <v>Salário Mensal</v>
          </cell>
          <cell r="M1663" t="str">
            <v>Empregado (CLT)</v>
          </cell>
          <cell r="N1663" t="str">
            <v>5142-15</v>
          </cell>
          <cell r="O1663">
            <v>66</v>
          </cell>
          <cell r="P1663" t="str">
            <v>SEGUNDA A SABADO - 06:00 AS 14:20 / INTERVALO DE 01 HORA</v>
          </cell>
          <cell r="Q1663" t="str">
            <v>220 Horas</v>
          </cell>
          <cell r="R1663" t="str">
            <v>75.01.006</v>
          </cell>
          <cell r="S1663" t="str">
            <v>SCK - Varrição de Vias e Logradouros</v>
          </cell>
          <cell r="T1663">
            <v>2</v>
          </cell>
          <cell r="U1663" t="str">
            <v>SIEMACO SAO PAULO LIMP URBANA</v>
          </cell>
          <cell r="V1663" t="str">
            <v>Brasileira</v>
          </cell>
          <cell r="W1663" t="str">
            <v>São Paulo</v>
          </cell>
          <cell r="X1663" t="str">
            <v>UMBELINA COELHO DE SANTA ANA</v>
          </cell>
          <cell r="Y1663" t="str">
            <v>GERALDO COELHO DE SOUZA</v>
          </cell>
          <cell r="Z1663" t="str">
            <v>Casado</v>
          </cell>
          <cell r="AA1663" t="str">
            <v>Ensino Fundamental Incompleto</v>
          </cell>
          <cell r="AB1663" t="str">
            <v>M</v>
          </cell>
          <cell r="AC1663" t="str">
            <v>Rua</v>
          </cell>
          <cell r="AD1663" t="str">
            <v>ERMELINA ANDRADE SANTOS</v>
          </cell>
          <cell r="AE1663" t="str">
            <v>550</v>
          </cell>
          <cell r="AG1663" t="str">
            <v>04845-120</v>
          </cell>
          <cell r="AH1663" t="str">
            <v>JD REIMBER</v>
          </cell>
          <cell r="AI1663" t="str">
            <v>São Paulo</v>
          </cell>
          <cell r="AJ1663" t="str">
            <v>São Paulo</v>
          </cell>
          <cell r="AP1663">
            <v>9104</v>
          </cell>
          <cell r="AQ1663" t="str">
            <v>20609</v>
          </cell>
          <cell r="AR1663" t="str">
            <v>0</v>
          </cell>
          <cell r="AS1663" t="str">
            <v>306041650</v>
          </cell>
          <cell r="AT1663" t="str">
            <v>259231480175</v>
          </cell>
          <cell r="AU1663" t="str">
            <v>52</v>
          </cell>
          <cell r="AV1663" t="str">
            <v>372</v>
          </cell>
          <cell r="AW1663" t="str">
            <v>65359</v>
          </cell>
          <cell r="AX1663" t="str">
            <v>230</v>
          </cell>
          <cell r="AY1663">
            <v>4</v>
          </cell>
          <cell r="AZ1663">
            <v>3</v>
          </cell>
          <cell r="BA1663">
            <v>0</v>
          </cell>
        </row>
        <row r="1664">
          <cell r="A1664">
            <v>116228</v>
          </cell>
          <cell r="B1664" t="str">
            <v>MARCIO JOSE DE LIMA BARBOSA</v>
          </cell>
          <cell r="C1664" t="str">
            <v>AJUDANTE EQ SERVICOS DIVERSOS</v>
          </cell>
          <cell r="D1664" t="str">
            <v>ECOSAMPA M'Boi Mirim</v>
          </cell>
          <cell r="E1664">
            <v>44273</v>
          </cell>
          <cell r="F1664">
            <v>1603.99</v>
          </cell>
          <cell r="G1664" t="str">
            <v>Em Atividade Normal</v>
          </cell>
          <cell r="H1664">
            <v>45149</v>
          </cell>
          <cell r="I1664">
            <v>23768</v>
          </cell>
          <cell r="J1664" t="str">
            <v>084.500.498-06</v>
          </cell>
          <cell r="K1664" t="str">
            <v>120.02784.31.2</v>
          </cell>
          <cell r="L1664" t="str">
            <v>Salário Mensal</v>
          </cell>
          <cell r="M1664" t="str">
            <v>Empregado (CLT)</v>
          </cell>
          <cell r="N1664" t="str">
            <v>5142-25</v>
          </cell>
          <cell r="O1664">
            <v>167</v>
          </cell>
          <cell r="P1664" t="str">
            <v>SEGUNDA A SABADO - 13:40 AS 22:00 / INTERVALO DE 01 HORA</v>
          </cell>
          <cell r="Q1664" t="str">
            <v>220 Horas</v>
          </cell>
          <cell r="R1664" t="str">
            <v>75.01.022</v>
          </cell>
          <cell r="S1664" t="str">
            <v>SCK - Limpeza Habitacional - Dificil Acesso</v>
          </cell>
          <cell r="T1664">
            <v>2</v>
          </cell>
          <cell r="U1664" t="str">
            <v>SIEMACO SAO PAULO LIMP URBANA</v>
          </cell>
          <cell r="V1664" t="str">
            <v>Brasileira</v>
          </cell>
          <cell r="W1664" t="str">
            <v>São Paulo</v>
          </cell>
          <cell r="X1664" t="str">
            <v>MARINA LIMA BARBOSA</v>
          </cell>
          <cell r="Y1664" t="str">
            <v>NAO DECLARADO</v>
          </cell>
          <cell r="Z1664" t="str">
            <v>União Est/Marit</v>
          </cell>
          <cell r="AA1664" t="str">
            <v>Ensino Médio Completo</v>
          </cell>
          <cell r="AB1664" t="str">
            <v>M</v>
          </cell>
          <cell r="AC1664" t="str">
            <v>Rua</v>
          </cell>
          <cell r="AD1664" t="str">
            <v>RUA FEITICO DA VILA</v>
          </cell>
          <cell r="AE1664" t="str">
            <v>69</v>
          </cell>
          <cell r="AF1664" t="str">
            <v>BLOCO 19 AP11</v>
          </cell>
          <cell r="AG1664" t="str">
            <v>05879-000</v>
          </cell>
          <cell r="AH1664" t="str">
            <v>CHACARA SANTA MARIA</v>
          </cell>
          <cell r="AI1664" t="str">
            <v>São Paulo</v>
          </cell>
          <cell r="AJ1664" t="str">
            <v>São Paulo</v>
          </cell>
          <cell r="AK1664" t="str">
            <v>11</v>
          </cell>
          <cell r="AL1664" t="str">
            <v>96423.7100</v>
          </cell>
          <cell r="AP1664">
            <v>7245</v>
          </cell>
          <cell r="AQ1664" t="str">
            <v>006612</v>
          </cell>
          <cell r="AR1664" t="str">
            <v>6</v>
          </cell>
          <cell r="AS1664" t="str">
            <v>191288561</v>
          </cell>
          <cell r="AT1664" t="str">
            <v>114589540124</v>
          </cell>
          <cell r="AU1664" t="str">
            <v>0222</v>
          </cell>
          <cell r="AV1664" t="str">
            <v>020</v>
          </cell>
          <cell r="AW1664" t="str">
            <v>08450049</v>
          </cell>
          <cell r="AX1664" t="str">
            <v>806</v>
          </cell>
          <cell r="AY1664">
            <v>2</v>
          </cell>
          <cell r="AZ1664">
            <v>5</v>
          </cell>
          <cell r="BA1664">
            <v>13</v>
          </cell>
        </row>
        <row r="1665">
          <cell r="A1665">
            <v>113247</v>
          </cell>
          <cell r="B1665" t="str">
            <v>MARCIO LIMA ALENCAR</v>
          </cell>
          <cell r="C1665" t="str">
            <v>AJUDANTE EQ SERVICOS DIVERSOS</v>
          </cell>
          <cell r="D1665" t="str">
            <v>ECOSAMPA M'Boi Mirim</v>
          </cell>
          <cell r="E1665">
            <v>43617</v>
          </cell>
          <cell r="F1665">
            <v>1603.99</v>
          </cell>
          <cell r="G1665" t="str">
            <v>Demitido em Meses Anteriores</v>
          </cell>
          <cell r="H1665">
            <v>44848</v>
          </cell>
          <cell r="I1665">
            <v>26908</v>
          </cell>
          <cell r="J1665" t="str">
            <v>324.894.508-75</v>
          </cell>
          <cell r="K1665" t="str">
            <v>132.92920.89.1</v>
          </cell>
          <cell r="L1665" t="str">
            <v>Salário Mensal</v>
          </cell>
          <cell r="M1665" t="str">
            <v>Empregado (CLT)</v>
          </cell>
          <cell r="N1665" t="str">
            <v>5142-25</v>
          </cell>
          <cell r="O1665">
            <v>66</v>
          </cell>
          <cell r="P1665" t="str">
            <v>SEGUNDA A SABADO - 06:00 AS 14:20 / INTERVALO DE 01 HORA</v>
          </cell>
          <cell r="Q1665" t="str">
            <v>220 Horas</v>
          </cell>
          <cell r="R1665" t="str">
            <v>75.01.016</v>
          </cell>
          <cell r="S1665" t="str">
            <v>SCK - Coleta - Catabagulho e Entulho</v>
          </cell>
          <cell r="T1665">
            <v>2</v>
          </cell>
          <cell r="U1665" t="str">
            <v>SIEMACO SAO PAULO LIMP URBANA</v>
          </cell>
          <cell r="V1665" t="str">
            <v>Brasileira</v>
          </cell>
          <cell r="W1665" t="str">
            <v>São Paulo</v>
          </cell>
          <cell r="X1665" t="str">
            <v>MARLENE LIMA DE ALENCAR</v>
          </cell>
          <cell r="Y1665" t="str">
            <v>OSVALDO LEANDRO DE ALENCAR</v>
          </cell>
          <cell r="Z1665" t="str">
            <v>Solteiro</v>
          </cell>
          <cell r="AA1665" t="str">
            <v>Ensino Fundamental Incompleto</v>
          </cell>
          <cell r="AB1665" t="str">
            <v>M</v>
          </cell>
          <cell r="AC1665" t="str">
            <v>Rua</v>
          </cell>
          <cell r="AD1665" t="str">
            <v>WALDEMAR ORTEGA</v>
          </cell>
          <cell r="AE1665" t="str">
            <v>169</v>
          </cell>
          <cell r="AG1665" t="str">
            <v>05885-370</v>
          </cell>
          <cell r="AH1665" t="str">
            <v>COMERCIAL</v>
          </cell>
          <cell r="AI1665" t="str">
            <v>São Paulo</v>
          </cell>
          <cell r="AJ1665" t="str">
            <v>São Paulo</v>
          </cell>
          <cell r="AP1665">
            <v>9106</v>
          </cell>
          <cell r="AQ1665" t="str">
            <v>33380</v>
          </cell>
          <cell r="AR1665" t="str">
            <v>1</v>
          </cell>
          <cell r="AS1665" t="str">
            <v>274772097</v>
          </cell>
          <cell r="AT1665" t="str">
            <v>313056930159</v>
          </cell>
          <cell r="AU1665" t="str">
            <v>55</v>
          </cell>
          <cell r="AV1665" t="str">
            <v>20</v>
          </cell>
          <cell r="AW1665" t="str">
            <v>27987</v>
          </cell>
          <cell r="AX1665" t="str">
            <v>152</v>
          </cell>
          <cell r="AY1665">
            <v>3</v>
          </cell>
          <cell r="AZ1665">
            <v>4</v>
          </cell>
          <cell r="BA1665">
            <v>13</v>
          </cell>
        </row>
        <row r="1666">
          <cell r="A1666">
            <v>113250</v>
          </cell>
          <cell r="B1666" t="str">
            <v>MARCIO MIGUEL DE GODOY</v>
          </cell>
          <cell r="C1666" t="str">
            <v>AJUDANTE EQ SERVICOS DIVERSOS</v>
          </cell>
          <cell r="D1666" t="str">
            <v>ECOSAMPA Campo Limpo</v>
          </cell>
          <cell r="E1666">
            <v>43617</v>
          </cell>
          <cell r="F1666">
            <v>1603.99</v>
          </cell>
          <cell r="G1666" t="str">
            <v>Em Atividade Normal</v>
          </cell>
          <cell r="H1666">
            <v>44930</v>
          </cell>
          <cell r="I1666">
            <v>29340</v>
          </cell>
          <cell r="J1666" t="str">
            <v>296.787.948-70</v>
          </cell>
          <cell r="K1666" t="str">
            <v>128.91845.81.3</v>
          </cell>
          <cell r="L1666" t="str">
            <v>Salário Mensal</v>
          </cell>
          <cell r="M1666" t="str">
            <v>Empregado (CLT)</v>
          </cell>
          <cell r="N1666" t="str">
            <v>5142-25</v>
          </cell>
          <cell r="O1666">
            <v>66</v>
          </cell>
          <cell r="P1666" t="str">
            <v>SEGUNDA A SABADO - 06:00 AS 14:20 / INTERVALO DE 01 HORA</v>
          </cell>
          <cell r="Q1666" t="str">
            <v>220 Horas</v>
          </cell>
          <cell r="R1666" t="str">
            <v>75.01.016</v>
          </cell>
          <cell r="S1666" t="str">
            <v>SCK - Coleta - Catabagulho e Entulho</v>
          </cell>
          <cell r="T1666">
            <v>2</v>
          </cell>
          <cell r="U1666" t="str">
            <v>SIEMACO SAO PAULO LIMP URBANA</v>
          </cell>
          <cell r="V1666" t="str">
            <v>Brasileira</v>
          </cell>
          <cell r="W1666" t="str">
            <v>São Paulo</v>
          </cell>
          <cell r="X1666" t="str">
            <v>MARIA DE FATIMA GODOY</v>
          </cell>
          <cell r="Z1666" t="str">
            <v>Outros</v>
          </cell>
          <cell r="AA1666" t="str">
            <v>Ensino Fundamental Completo</v>
          </cell>
          <cell r="AB1666" t="str">
            <v>M</v>
          </cell>
          <cell r="AC1666" t="str">
            <v>Rua</v>
          </cell>
          <cell r="AD1666" t="str">
            <v>FECAMP</v>
          </cell>
          <cell r="AE1666" t="str">
            <v>57</v>
          </cell>
          <cell r="AG1666" t="str">
            <v>05885-260</v>
          </cell>
          <cell r="AH1666" t="str">
            <v>JD COMERCIAL</v>
          </cell>
          <cell r="AI1666" t="str">
            <v>São Paulo</v>
          </cell>
          <cell r="AJ1666" t="str">
            <v>São Paulo</v>
          </cell>
          <cell r="AP1666">
            <v>6429</v>
          </cell>
          <cell r="AQ1666" t="str">
            <v>20566</v>
          </cell>
          <cell r="AR1666" t="str">
            <v>6</v>
          </cell>
          <cell r="AS1666" t="str">
            <v>327775713</v>
          </cell>
          <cell r="AT1666" t="str">
            <v>223488660124</v>
          </cell>
          <cell r="AU1666" t="str">
            <v>15</v>
          </cell>
          <cell r="AV1666" t="str">
            <v>20</v>
          </cell>
          <cell r="AW1666" t="str">
            <v>67145</v>
          </cell>
          <cell r="AX1666" t="str">
            <v>197</v>
          </cell>
          <cell r="AY1666">
            <v>4</v>
          </cell>
          <cell r="AZ1666">
            <v>3</v>
          </cell>
          <cell r="BA1666">
            <v>0</v>
          </cell>
        </row>
        <row r="1667">
          <cell r="A1667">
            <v>113254</v>
          </cell>
          <cell r="B1667" t="str">
            <v>MARCIO PEREIRA ALVES</v>
          </cell>
          <cell r="C1667" t="str">
            <v>MOTORISTA INSTRUTOR</v>
          </cell>
          <cell r="D1667" t="str">
            <v>ECOSAMPA Operação Geral</v>
          </cell>
          <cell r="E1667">
            <v>43617</v>
          </cell>
          <cell r="F1667">
            <v>3175.41</v>
          </cell>
          <cell r="G1667" t="str">
            <v>Demitido em Meses Anteriores</v>
          </cell>
          <cell r="H1667">
            <v>44998</v>
          </cell>
          <cell r="I1667">
            <v>29607</v>
          </cell>
          <cell r="J1667" t="str">
            <v>279.322.458-85</v>
          </cell>
          <cell r="K1667" t="str">
            <v>126.34729.77.6</v>
          </cell>
          <cell r="L1667" t="str">
            <v>Salário Mensal</v>
          </cell>
          <cell r="M1667" t="str">
            <v>Empregado (CLT)</v>
          </cell>
          <cell r="N1667" t="str">
            <v>3423-10</v>
          </cell>
          <cell r="O1667">
            <v>297</v>
          </cell>
          <cell r="P1667" t="str">
            <v>SEGUNDA A SABADO - 05:40 AS 14:00 / INTERVALO DE 01 HORA</v>
          </cell>
          <cell r="Q1667" t="str">
            <v>220 Horas</v>
          </cell>
          <cell r="R1667" t="str">
            <v>75.02.003</v>
          </cell>
          <cell r="S1667" t="str">
            <v>Apoio Op C.Direto</v>
          </cell>
          <cell r="T1667">
            <v>2</v>
          </cell>
          <cell r="U1667" t="str">
            <v>SIND TRAB EMP DE ONIBUS RODOV INTEREST INTERM SET DIF SAO PAULO</v>
          </cell>
          <cell r="V1667" t="str">
            <v>Brasileira</v>
          </cell>
          <cell r="W1667" t="str">
            <v>Camacan</v>
          </cell>
          <cell r="X1667" t="str">
            <v>ELIENE PEREIRA CRUZ</v>
          </cell>
          <cell r="Y1667" t="str">
            <v>GENIVALDO VICENTE ALVES</v>
          </cell>
          <cell r="Z1667" t="str">
            <v>Solteiro</v>
          </cell>
          <cell r="AA1667" t="str">
            <v>Ensino Fundamental Completo</v>
          </cell>
          <cell r="AB1667" t="str">
            <v>M</v>
          </cell>
          <cell r="AC1667" t="str">
            <v>Rua</v>
          </cell>
          <cell r="AD1667" t="str">
            <v>JOSE DA CUNHA SOMBRA</v>
          </cell>
          <cell r="AE1667" t="str">
            <v>25</v>
          </cell>
          <cell r="AG1667" t="str">
            <v>04829-360</v>
          </cell>
          <cell r="AH1667" t="str">
            <v>JARDIM DAS IMBUIAS</v>
          </cell>
          <cell r="AI1667" t="str">
            <v>São Paulo</v>
          </cell>
          <cell r="AJ1667" t="str">
            <v>São Paulo</v>
          </cell>
          <cell r="AK1667" t="str">
            <v>11</v>
          </cell>
          <cell r="AL1667" t="str">
            <v>99741.7882</v>
          </cell>
          <cell r="AP1667">
            <v>6733</v>
          </cell>
          <cell r="AQ1667" t="str">
            <v>31075</v>
          </cell>
          <cell r="AR1667" t="str">
            <v>6</v>
          </cell>
          <cell r="AS1667" t="str">
            <v>343609083</v>
          </cell>
          <cell r="AT1667" t="str">
            <v>223474510175</v>
          </cell>
          <cell r="AU1667" t="str">
            <v>748</v>
          </cell>
          <cell r="AV1667" t="str">
            <v>280</v>
          </cell>
          <cell r="AW1667" t="str">
            <v>80502</v>
          </cell>
          <cell r="AX1667" t="str">
            <v>214</v>
          </cell>
          <cell r="AY1667">
            <v>3</v>
          </cell>
          <cell r="AZ1667">
            <v>9</v>
          </cell>
          <cell r="BA1667">
            <v>12</v>
          </cell>
          <cell r="BB1667" t="str">
            <v>00.948.964.130</v>
          </cell>
          <cell r="BC1667">
            <v>44637</v>
          </cell>
          <cell r="BE1667" t="str">
            <v>E</v>
          </cell>
          <cell r="BG1667">
            <v>43608</v>
          </cell>
        </row>
        <row r="1668">
          <cell r="A1668">
            <v>113256</v>
          </cell>
          <cell r="B1668" t="str">
            <v>MARCIO PIRES DE RESENDES</v>
          </cell>
          <cell r="C1668" t="str">
            <v>AJUDANTE EQ SERVICOS DIVERSOS</v>
          </cell>
          <cell r="D1668" t="str">
            <v>ECOSAMPA Parelheiros</v>
          </cell>
          <cell r="E1668">
            <v>43617</v>
          </cell>
          <cell r="F1668">
            <v>1603.99</v>
          </cell>
          <cell r="G1668" t="str">
            <v>Demitido em Meses Anteriores</v>
          </cell>
          <cell r="H1668">
            <v>45091</v>
          </cell>
          <cell r="I1668">
            <v>32005</v>
          </cell>
          <cell r="J1668" t="str">
            <v>354.973.488-31</v>
          </cell>
          <cell r="K1668" t="str">
            <v>135.44510.89.7</v>
          </cell>
          <cell r="L1668" t="str">
            <v>Salário Mensal</v>
          </cell>
          <cell r="M1668" t="str">
            <v>Empregado (CLT)</v>
          </cell>
          <cell r="N1668" t="str">
            <v>5142-25</v>
          </cell>
          <cell r="O1668">
            <v>66</v>
          </cell>
          <cell r="P1668" t="str">
            <v>SEGUNDA A SABADO - 06:00 AS 14:20 / INTERVALO DE 01 HORA</v>
          </cell>
          <cell r="Q1668" t="str">
            <v>220 Horas</v>
          </cell>
          <cell r="R1668" t="str">
            <v>75.01.013</v>
          </cell>
          <cell r="S1668" t="str">
            <v>SCK - Capinação e Roçada de Vias</v>
          </cell>
          <cell r="T1668">
            <v>2</v>
          </cell>
          <cell r="U1668" t="str">
            <v>SIEMACO SAO PAULO LIMP URBANA</v>
          </cell>
          <cell r="V1668" t="str">
            <v>Brasileira</v>
          </cell>
          <cell r="W1668" t="str">
            <v>São Paulo</v>
          </cell>
          <cell r="X1668" t="str">
            <v>BENEDITA PIRES DE RESENDES</v>
          </cell>
          <cell r="Y1668" t="str">
            <v>FRANCISCO MANOEL DE RESENDES</v>
          </cell>
          <cell r="Z1668" t="str">
            <v>Casado</v>
          </cell>
          <cell r="AA1668" t="str">
            <v>Ensino Médio Completo</v>
          </cell>
          <cell r="AB1668" t="str">
            <v>M</v>
          </cell>
          <cell r="AC1668" t="str">
            <v>Rua</v>
          </cell>
          <cell r="AD1668" t="str">
            <v>HENRIQUE HESSEL</v>
          </cell>
          <cell r="AE1668" t="str">
            <v>456</v>
          </cell>
          <cell r="AF1668" t="str">
            <v>TV  BEIJA FLOR</v>
          </cell>
          <cell r="AG1668" t="str">
            <v>04882-120</v>
          </cell>
          <cell r="AH1668" t="str">
            <v>PARQUE FLORESTAL</v>
          </cell>
          <cell r="AI1668" t="str">
            <v>São Paulo</v>
          </cell>
          <cell r="AJ1668" t="str">
            <v>São Paulo</v>
          </cell>
          <cell r="AP1668">
            <v>5917</v>
          </cell>
          <cell r="AQ1668" t="str">
            <v>03557</v>
          </cell>
          <cell r="AR1668" t="str">
            <v>7</v>
          </cell>
          <cell r="AS1668" t="str">
            <v>402826760</v>
          </cell>
          <cell r="AT1668" t="str">
            <v>334135090159</v>
          </cell>
          <cell r="AU1668" t="str">
            <v>631</v>
          </cell>
          <cell r="AV1668" t="str">
            <v>381</v>
          </cell>
          <cell r="AW1668" t="str">
            <v>16681</v>
          </cell>
          <cell r="AX1668" t="str">
            <v>301</v>
          </cell>
          <cell r="AY1668">
            <v>4</v>
          </cell>
          <cell r="AZ1668">
            <v>0</v>
          </cell>
          <cell r="BA1668">
            <v>13</v>
          </cell>
        </row>
        <row r="1669">
          <cell r="A1669">
            <v>119930</v>
          </cell>
          <cell r="B1669" t="str">
            <v>MARCIO ROBERTO CORREA</v>
          </cell>
          <cell r="C1669" t="str">
            <v>AJUDANTE EQ SERVICOS DIVERSOS</v>
          </cell>
          <cell r="D1669" t="str">
            <v>ECOSAMPA Santo Amaro</v>
          </cell>
          <cell r="E1669">
            <v>44760</v>
          </cell>
          <cell r="F1669">
            <v>1603.99</v>
          </cell>
          <cell r="G1669" t="str">
            <v>Em Atividade Normal</v>
          </cell>
          <cell r="H1669">
            <v>44760</v>
          </cell>
          <cell r="I1669">
            <v>26074</v>
          </cell>
          <cell r="J1669" t="str">
            <v>178.314.948-55</v>
          </cell>
          <cell r="K1669" t="str">
            <v>123.45473.00.4</v>
          </cell>
          <cell r="L1669" t="str">
            <v>Salário Mensal</v>
          </cell>
          <cell r="M1669" t="str">
            <v>Empregado (CLT)</v>
          </cell>
          <cell r="N1669" t="str">
            <v>5142-25</v>
          </cell>
          <cell r="O1669">
            <v>66</v>
          </cell>
          <cell r="P1669" t="str">
            <v>SEGUNDA A SABADO - 06:00 AS 14:20 / INTERVALO DE 01 HORA</v>
          </cell>
          <cell r="Q1669" t="str">
            <v>220 Horas</v>
          </cell>
          <cell r="R1669" t="str">
            <v>75.01.019</v>
          </cell>
          <cell r="S1669" t="str">
            <v>SCK - Operação dos Ecopontos</v>
          </cell>
          <cell r="T1669">
            <v>2</v>
          </cell>
          <cell r="U1669" t="str">
            <v>SIEMACO SAO PAULO LIMP URBANA</v>
          </cell>
          <cell r="V1669" t="str">
            <v>Brasileira</v>
          </cell>
          <cell r="W1669" t="str">
            <v>São Paulo</v>
          </cell>
          <cell r="X1669" t="str">
            <v>CELIA DE JESUS CORREA</v>
          </cell>
          <cell r="Z1669" t="str">
            <v>União Est/Marit</v>
          </cell>
          <cell r="AA1669" t="str">
            <v>Ensino Fundamental Completo</v>
          </cell>
          <cell r="AB1669" t="str">
            <v>M</v>
          </cell>
          <cell r="AC1669" t="str">
            <v>Rua</v>
          </cell>
          <cell r="AD1669" t="str">
            <v>GREGORIO GUTIERRES</v>
          </cell>
          <cell r="AE1669" t="str">
            <v>58</v>
          </cell>
          <cell r="AG1669" t="str">
            <v>04414-010</v>
          </cell>
          <cell r="AH1669" t="str">
            <v>VILA CLARA</v>
          </cell>
          <cell r="AI1669" t="str">
            <v>São Paulo</v>
          </cell>
          <cell r="AJ1669" t="str">
            <v>São Paulo</v>
          </cell>
          <cell r="AP1669">
            <v>885</v>
          </cell>
          <cell r="AQ1669" t="str">
            <v>80750</v>
          </cell>
          <cell r="AR1669" t="str">
            <v>3</v>
          </cell>
          <cell r="AS1669" t="str">
            <v>246084261</v>
          </cell>
          <cell r="AT1669" t="str">
            <v>192265000183</v>
          </cell>
          <cell r="AU1669" t="str">
            <v>0453</v>
          </cell>
          <cell r="AV1669" t="str">
            <v>320</v>
          </cell>
          <cell r="AW1669" t="str">
            <v>17831494</v>
          </cell>
          <cell r="AX1669" t="str">
            <v>855</v>
          </cell>
          <cell r="AY1669">
            <v>1</v>
          </cell>
          <cell r="AZ1669">
            <v>1</v>
          </cell>
          <cell r="BA1669">
            <v>13</v>
          </cell>
        </row>
        <row r="1670">
          <cell r="A1670">
            <v>113261</v>
          </cell>
          <cell r="B1670" t="str">
            <v>MARCIO ROBERTO MENEZES</v>
          </cell>
          <cell r="C1670" t="str">
            <v>FISCAL DE TURMA PLENO</v>
          </cell>
          <cell r="D1670" t="str">
            <v>ECOSAMPA Campo Limpo</v>
          </cell>
          <cell r="E1670">
            <v>43617</v>
          </cell>
          <cell r="F1670">
            <v>2474.7399999999998</v>
          </cell>
          <cell r="G1670" t="str">
            <v>Demitido em Meses Anteriores</v>
          </cell>
          <cell r="H1670">
            <v>43658</v>
          </cell>
          <cell r="I1670">
            <v>29745</v>
          </cell>
          <cell r="J1670" t="str">
            <v>281.441.348-18</v>
          </cell>
          <cell r="K1670" t="str">
            <v>126.96840.77.8</v>
          </cell>
          <cell r="L1670" t="str">
            <v>Salário Mensal</v>
          </cell>
          <cell r="M1670" t="str">
            <v>Empregado (CLT)</v>
          </cell>
          <cell r="N1670" t="str">
            <v>9922-05</v>
          </cell>
          <cell r="O1670">
            <v>66</v>
          </cell>
          <cell r="P1670" t="str">
            <v>SEGUNDA A SABADO - 06:00 AS 14:20 / INTERVALO DE 01 HORA</v>
          </cell>
          <cell r="Q1670" t="str">
            <v>220 Horas</v>
          </cell>
          <cell r="R1670" t="str">
            <v>75.02.001</v>
          </cell>
          <cell r="S1670" t="str">
            <v>Apoio Op C.Indireto</v>
          </cell>
          <cell r="T1670">
            <v>2</v>
          </cell>
          <cell r="U1670" t="str">
            <v>SIEMACO SAO PAULO LIMP URBANA</v>
          </cell>
          <cell r="V1670" t="str">
            <v>Brasileira</v>
          </cell>
          <cell r="W1670" t="str">
            <v>São Paulo</v>
          </cell>
          <cell r="X1670" t="str">
            <v>MARIA MARLENE ROCHA MENEZES</v>
          </cell>
          <cell r="Y1670" t="str">
            <v>RAIMUNDO ALENCAR MENEZES</v>
          </cell>
          <cell r="Z1670" t="str">
            <v>Solteiro</v>
          </cell>
          <cell r="AA1670" t="str">
            <v>Ensino Médio Completo</v>
          </cell>
          <cell r="AB1670" t="str">
            <v>M</v>
          </cell>
          <cell r="AC1670" t="str">
            <v>Rua</v>
          </cell>
          <cell r="AD1670" t="str">
            <v>AMADOR AGUIAR</v>
          </cell>
          <cell r="AE1670" t="str">
            <v>1150</v>
          </cell>
          <cell r="AG1670" t="str">
            <v>02998-020</v>
          </cell>
          <cell r="AH1670" t="str">
            <v>JARAGUA</v>
          </cell>
          <cell r="AI1670" t="str">
            <v>São Paulo</v>
          </cell>
          <cell r="AJ1670" t="str">
            <v>São Paulo</v>
          </cell>
          <cell r="AP1670">
            <v>390</v>
          </cell>
          <cell r="AQ1670" t="str">
            <v>10907</v>
          </cell>
          <cell r="AR1670" t="str">
            <v>2</v>
          </cell>
          <cell r="AS1670" t="str">
            <v>239252305</v>
          </cell>
          <cell r="AT1670" t="str">
            <v>228264130183</v>
          </cell>
          <cell r="AU1670" t="str">
            <v>21</v>
          </cell>
          <cell r="AV1670" t="str">
            <v>3</v>
          </cell>
          <cell r="AW1670" t="str">
            <v>59230</v>
          </cell>
          <cell r="AX1670" t="str">
            <v>234</v>
          </cell>
          <cell r="AY1670">
            <v>0</v>
          </cell>
          <cell r="AZ1670">
            <v>1</v>
          </cell>
          <cell r="BA1670">
            <v>11</v>
          </cell>
          <cell r="BB1670" t="str">
            <v>01.534.114.635</v>
          </cell>
          <cell r="BC1670">
            <v>44357</v>
          </cell>
          <cell r="BE1670" t="str">
            <v>A</v>
          </cell>
          <cell r="BF1670" t="str">
            <v>D</v>
          </cell>
          <cell r="BG1670">
            <v>43608</v>
          </cell>
        </row>
        <row r="1671">
          <cell r="A1671">
            <v>113263</v>
          </cell>
          <cell r="B1671" t="str">
            <v>MARCIO ROGERIO DA SILVA MARTINS</v>
          </cell>
          <cell r="C1671" t="str">
            <v>VARREDOR</v>
          </cell>
          <cell r="D1671" t="str">
            <v>ECOSAMPA Campo Limpo</v>
          </cell>
          <cell r="E1671">
            <v>43617</v>
          </cell>
          <cell r="F1671">
            <v>1603.99</v>
          </cell>
          <cell r="G1671" t="str">
            <v>Em Atividade Normal</v>
          </cell>
          <cell r="H1671">
            <v>45056</v>
          </cell>
          <cell r="I1671">
            <v>30679</v>
          </cell>
          <cell r="J1671" t="str">
            <v>355.940.878-42</v>
          </cell>
          <cell r="K1671" t="str">
            <v>134.49004.81.5</v>
          </cell>
          <cell r="L1671" t="str">
            <v>Salário Mensal</v>
          </cell>
          <cell r="M1671" t="str">
            <v>Empregado (CLT)</v>
          </cell>
          <cell r="N1671" t="str">
            <v>5142-15</v>
          </cell>
          <cell r="O1671">
            <v>242</v>
          </cell>
          <cell r="P1671" t="str">
            <v>SEGUNDA A SABADO - 13:00 AS 21:20 / INTERVALO DE 01 HORA</v>
          </cell>
          <cell r="Q1671" t="str">
            <v>220 Horas</v>
          </cell>
          <cell r="R1671" t="str">
            <v>75.01.010</v>
          </cell>
          <cell r="S1671" t="str">
            <v>SCK - Varrição de Feiras Livres</v>
          </cell>
          <cell r="T1671">
            <v>2</v>
          </cell>
          <cell r="U1671" t="str">
            <v>SIEMACO SAO PAULO LIMP URBANA</v>
          </cell>
          <cell r="V1671" t="str">
            <v>Brasileira</v>
          </cell>
          <cell r="W1671" t="str">
            <v>São Paulo</v>
          </cell>
          <cell r="X1671" t="str">
            <v>ZILDETE DA SILVA SANTOS</v>
          </cell>
          <cell r="Z1671" t="str">
            <v>Solteiro</v>
          </cell>
          <cell r="AA1671" t="str">
            <v>Ensino Médio Incompleto</v>
          </cell>
          <cell r="AB1671" t="str">
            <v>M</v>
          </cell>
          <cell r="AC1671" t="str">
            <v>Rua</v>
          </cell>
          <cell r="AD1671" t="str">
            <v>CELORICO DE BASTO</v>
          </cell>
          <cell r="AE1671" t="str">
            <v>77</v>
          </cell>
          <cell r="AG1671" t="str">
            <v>05857-250</v>
          </cell>
          <cell r="AH1671" t="str">
            <v>VALQUIRIA</v>
          </cell>
          <cell r="AI1671" t="str">
            <v>São Paulo</v>
          </cell>
          <cell r="AJ1671" t="str">
            <v>São Paulo</v>
          </cell>
          <cell r="AP1671">
            <v>390</v>
          </cell>
          <cell r="AQ1671" t="str">
            <v>10873</v>
          </cell>
          <cell r="AR1671" t="str">
            <v>6</v>
          </cell>
          <cell r="AS1671" t="str">
            <v>347126170</v>
          </cell>
          <cell r="AT1671" t="str">
            <v>315999750167</v>
          </cell>
          <cell r="AU1671" t="str">
            <v>362</v>
          </cell>
          <cell r="AV1671" t="str">
            <v>373</v>
          </cell>
          <cell r="AW1671" t="str">
            <v>83760</v>
          </cell>
          <cell r="AX1671" t="str">
            <v>323</v>
          </cell>
          <cell r="AY1671">
            <v>4</v>
          </cell>
          <cell r="AZ1671">
            <v>3</v>
          </cell>
          <cell r="BA1671">
            <v>0</v>
          </cell>
        </row>
        <row r="1672">
          <cell r="A1672">
            <v>113265</v>
          </cell>
          <cell r="B1672" t="str">
            <v>MARCIO SILVA MARTINS</v>
          </cell>
          <cell r="C1672" t="str">
            <v>MOTORISTA CAMINHAO</v>
          </cell>
          <cell r="D1672" t="str">
            <v>ECOSAMPA Operação Geral</v>
          </cell>
          <cell r="E1672">
            <v>43620</v>
          </cell>
          <cell r="F1672">
            <v>2342.7399999999998</v>
          </cell>
          <cell r="G1672" t="str">
            <v>Demitido em Meses Anteriores</v>
          </cell>
          <cell r="H1672">
            <v>43714</v>
          </cell>
          <cell r="I1672">
            <v>28700</v>
          </cell>
          <cell r="J1672" t="str">
            <v>247.162.388-30</v>
          </cell>
          <cell r="K1672" t="str">
            <v>125.53828.48.0</v>
          </cell>
          <cell r="L1672" t="str">
            <v>Salário Mensal</v>
          </cell>
          <cell r="M1672" t="str">
            <v>Empregado (CLT)</v>
          </cell>
          <cell r="N1672" t="str">
            <v>7825-10</v>
          </cell>
          <cell r="O1672">
            <v>297</v>
          </cell>
          <cell r="P1672" t="str">
            <v>SEGUNDA A SABADO - 05:40 AS 14:00 / INTERVALO DE 01 HORA</v>
          </cell>
          <cell r="Q1672" t="str">
            <v>220 Horas</v>
          </cell>
          <cell r="R1672" t="str">
            <v>75.01.017</v>
          </cell>
          <cell r="S1672" t="str">
            <v>SCK - Coleta Manual - Entulho e Materiais Diversos</v>
          </cell>
          <cell r="T1672">
            <v>2</v>
          </cell>
          <cell r="U1672" t="str">
            <v>SIND TRAB EMP DE ONIBUS RODOV INTEREST INTERM SET DIF SAO PAULO</v>
          </cell>
          <cell r="V1672" t="str">
            <v>Brasileira</v>
          </cell>
          <cell r="W1672" t="str">
            <v>São Paulo</v>
          </cell>
          <cell r="X1672" t="str">
            <v>MARIA APARECIDA MARTINS</v>
          </cell>
          <cell r="Y1672" t="str">
            <v>ANTONIO MARTINS</v>
          </cell>
          <cell r="Z1672" t="str">
            <v>Casado</v>
          </cell>
          <cell r="AA1672" t="str">
            <v>Ensino Médio Incompleto</v>
          </cell>
          <cell r="AB1672" t="str">
            <v>M</v>
          </cell>
          <cell r="AC1672" t="str">
            <v>Rua</v>
          </cell>
          <cell r="AD1672" t="str">
            <v>DAPOLI</v>
          </cell>
          <cell r="AE1672" t="str">
            <v>17</v>
          </cell>
          <cell r="AG1672" t="str">
            <v>04913-080</v>
          </cell>
          <cell r="AH1672" t="str">
            <v>JARDIM SANTA EDWIGES</v>
          </cell>
          <cell r="AI1672" t="str">
            <v>São Paulo</v>
          </cell>
          <cell r="AJ1672" t="str">
            <v>São Paulo</v>
          </cell>
          <cell r="AK1672" t="str">
            <v>11</v>
          </cell>
          <cell r="AL1672" t="str">
            <v>94749.2612</v>
          </cell>
          <cell r="AM1672" t="str">
            <v>11</v>
          </cell>
          <cell r="AP1672">
            <v>2921</v>
          </cell>
          <cell r="AQ1672" t="str">
            <v>52168</v>
          </cell>
          <cell r="AR1672" t="str">
            <v>4</v>
          </cell>
          <cell r="AS1672" t="str">
            <v>304044325</v>
          </cell>
          <cell r="AT1672" t="str">
            <v>280398670116</v>
          </cell>
          <cell r="AU1672" t="str">
            <v>223</v>
          </cell>
          <cell r="AV1672" t="str">
            <v>372</v>
          </cell>
          <cell r="AW1672" t="str">
            <v>54782</v>
          </cell>
          <cell r="AX1672" t="str">
            <v>271</v>
          </cell>
          <cell r="AY1672">
            <v>0</v>
          </cell>
          <cell r="AZ1672">
            <v>3</v>
          </cell>
          <cell r="BA1672">
            <v>2</v>
          </cell>
          <cell r="BB1672" t="str">
            <v>00.842.014.130</v>
          </cell>
          <cell r="BC1672">
            <v>44908</v>
          </cell>
          <cell r="BE1672" t="str">
            <v>A</v>
          </cell>
          <cell r="BF1672" t="str">
            <v>E</v>
          </cell>
          <cell r="BG1672">
            <v>43719</v>
          </cell>
        </row>
        <row r="1673">
          <cell r="A1673">
            <v>113267</v>
          </cell>
          <cell r="B1673" t="str">
            <v>MARCIO SOARES DO NASCIMENTO</v>
          </cell>
          <cell r="C1673" t="str">
            <v>AJUDANTE EQ SERVICOS DIVERSOS</v>
          </cell>
          <cell r="D1673" t="str">
            <v>ECOSAMPA Santo Amaro</v>
          </cell>
          <cell r="E1673">
            <v>43617</v>
          </cell>
          <cell r="F1673">
            <v>1464.83</v>
          </cell>
          <cell r="G1673" t="str">
            <v>Demitido em Meses Anteriores</v>
          </cell>
          <cell r="H1673">
            <v>44781</v>
          </cell>
          <cell r="I1673">
            <v>28568</v>
          </cell>
          <cell r="J1673" t="str">
            <v>271.529.918-47</v>
          </cell>
          <cell r="K1673" t="str">
            <v>127.73637.81.1</v>
          </cell>
          <cell r="L1673" t="str">
            <v>Salário Mensal</v>
          </cell>
          <cell r="M1673" t="str">
            <v>Empregado (CLT)</v>
          </cell>
          <cell r="N1673" t="str">
            <v>5142-25</v>
          </cell>
          <cell r="O1673">
            <v>66</v>
          </cell>
          <cell r="P1673" t="str">
            <v>SEGUNDA A SABADO - 06:00 AS 14:20 / INTERVALO DE 01 HORA</v>
          </cell>
          <cell r="Q1673" t="str">
            <v>220 Horas</v>
          </cell>
          <cell r="R1673" t="str">
            <v>75.01.017</v>
          </cell>
          <cell r="S1673" t="str">
            <v>SCK - Coleta Manual - Entulho e Materiais Diversos</v>
          </cell>
          <cell r="T1673">
            <v>2</v>
          </cell>
          <cell r="U1673" t="str">
            <v>SIEMACO SAO PAULO LIMP URBANA</v>
          </cell>
          <cell r="V1673" t="str">
            <v>Brasileira</v>
          </cell>
          <cell r="W1673" t="str">
            <v>Taboão da Serra</v>
          </cell>
          <cell r="X1673" t="str">
            <v>ELITA DIAS DO NASCIMENTO</v>
          </cell>
          <cell r="Y1673" t="str">
            <v>JOVINO SOARES DO NASCIMENTO</v>
          </cell>
          <cell r="Z1673" t="str">
            <v>Solteiro</v>
          </cell>
          <cell r="AA1673" t="str">
            <v>Ensino Fundamental Incompleto</v>
          </cell>
          <cell r="AB1673" t="str">
            <v>M</v>
          </cell>
          <cell r="AC1673" t="str">
            <v>Rua</v>
          </cell>
          <cell r="AD1673" t="str">
            <v>ALESSANDRO BIBIENA</v>
          </cell>
          <cell r="AE1673" t="str">
            <v>1152</v>
          </cell>
          <cell r="AG1673" t="str">
            <v>05529-020</v>
          </cell>
          <cell r="AH1673" t="str">
            <v>JD JAQUELINE</v>
          </cell>
          <cell r="AI1673" t="str">
            <v>São Paulo</v>
          </cell>
          <cell r="AJ1673" t="str">
            <v>São Paulo</v>
          </cell>
          <cell r="AK1673" t="str">
            <v>11</v>
          </cell>
          <cell r="AL1673" t="str">
            <v>98627.2471</v>
          </cell>
          <cell r="AP1673">
            <v>668</v>
          </cell>
          <cell r="AQ1673" t="str">
            <v>06100</v>
          </cell>
          <cell r="AR1673" t="str">
            <v>5</v>
          </cell>
          <cell r="AS1673" t="str">
            <v>348537608</v>
          </cell>
          <cell r="AT1673" t="str">
            <v>268452870132</v>
          </cell>
          <cell r="AU1673" t="str">
            <v>211</v>
          </cell>
          <cell r="AV1673" t="str">
            <v>374</v>
          </cell>
          <cell r="AW1673" t="str">
            <v>18712</v>
          </cell>
          <cell r="AX1673" t="str">
            <v>211</v>
          </cell>
          <cell r="AY1673">
            <v>3</v>
          </cell>
          <cell r="AZ1673">
            <v>2</v>
          </cell>
          <cell r="BA1673">
            <v>7</v>
          </cell>
        </row>
        <row r="1674">
          <cell r="A1674">
            <v>113755</v>
          </cell>
          <cell r="B1674" t="str">
            <v>MARCIO TADEU MESSIAS</v>
          </cell>
          <cell r="C1674" t="str">
            <v>FISCAL DE TURMA PLENO</v>
          </cell>
          <cell r="D1674" t="str">
            <v>ECOSAMPA Parelheiros</v>
          </cell>
          <cell r="E1674">
            <v>43621</v>
          </cell>
          <cell r="F1674">
            <v>2942.54</v>
          </cell>
          <cell r="G1674" t="str">
            <v>Demitido em Meses Anteriores</v>
          </cell>
          <cell r="H1674">
            <v>44516</v>
          </cell>
          <cell r="I1674">
            <v>28566</v>
          </cell>
          <cell r="J1674" t="str">
            <v>289.359.728-94</v>
          </cell>
          <cell r="K1674" t="str">
            <v>128.35988.93.0</v>
          </cell>
          <cell r="L1674" t="str">
            <v>Salário Mensal</v>
          </cell>
          <cell r="M1674" t="str">
            <v>Empregado (CLT)</v>
          </cell>
          <cell r="N1674" t="str">
            <v>9922-05</v>
          </cell>
          <cell r="O1674">
            <v>66</v>
          </cell>
          <cell r="P1674" t="str">
            <v>SEGUNDA A SABADO - 06:00 AS 14:20 / INTERVALO DE 01 HORA</v>
          </cell>
          <cell r="Q1674" t="str">
            <v>220 Horas</v>
          </cell>
          <cell r="R1674" t="str">
            <v>75.02.003</v>
          </cell>
          <cell r="S1674" t="str">
            <v>Apoio Op C.Direto</v>
          </cell>
          <cell r="T1674">
            <v>2</v>
          </cell>
          <cell r="U1674" t="str">
            <v>SIEMACO SAO PAULO LIMP URBANA</v>
          </cell>
          <cell r="V1674" t="str">
            <v>Brasileira</v>
          </cell>
          <cell r="W1674" t="str">
            <v>São José dos Campos</v>
          </cell>
          <cell r="X1674" t="str">
            <v>MARIA DA CONCEICAO BARBOSA MESSIAS</v>
          </cell>
          <cell r="Y1674" t="str">
            <v>ANTONIO CARLOS MESSIAS</v>
          </cell>
          <cell r="Z1674" t="str">
            <v>Solteiro</v>
          </cell>
          <cell r="AA1674" t="str">
            <v>Ensino Médio Completo</v>
          </cell>
          <cell r="AB1674" t="str">
            <v>M</v>
          </cell>
          <cell r="AC1674" t="str">
            <v>Rua</v>
          </cell>
          <cell r="AD1674" t="str">
            <v>CAPAO REDONDO</v>
          </cell>
          <cell r="AE1674" t="str">
            <v>50</v>
          </cell>
          <cell r="AF1674" t="str">
            <v>CASA 5</v>
          </cell>
          <cell r="AG1674" t="str">
            <v>04931-100</v>
          </cell>
          <cell r="AH1674" t="str">
            <v>JD STA MARGARIDA</v>
          </cell>
          <cell r="AI1674" t="str">
            <v>São Paulo</v>
          </cell>
          <cell r="AJ1674" t="str">
            <v>São Paulo</v>
          </cell>
          <cell r="AP1674">
            <v>767</v>
          </cell>
          <cell r="AQ1674" t="str">
            <v>11966</v>
          </cell>
          <cell r="AR1674" t="str">
            <v>2</v>
          </cell>
          <cell r="AS1674" t="str">
            <v>298470974</v>
          </cell>
          <cell r="AT1674" t="str">
            <v>1916266710116</v>
          </cell>
          <cell r="AU1674" t="str">
            <v>0216</v>
          </cell>
          <cell r="AV1674" t="str">
            <v>372</v>
          </cell>
          <cell r="AW1674" t="str">
            <v>57337</v>
          </cell>
          <cell r="AX1674" t="str">
            <v>180</v>
          </cell>
          <cell r="AY1674">
            <v>2</v>
          </cell>
          <cell r="AZ1674">
            <v>5</v>
          </cell>
          <cell r="BA1674">
            <v>11</v>
          </cell>
          <cell r="BB1674" t="str">
            <v>02.296.549.006</v>
          </cell>
          <cell r="BC1674">
            <v>44477</v>
          </cell>
          <cell r="BD1674">
            <v>42651</v>
          </cell>
          <cell r="BE1674" t="str">
            <v>A</v>
          </cell>
          <cell r="BF1674" t="str">
            <v>B</v>
          </cell>
        </row>
        <row r="1675">
          <cell r="A1675">
            <v>113650</v>
          </cell>
          <cell r="B1675" t="str">
            <v>MARCO ANTONIO DA SILVA</v>
          </cell>
          <cell r="C1675" t="str">
            <v>COLETOR</v>
          </cell>
          <cell r="D1675" t="str">
            <v>ECOSAMPA Operação Geral</v>
          </cell>
          <cell r="E1675">
            <v>43617</v>
          </cell>
          <cell r="F1675">
            <v>1907.79</v>
          </cell>
          <cell r="G1675" t="str">
            <v>Gozando Férias</v>
          </cell>
          <cell r="H1675">
            <v>45180</v>
          </cell>
          <cell r="I1675">
            <v>32325</v>
          </cell>
          <cell r="J1675" t="str">
            <v>376.759.138-33</v>
          </cell>
          <cell r="K1675" t="str">
            <v>209.79552.47.2</v>
          </cell>
          <cell r="L1675" t="str">
            <v>Salário Mensal</v>
          </cell>
          <cell r="M1675" t="str">
            <v>Empregado (CLT)</v>
          </cell>
          <cell r="N1675" t="str">
            <v>5142-05</v>
          </cell>
          <cell r="O1675">
            <v>301</v>
          </cell>
          <cell r="P1675" t="str">
            <v>SEGUNDA A SABADO - 22:00 AS 05:25 / INTERVALO DE 01 HORA</v>
          </cell>
          <cell r="Q1675" t="str">
            <v>220 Horas</v>
          </cell>
          <cell r="R1675" t="str">
            <v>75.01.017</v>
          </cell>
          <cell r="S1675" t="str">
            <v>SCK - Coleta Manual - Entulho e Materiais Diversos</v>
          </cell>
          <cell r="T1675">
            <v>2</v>
          </cell>
          <cell r="U1675" t="str">
            <v>SIEMACO SAO PAULO LIMP URBANA</v>
          </cell>
          <cell r="V1675" t="str">
            <v>Brasileira</v>
          </cell>
          <cell r="W1675" t="str">
            <v>São Paulo</v>
          </cell>
          <cell r="X1675" t="str">
            <v>MARIA IMACULADA RIBEIRO SILVA</v>
          </cell>
          <cell r="Y1675" t="str">
            <v>ANTONIO CECILIO DA SILVA</v>
          </cell>
          <cell r="Z1675" t="str">
            <v>Solteiro</v>
          </cell>
          <cell r="AA1675" t="str">
            <v>Ensino Médio Incompleto</v>
          </cell>
          <cell r="AB1675" t="str">
            <v>M</v>
          </cell>
          <cell r="AC1675" t="str">
            <v>Rua</v>
          </cell>
          <cell r="AD1675" t="str">
            <v>TARIRA</v>
          </cell>
          <cell r="AE1675" t="str">
            <v>180</v>
          </cell>
          <cell r="AG1675" t="str">
            <v>05882-120</v>
          </cell>
          <cell r="AH1675" t="str">
            <v>JD SAO BENTO NOVO</v>
          </cell>
          <cell r="AI1675" t="str">
            <v>São Paulo</v>
          </cell>
          <cell r="AJ1675" t="str">
            <v>São Paulo</v>
          </cell>
          <cell r="AP1675">
            <v>9106</v>
          </cell>
          <cell r="AQ1675" t="str">
            <v>33952</v>
          </cell>
          <cell r="AR1675" t="str">
            <v>7</v>
          </cell>
          <cell r="AS1675" t="str">
            <v>44.638.911-0</v>
          </cell>
          <cell r="AT1675" t="str">
            <v>360562250167</v>
          </cell>
          <cell r="AU1675" t="str">
            <v>261</v>
          </cell>
          <cell r="AV1675" t="str">
            <v>20</v>
          </cell>
          <cell r="AW1675" t="str">
            <v>32749</v>
          </cell>
          <cell r="AX1675" t="str">
            <v>328</v>
          </cell>
          <cell r="AY1675">
            <v>4</v>
          </cell>
          <cell r="AZ1675">
            <v>3</v>
          </cell>
          <cell r="BA1675">
            <v>0</v>
          </cell>
        </row>
        <row r="1676">
          <cell r="A1676">
            <v>113271</v>
          </cell>
          <cell r="B1676" t="str">
            <v>MARCO ANTONIO DE PAULA</v>
          </cell>
          <cell r="C1676" t="str">
            <v>AJUDANTE EQ SERVICOS DIVERSOS</v>
          </cell>
          <cell r="D1676" t="str">
            <v>ECOSAMPA Parelheiros</v>
          </cell>
          <cell r="E1676">
            <v>43617</v>
          </cell>
          <cell r="F1676">
            <v>1464.83</v>
          </cell>
          <cell r="G1676" t="str">
            <v>Demitido em Meses Anteriores</v>
          </cell>
          <cell r="H1676">
            <v>44599</v>
          </cell>
          <cell r="I1676">
            <v>24484</v>
          </cell>
          <cell r="J1676" t="str">
            <v>087.510.988-81</v>
          </cell>
          <cell r="K1676" t="str">
            <v>120.77947.03.0</v>
          </cell>
          <cell r="L1676" t="str">
            <v>Salário Mensal</v>
          </cell>
          <cell r="M1676" t="str">
            <v>Empregado (CLT)</v>
          </cell>
          <cell r="N1676" t="str">
            <v>5142-25</v>
          </cell>
          <cell r="O1676">
            <v>66</v>
          </cell>
          <cell r="P1676" t="str">
            <v>SEGUNDA A SABADO - 06:00 AS 14:20 / INTERVALO DE 01 HORA</v>
          </cell>
          <cell r="Q1676" t="str">
            <v>220 Horas</v>
          </cell>
          <cell r="R1676" t="str">
            <v>75.01.013</v>
          </cell>
          <cell r="S1676" t="str">
            <v>SCK - Capinação e Roçada de Vias</v>
          </cell>
          <cell r="T1676">
            <v>2</v>
          </cell>
          <cell r="U1676" t="str">
            <v>SIEMACO SAO PAULO LIMP URBANA</v>
          </cell>
          <cell r="V1676" t="str">
            <v>Brasileira</v>
          </cell>
          <cell r="W1676" t="str">
            <v>São Paulo</v>
          </cell>
          <cell r="X1676" t="str">
            <v>ROSALINA RIBEIRO DE PAULA</v>
          </cell>
          <cell r="Y1676" t="str">
            <v>APARECIDO DE PAULA</v>
          </cell>
          <cell r="Z1676" t="str">
            <v>Divorciado</v>
          </cell>
          <cell r="AA1676" t="str">
            <v>Ensino Médio Incompleto</v>
          </cell>
          <cell r="AB1676" t="str">
            <v>M</v>
          </cell>
          <cell r="AC1676" t="str">
            <v>Estrada</v>
          </cell>
          <cell r="AD1676" t="str">
            <v>EVANGELISTA DE SOUZA</v>
          </cell>
          <cell r="AE1676" t="str">
            <v>531</v>
          </cell>
          <cell r="AG1676" t="str">
            <v>04877-110</v>
          </cell>
          <cell r="AH1676" t="str">
            <v>PARELHEIROS</v>
          </cell>
          <cell r="AI1676" t="str">
            <v>São Paulo</v>
          </cell>
          <cell r="AJ1676" t="str">
            <v>São Paulo</v>
          </cell>
          <cell r="AP1676">
            <v>192</v>
          </cell>
          <cell r="AQ1676" t="str">
            <v>71550</v>
          </cell>
          <cell r="AR1676" t="str">
            <v>6</v>
          </cell>
          <cell r="AS1676" t="str">
            <v>227251891</v>
          </cell>
          <cell r="AT1676" t="str">
            <v>430827830116</v>
          </cell>
          <cell r="AU1676" t="str">
            <v>175</v>
          </cell>
          <cell r="AV1676" t="str">
            <v>381</v>
          </cell>
          <cell r="AW1676" t="str">
            <v>80274</v>
          </cell>
          <cell r="AX1676" t="str">
            <v>252</v>
          </cell>
          <cell r="AY1676">
            <v>2</v>
          </cell>
          <cell r="AZ1676">
            <v>8</v>
          </cell>
          <cell r="BA1676">
            <v>6</v>
          </cell>
        </row>
        <row r="1677">
          <cell r="A1677">
            <v>113273</v>
          </cell>
          <cell r="B1677" t="str">
            <v>MARCO ANTONIO MARTINS</v>
          </cell>
          <cell r="C1677" t="str">
            <v>COLETOR</v>
          </cell>
          <cell r="D1677" t="str">
            <v>ECOSAMPA Operação Geral</v>
          </cell>
          <cell r="E1677">
            <v>43617</v>
          </cell>
          <cell r="F1677">
            <v>1907.79</v>
          </cell>
          <cell r="G1677" t="str">
            <v>Em Atividade Normal</v>
          </cell>
          <cell r="H1677">
            <v>44993</v>
          </cell>
          <cell r="I1677">
            <v>26222</v>
          </cell>
          <cell r="J1677" t="str">
            <v>157.150.078-28</v>
          </cell>
          <cell r="K1677" t="str">
            <v>121.43864.95.9</v>
          </cell>
          <cell r="L1677" t="str">
            <v>Salário Mensal</v>
          </cell>
          <cell r="M1677" t="str">
            <v>Empregado (CLT)</v>
          </cell>
          <cell r="N1677" t="str">
            <v>5142-05</v>
          </cell>
          <cell r="O1677">
            <v>339</v>
          </cell>
          <cell r="P1677" t="str">
            <v>SEGUNDA A SABADO - 13:20 AS 21:40 / INTERVALO DE 01 HORA</v>
          </cell>
          <cell r="Q1677" t="str">
            <v>220 Horas</v>
          </cell>
          <cell r="R1677" t="str">
            <v>75.01.017</v>
          </cell>
          <cell r="S1677" t="str">
            <v>SCK - Coleta Manual - Entulho e Materiais Diversos</v>
          </cell>
          <cell r="T1677">
            <v>2</v>
          </cell>
          <cell r="U1677" t="str">
            <v>SIEMACO SAO PAULO LIMP URBANA</v>
          </cell>
          <cell r="V1677" t="str">
            <v>Brasileira</v>
          </cell>
          <cell r="W1677" t="str">
            <v>São Paulo</v>
          </cell>
          <cell r="X1677" t="str">
            <v>ELGITA CANDIDA MARTINS</v>
          </cell>
          <cell r="Y1677" t="str">
            <v>JOSE MARTINS DA SILVA</v>
          </cell>
          <cell r="Z1677" t="str">
            <v>Outros</v>
          </cell>
          <cell r="AA1677" t="str">
            <v>Ensino Médio Completo</v>
          </cell>
          <cell r="AB1677" t="str">
            <v>M</v>
          </cell>
          <cell r="AC1677" t="str">
            <v>Rua</v>
          </cell>
          <cell r="AD1677" t="str">
            <v>TEODORO ARDEMANS</v>
          </cell>
          <cell r="AE1677" t="str">
            <v>16</v>
          </cell>
          <cell r="AF1677" t="str">
            <v>CASA A</v>
          </cell>
          <cell r="AG1677" t="str">
            <v>05863-280</v>
          </cell>
          <cell r="AH1677" t="str">
            <v>JD TRES ESTRELAS</v>
          </cell>
          <cell r="AI1677" t="str">
            <v>São Paulo</v>
          </cell>
          <cell r="AJ1677" t="str">
            <v>São Paulo</v>
          </cell>
          <cell r="AP1677">
            <v>8485</v>
          </cell>
          <cell r="AQ1677" t="str">
            <v>20483</v>
          </cell>
          <cell r="AR1677" t="str">
            <v>1</v>
          </cell>
          <cell r="AS1677" t="str">
            <v>20.526.642-3</v>
          </cell>
          <cell r="AT1677" t="str">
            <v>205492270141</v>
          </cell>
          <cell r="AU1677" t="str">
            <v>230</v>
          </cell>
          <cell r="AV1677" t="str">
            <v>373</v>
          </cell>
          <cell r="AW1677" t="str">
            <v>17858</v>
          </cell>
          <cell r="AX1677" t="str">
            <v>085</v>
          </cell>
          <cell r="AY1677">
            <v>4</v>
          </cell>
          <cell r="AZ1677">
            <v>3</v>
          </cell>
          <cell r="BA1677">
            <v>0</v>
          </cell>
        </row>
        <row r="1678">
          <cell r="A1678">
            <v>113276</v>
          </cell>
          <cell r="B1678" t="str">
            <v>MARCO AURELIO FREITAS PACHECO</v>
          </cell>
          <cell r="C1678" t="str">
            <v>AJUDANTE EQ SERVICOS DIVERSOS</v>
          </cell>
          <cell r="D1678" t="str">
            <v>ECOSAMPA Campo Limpo</v>
          </cell>
          <cell r="E1678">
            <v>43617</v>
          </cell>
          <cell r="F1678">
            <v>1603.99</v>
          </cell>
          <cell r="G1678" t="str">
            <v>Em Atividade Normal</v>
          </cell>
          <cell r="H1678">
            <v>44806</v>
          </cell>
          <cell r="I1678">
            <v>24067</v>
          </cell>
          <cell r="J1678" t="str">
            <v>074.904.138-26</v>
          </cell>
          <cell r="K1678" t="str">
            <v>121.71309.50.6</v>
          </cell>
          <cell r="L1678" t="str">
            <v>Salário Mensal</v>
          </cell>
          <cell r="M1678" t="str">
            <v>Empregado (CLT)</v>
          </cell>
          <cell r="N1678" t="str">
            <v>5142-25</v>
          </cell>
          <cell r="O1678">
            <v>66</v>
          </cell>
          <cell r="P1678" t="str">
            <v>SEGUNDA A SABADO - 06:00 AS 14:20 / INTERVALO DE 01 HORA</v>
          </cell>
          <cell r="Q1678" t="str">
            <v>220 Horas</v>
          </cell>
          <cell r="R1678" t="str">
            <v>75.01.001</v>
          </cell>
          <cell r="S1678" t="str">
            <v>SCK - Lavagem Especial Equip.</v>
          </cell>
          <cell r="T1678">
            <v>2</v>
          </cell>
          <cell r="U1678" t="str">
            <v>SIEMACO SAO PAULO LIMP URBANA</v>
          </cell>
          <cell r="V1678" t="str">
            <v>Brasileira</v>
          </cell>
          <cell r="W1678" t="str">
            <v>São Paulo</v>
          </cell>
          <cell r="X1678" t="str">
            <v>MARIA ADELINA DE FREITAS PACHECO</v>
          </cell>
          <cell r="Y1678" t="str">
            <v>WALDEMAR RAPOSE PACHECO</v>
          </cell>
          <cell r="Z1678" t="str">
            <v>Casado</v>
          </cell>
          <cell r="AA1678" t="str">
            <v>Ensino Médio Completo</v>
          </cell>
          <cell r="AB1678" t="str">
            <v>M</v>
          </cell>
          <cell r="AC1678" t="str">
            <v>Rua</v>
          </cell>
          <cell r="AD1678" t="str">
            <v>FRANCISCO ASSIS GARRIDO</v>
          </cell>
          <cell r="AE1678" t="str">
            <v>21</v>
          </cell>
          <cell r="AG1678" t="str">
            <v>05844-080</v>
          </cell>
          <cell r="AH1678" t="str">
            <v>JARDIM SAO LUIZ</v>
          </cell>
          <cell r="AI1678" t="str">
            <v>São Paulo</v>
          </cell>
          <cell r="AJ1678" t="str">
            <v>São Paulo</v>
          </cell>
          <cell r="AP1678">
            <v>390</v>
          </cell>
          <cell r="AQ1678" t="str">
            <v>11588</v>
          </cell>
          <cell r="AR1678" t="str">
            <v>9</v>
          </cell>
          <cell r="AS1678" t="str">
            <v>173995597</v>
          </cell>
          <cell r="AT1678" t="str">
            <v>140687250141</v>
          </cell>
          <cell r="AU1678" t="str">
            <v>43</v>
          </cell>
          <cell r="AV1678" t="str">
            <v>408</v>
          </cell>
          <cell r="AW1678" t="str">
            <v>61730</v>
          </cell>
          <cell r="AX1678" t="str">
            <v>015</v>
          </cell>
          <cell r="AY1678">
            <v>4</v>
          </cell>
          <cell r="AZ1678">
            <v>3</v>
          </cell>
          <cell r="BA1678">
            <v>0</v>
          </cell>
        </row>
        <row r="1679">
          <cell r="A1679">
            <v>114503</v>
          </cell>
          <cell r="B1679" t="str">
            <v>MARCO LAURINDO DOS SANTOS</v>
          </cell>
          <cell r="C1679" t="str">
            <v>AJUDANTE EQ SERVICOS DIVERSOS</v>
          </cell>
          <cell r="D1679" t="str">
            <v>ECOSAMPA Santo Amaro</v>
          </cell>
          <cell r="E1679">
            <v>43811</v>
          </cell>
          <cell r="F1679">
            <v>1319.67</v>
          </cell>
          <cell r="G1679" t="str">
            <v>Demitido em Meses Anteriores</v>
          </cell>
          <cell r="H1679">
            <v>44257</v>
          </cell>
          <cell r="I1679">
            <v>30618</v>
          </cell>
          <cell r="J1679" t="str">
            <v>050.335.814-22</v>
          </cell>
          <cell r="K1679" t="str">
            <v>163.98267.09.6</v>
          </cell>
          <cell r="L1679" t="str">
            <v>Salário Mensal</v>
          </cell>
          <cell r="M1679" t="str">
            <v>Empregado (CLT)</v>
          </cell>
          <cell r="N1679" t="str">
            <v>5142-25</v>
          </cell>
          <cell r="O1679">
            <v>66</v>
          </cell>
          <cell r="P1679" t="str">
            <v>SEGUNDA A SABADO - 06:00 AS 14:20 / INTERVALO DE 01 HORA</v>
          </cell>
          <cell r="Q1679" t="str">
            <v>220 Horas</v>
          </cell>
          <cell r="R1679" t="str">
            <v>75.01.001</v>
          </cell>
          <cell r="S1679" t="str">
            <v>SCK - Lavagem Especial Equip.</v>
          </cell>
          <cell r="T1679">
            <v>2</v>
          </cell>
          <cell r="U1679" t="str">
            <v>SIEMACO SAO PAULO LIMP URBANA</v>
          </cell>
          <cell r="V1679" t="str">
            <v>Brasileira</v>
          </cell>
          <cell r="W1679" t="str">
            <v>Jundiá</v>
          </cell>
          <cell r="X1679" t="str">
            <v>MARIA JOSE LAURINDO</v>
          </cell>
          <cell r="Y1679" t="str">
            <v>SEBATIAO JOAO DOS SANTOS</v>
          </cell>
          <cell r="Z1679" t="str">
            <v>Casado</v>
          </cell>
          <cell r="AA1679" t="str">
            <v>Ensino Fundamental Completo</v>
          </cell>
          <cell r="AB1679" t="str">
            <v>M</v>
          </cell>
          <cell r="AC1679" t="str">
            <v>Rua</v>
          </cell>
          <cell r="AD1679" t="str">
            <v>RUA DA INDEPENDENCIA</v>
          </cell>
          <cell r="AE1679" t="str">
            <v>520</v>
          </cell>
          <cell r="AF1679" t="str">
            <v>AP 44 A1</v>
          </cell>
          <cell r="AG1679" t="str">
            <v>05664-015</v>
          </cell>
          <cell r="AH1679" t="str">
            <v>PARAISOPOLIS</v>
          </cell>
          <cell r="AI1679" t="str">
            <v>São Paulo</v>
          </cell>
          <cell r="AJ1679" t="str">
            <v>São Paulo</v>
          </cell>
          <cell r="AK1679" t="str">
            <v>11</v>
          </cell>
          <cell r="AL1679" t="str">
            <v>98994.8851</v>
          </cell>
          <cell r="AP1679">
            <v>8846</v>
          </cell>
          <cell r="AQ1679" t="str">
            <v>33514</v>
          </cell>
          <cell r="AR1679" t="str">
            <v>2</v>
          </cell>
          <cell r="AS1679" t="str">
            <v>564972927</v>
          </cell>
          <cell r="AT1679" t="str">
            <v>028355161740</v>
          </cell>
          <cell r="AU1679" t="str">
            <v>420</v>
          </cell>
          <cell r="AV1679" t="str">
            <v>408</v>
          </cell>
          <cell r="AW1679" t="str">
            <v>05033581</v>
          </cell>
          <cell r="AX1679" t="str">
            <v>422</v>
          </cell>
          <cell r="AY1679">
            <v>1</v>
          </cell>
          <cell r="AZ1679">
            <v>2</v>
          </cell>
          <cell r="BA1679">
            <v>20</v>
          </cell>
        </row>
        <row r="1680">
          <cell r="A1680">
            <v>113279</v>
          </cell>
          <cell r="B1680" t="str">
            <v>MARCOS ALEXANDRE FERREIRA CARVALHO</v>
          </cell>
          <cell r="C1680" t="str">
            <v>MECANICO II</v>
          </cell>
          <cell r="D1680" t="str">
            <v>ECOSAMPA Operação Geral</v>
          </cell>
          <cell r="E1680">
            <v>43617</v>
          </cell>
          <cell r="F1680">
            <v>4202.05</v>
          </cell>
          <cell r="G1680" t="str">
            <v>Gozando Férias</v>
          </cell>
          <cell r="H1680">
            <v>45180</v>
          </cell>
          <cell r="I1680">
            <v>26969</v>
          </cell>
          <cell r="J1680" t="str">
            <v>035.383.147-64</v>
          </cell>
          <cell r="K1680" t="str">
            <v>124.72806.45.2</v>
          </cell>
          <cell r="L1680" t="str">
            <v>Salário Mensal</v>
          </cell>
          <cell r="M1680" t="str">
            <v>Empregado (CLT)</v>
          </cell>
          <cell r="N1680" t="str">
            <v>9144-05</v>
          </cell>
          <cell r="O1680">
            <v>167</v>
          </cell>
          <cell r="P1680" t="str">
            <v>SEGUNDA A SABADO - 13:40 AS 22:00 / INTERVALO DE 01 HORA</v>
          </cell>
          <cell r="Q1680" t="str">
            <v>220 Horas</v>
          </cell>
          <cell r="R1680" t="str">
            <v>75.02.003</v>
          </cell>
          <cell r="S1680" t="str">
            <v>Apoio Op C.Direto</v>
          </cell>
          <cell r="T1680">
            <v>2</v>
          </cell>
          <cell r="U1680" t="str">
            <v>SIEMACO SAO PAULO LIMP URBANA</v>
          </cell>
          <cell r="V1680" t="str">
            <v>Brasileira</v>
          </cell>
          <cell r="W1680" t="str">
            <v>Teófilo Otoni</v>
          </cell>
          <cell r="X1680" t="str">
            <v>ADELAIDE ALVES CARVALHO</v>
          </cell>
          <cell r="Z1680" t="str">
            <v>Solteiro</v>
          </cell>
          <cell r="AA1680" t="str">
            <v>Ensino Fundamental Completo</v>
          </cell>
          <cell r="AB1680" t="str">
            <v>M</v>
          </cell>
          <cell r="AC1680" t="str">
            <v>Rua</v>
          </cell>
          <cell r="AD1680" t="str">
            <v>DA BICA</v>
          </cell>
          <cell r="AE1680" t="str">
            <v>334</v>
          </cell>
          <cell r="AG1680" t="str">
            <v>06422-125</v>
          </cell>
          <cell r="AH1680" t="str">
            <v>JARDIM BELVAL</v>
          </cell>
          <cell r="AI1680" t="str">
            <v>Barueri</v>
          </cell>
          <cell r="AJ1680" t="str">
            <v>São Paulo</v>
          </cell>
          <cell r="AK1680" t="str">
            <v>11</v>
          </cell>
          <cell r="AL1680" t="str">
            <v>94885.2240</v>
          </cell>
          <cell r="AP1680">
            <v>9106</v>
          </cell>
          <cell r="AQ1680" t="str">
            <v>34203</v>
          </cell>
          <cell r="AR1680" t="str">
            <v>4</v>
          </cell>
          <cell r="AS1680" t="str">
            <v>352825856</v>
          </cell>
          <cell r="AT1680" t="str">
            <v>202332930141</v>
          </cell>
          <cell r="AU1680" t="str">
            <v>476</v>
          </cell>
          <cell r="AV1680" t="str">
            <v>199</v>
          </cell>
          <cell r="AW1680" t="str">
            <v>11333</v>
          </cell>
          <cell r="AX1680" t="str">
            <v>191</v>
          </cell>
          <cell r="AY1680">
            <v>4</v>
          </cell>
          <cell r="AZ1680">
            <v>3</v>
          </cell>
          <cell r="BA1680">
            <v>0</v>
          </cell>
        </row>
        <row r="1681">
          <cell r="A1681">
            <v>113282</v>
          </cell>
          <cell r="B1681" t="str">
            <v>MARCOS ALVES DA SILVA</v>
          </cell>
          <cell r="C1681" t="str">
            <v>MOTORISTA CAMINHAO</v>
          </cell>
          <cell r="D1681" t="str">
            <v>ECOSAMPA Operação Geral</v>
          </cell>
          <cell r="E1681">
            <v>43617</v>
          </cell>
          <cell r="F1681">
            <v>3050.22</v>
          </cell>
          <cell r="G1681" t="str">
            <v>Gozando Férias</v>
          </cell>
          <cell r="H1681">
            <v>45180</v>
          </cell>
          <cell r="I1681">
            <v>31227</v>
          </cell>
          <cell r="J1681" t="str">
            <v>332.445.548-06</v>
          </cell>
          <cell r="K1681" t="str">
            <v>135.38206.93.6</v>
          </cell>
          <cell r="L1681" t="str">
            <v>Salário Mensal</v>
          </cell>
          <cell r="M1681" t="str">
            <v>Empregado (CLT)</v>
          </cell>
          <cell r="N1681" t="str">
            <v>7825-10</v>
          </cell>
          <cell r="O1681">
            <v>297</v>
          </cell>
          <cell r="P1681" t="str">
            <v>SEGUNDA A SABADO - 05:40 AS 14:00 / INTERVALO DE 01 HORA</v>
          </cell>
          <cell r="Q1681" t="str">
            <v>220 Horas</v>
          </cell>
          <cell r="R1681" t="str">
            <v>75.01.017</v>
          </cell>
          <cell r="S1681" t="str">
            <v>SCK - Coleta Manual - Entulho e Materiais Diversos</v>
          </cell>
          <cell r="T1681">
            <v>2</v>
          </cell>
          <cell r="U1681" t="str">
            <v>SIND TRAB EMP DE ONIBUS RODOV INTEREST INTERM SET DIF SAO PAULO</v>
          </cell>
          <cell r="V1681" t="str">
            <v>Brasileira</v>
          </cell>
          <cell r="W1681" t="str">
            <v>São Paulo</v>
          </cell>
          <cell r="X1681" t="str">
            <v>EVA ALVES DA CRUZ DA SILVA</v>
          </cell>
          <cell r="Y1681" t="str">
            <v>ERONIDES SABINO DA SILVA</v>
          </cell>
          <cell r="Z1681" t="str">
            <v>Solteiro</v>
          </cell>
          <cell r="AA1681" t="str">
            <v>Ensino Fundamental Completo</v>
          </cell>
          <cell r="AB1681" t="str">
            <v>M</v>
          </cell>
          <cell r="AC1681" t="str">
            <v>Travessa</v>
          </cell>
          <cell r="AD1681" t="str">
            <v>AMORIM</v>
          </cell>
          <cell r="AE1681" t="str">
            <v>13</v>
          </cell>
          <cell r="AF1681" t="str">
            <v>Avenida M'Boi Guaçu</v>
          </cell>
          <cell r="AG1681" t="str">
            <v>04949-000</v>
          </cell>
          <cell r="AH1681" t="str">
            <v>JD ARACATI</v>
          </cell>
          <cell r="AI1681" t="str">
            <v>São Paulo</v>
          </cell>
          <cell r="AJ1681" t="str">
            <v>São Paulo</v>
          </cell>
          <cell r="AP1681">
            <v>2921</v>
          </cell>
          <cell r="AQ1681" t="str">
            <v>52764</v>
          </cell>
          <cell r="AR1681" t="str">
            <v>0</v>
          </cell>
          <cell r="AS1681" t="str">
            <v>351765608</v>
          </cell>
          <cell r="AT1681" t="str">
            <v>361709870116</v>
          </cell>
          <cell r="AU1681" t="str">
            <v>421</v>
          </cell>
          <cell r="AV1681" t="str">
            <v>372</v>
          </cell>
          <cell r="AW1681" t="str">
            <v>16488</v>
          </cell>
          <cell r="AX1681" t="str">
            <v>301</v>
          </cell>
          <cell r="AY1681">
            <v>4</v>
          </cell>
          <cell r="AZ1681">
            <v>3</v>
          </cell>
          <cell r="BA1681">
            <v>0</v>
          </cell>
          <cell r="BB1681" t="str">
            <v>04.606.882.217</v>
          </cell>
          <cell r="BC1681">
            <v>44931</v>
          </cell>
          <cell r="BE1681" t="str">
            <v>A</v>
          </cell>
          <cell r="BF1681" t="str">
            <v>D</v>
          </cell>
          <cell r="BG1681">
            <v>43608</v>
          </cell>
        </row>
        <row r="1682">
          <cell r="A1682">
            <v>113283</v>
          </cell>
          <cell r="B1682" t="str">
            <v>MARCOS ANDRE DE OLIVEIRA PAULA</v>
          </cell>
          <cell r="C1682" t="str">
            <v>AJUDANTE EQ SERVICOS DIVERSOS</v>
          </cell>
          <cell r="D1682" t="str">
            <v>ECOSAMPA Campo Limpo</v>
          </cell>
          <cell r="E1682">
            <v>43617</v>
          </cell>
          <cell r="F1682">
            <v>1319.67</v>
          </cell>
          <cell r="G1682" t="str">
            <v>Demitido em Meses Anteriores</v>
          </cell>
          <cell r="H1682">
            <v>44323</v>
          </cell>
          <cell r="I1682">
            <v>26954</v>
          </cell>
          <cell r="J1682" t="str">
            <v>766.120.314-68</v>
          </cell>
          <cell r="K1682" t="str">
            <v>123.99706.59.7</v>
          </cell>
          <cell r="L1682" t="str">
            <v>Salário Mensal</v>
          </cell>
          <cell r="M1682" t="str">
            <v>Empregado (CLT)</v>
          </cell>
          <cell r="N1682" t="str">
            <v>5142-25</v>
          </cell>
          <cell r="O1682">
            <v>66</v>
          </cell>
          <cell r="P1682" t="str">
            <v>SEGUNDA A SABADO - 06:00 AS 14:20 / INTERVALO DE 01 HORA</v>
          </cell>
          <cell r="Q1682" t="str">
            <v>220 Horas</v>
          </cell>
          <cell r="R1682" t="str">
            <v>75.01.022</v>
          </cell>
          <cell r="S1682" t="str">
            <v>SCK - Limpeza Habitacional - Dificil Acesso</v>
          </cell>
          <cell r="T1682">
            <v>2</v>
          </cell>
          <cell r="U1682" t="str">
            <v>SIEMACO SAO PAULO LIMP URBANA</v>
          </cell>
          <cell r="V1682" t="str">
            <v>Brasileira</v>
          </cell>
          <cell r="W1682" t="str">
            <v>Recife</v>
          </cell>
          <cell r="X1682" t="str">
            <v>GUIOMAR DE OLIVEIRA PAULA</v>
          </cell>
          <cell r="Y1682" t="str">
            <v>DJALMA FRANCISCO DE PAULA</v>
          </cell>
          <cell r="Z1682" t="str">
            <v>Solteiro</v>
          </cell>
          <cell r="AA1682" t="str">
            <v>Ensino Fundamental Incompleto</v>
          </cell>
          <cell r="AB1682" t="str">
            <v>M</v>
          </cell>
          <cell r="AC1682" t="str">
            <v>Rua</v>
          </cell>
          <cell r="AD1682" t="str">
            <v>FIM DE SEMANA</v>
          </cell>
          <cell r="AE1682" t="str">
            <v>602</v>
          </cell>
          <cell r="AG1682" t="str">
            <v>05846-270</v>
          </cell>
          <cell r="AH1682" t="str">
            <v>CIDADE FIM DE SEMANA</v>
          </cell>
          <cell r="AI1682" t="str">
            <v>São Paulo</v>
          </cell>
          <cell r="AJ1682" t="str">
            <v>São Paulo</v>
          </cell>
          <cell r="AP1682">
            <v>390</v>
          </cell>
          <cell r="AQ1682" t="str">
            <v>10777</v>
          </cell>
          <cell r="AR1682" t="str">
            <v>9</v>
          </cell>
          <cell r="AS1682" t="str">
            <v>359065697</v>
          </cell>
          <cell r="AT1682" t="str">
            <v>40236580876</v>
          </cell>
          <cell r="AU1682" t="str">
            <v>280</v>
          </cell>
          <cell r="AV1682" t="str">
            <v>408</v>
          </cell>
          <cell r="AW1682" t="str">
            <v>54156</v>
          </cell>
          <cell r="AX1682" t="str">
            <v>031</v>
          </cell>
          <cell r="AY1682">
            <v>1</v>
          </cell>
          <cell r="AZ1682">
            <v>11</v>
          </cell>
          <cell r="BA1682">
            <v>6</v>
          </cell>
        </row>
        <row r="1683">
          <cell r="A1683">
            <v>114641</v>
          </cell>
          <cell r="B1683" t="str">
            <v>MARCOS ANTONIO BERNARDINO DE SENA</v>
          </cell>
          <cell r="C1683" t="str">
            <v>MOTORISTA CAMINHAO</v>
          </cell>
          <cell r="D1683" t="str">
            <v>ECOSAMPA Operação Geral</v>
          </cell>
          <cell r="E1683">
            <v>43850</v>
          </cell>
          <cell r="F1683">
            <v>3050.22</v>
          </cell>
          <cell r="G1683" t="str">
            <v>Em Atividade Normal</v>
          </cell>
          <cell r="H1683">
            <v>45056</v>
          </cell>
          <cell r="I1683">
            <v>30195</v>
          </cell>
          <cell r="J1683" t="str">
            <v>308.862.098-38</v>
          </cell>
          <cell r="K1683" t="str">
            <v>130.13699.81.6</v>
          </cell>
          <cell r="L1683" t="str">
            <v>Salário Mensal</v>
          </cell>
          <cell r="M1683" t="str">
            <v>Empregado (CLT)</v>
          </cell>
          <cell r="N1683" t="str">
            <v>7825-10</v>
          </cell>
          <cell r="O1683">
            <v>339</v>
          </cell>
          <cell r="P1683" t="str">
            <v>SEGUNDA A SABADO - 13:20 AS 21:40 / INTERVALO DE 01 HORA</v>
          </cell>
          <cell r="Q1683" t="str">
            <v>220 Horas</v>
          </cell>
          <cell r="R1683" t="str">
            <v>75.01.013</v>
          </cell>
          <cell r="S1683" t="str">
            <v>SCK - Capinação e Roçada de Vias</v>
          </cell>
          <cell r="T1683">
            <v>2</v>
          </cell>
          <cell r="U1683" t="str">
            <v>SIND TRAB EMP DE ONIBUS RODOV INTEREST INTERM SET DIF SAO PAULO</v>
          </cell>
          <cell r="V1683" t="str">
            <v>Brasileira</v>
          </cell>
          <cell r="W1683" t="str">
            <v>Cabo de Santo Agostinho</v>
          </cell>
          <cell r="X1683" t="str">
            <v>TEREZINHA NEUMA VANDERLEI DE SENA</v>
          </cell>
          <cell r="Y1683" t="str">
            <v>ANTONIO BERNARDINO DE SENA</v>
          </cell>
          <cell r="Z1683" t="str">
            <v>Solteiro</v>
          </cell>
          <cell r="AA1683" t="str">
            <v>Ensino Médio Incompleto</v>
          </cell>
          <cell r="AB1683" t="str">
            <v>M</v>
          </cell>
          <cell r="AC1683" t="str">
            <v>Rua</v>
          </cell>
          <cell r="AD1683" t="str">
            <v>CORNELIO DOPPER</v>
          </cell>
          <cell r="AE1683" t="str">
            <v>1011</v>
          </cell>
          <cell r="AG1683" t="str">
            <v>04847-000</v>
          </cell>
          <cell r="AH1683" t="str">
            <v>PARQUE NOVO GRAJAU</v>
          </cell>
          <cell r="AI1683" t="str">
            <v>São Paulo</v>
          </cell>
          <cell r="AJ1683" t="str">
            <v>São Paulo</v>
          </cell>
          <cell r="AK1683" t="str">
            <v>11</v>
          </cell>
          <cell r="AL1683" t="str">
            <v>94998.4707</v>
          </cell>
          <cell r="AP1683">
            <v>6733</v>
          </cell>
          <cell r="AQ1683" t="str">
            <v>32787</v>
          </cell>
          <cell r="AR1683" t="str">
            <v>5</v>
          </cell>
          <cell r="AS1683" t="str">
            <v>328112367</v>
          </cell>
          <cell r="AT1683" t="str">
            <v>30212704167</v>
          </cell>
          <cell r="AU1683" t="str">
            <v>359</v>
          </cell>
          <cell r="AV1683" t="str">
            <v>371</v>
          </cell>
          <cell r="AW1683" t="str">
            <v>30886209</v>
          </cell>
          <cell r="AX1683" t="str">
            <v>838</v>
          </cell>
          <cell r="AY1683">
            <v>3</v>
          </cell>
          <cell r="AZ1683">
            <v>7</v>
          </cell>
          <cell r="BA1683">
            <v>11</v>
          </cell>
          <cell r="BB1683" t="str">
            <v>03.586.388.905</v>
          </cell>
          <cell r="BC1683">
            <v>45134</v>
          </cell>
          <cell r="BD1683">
            <v>43309</v>
          </cell>
          <cell r="BE1683" t="str">
            <v>AD</v>
          </cell>
          <cell r="BG1683">
            <v>43812</v>
          </cell>
        </row>
        <row r="1684">
          <cell r="A1684">
            <v>113285</v>
          </cell>
          <cell r="B1684" t="str">
            <v>MARCOS ANTONIO DE SOUZA</v>
          </cell>
          <cell r="C1684" t="str">
            <v>AJUDANTE EQ SERVICOS DIVERSOS</v>
          </cell>
          <cell r="D1684" t="str">
            <v>ECOSAMPA Operação Geral</v>
          </cell>
          <cell r="E1684">
            <v>43617</v>
          </cell>
          <cell r="F1684">
            <v>1464.83</v>
          </cell>
          <cell r="G1684" t="str">
            <v>Demitido em Meses Anteriores</v>
          </cell>
          <cell r="H1684">
            <v>44531</v>
          </cell>
          <cell r="I1684">
            <v>25516</v>
          </cell>
          <cell r="J1684" t="str">
            <v>362.162.243-87</v>
          </cell>
          <cell r="K1684" t="str">
            <v>123.97894.46.9</v>
          </cell>
          <cell r="L1684" t="str">
            <v>Salário Mensal</v>
          </cell>
          <cell r="M1684" t="str">
            <v>Empregado (CLT)</v>
          </cell>
          <cell r="N1684" t="str">
            <v>5142-25</v>
          </cell>
          <cell r="O1684">
            <v>339</v>
          </cell>
          <cell r="P1684" t="str">
            <v>SEGUNDA A SABADO - 13:20 AS 21:40 / INTERVALO DE 01 HORA</v>
          </cell>
          <cell r="Q1684" t="str">
            <v>220 Horas</v>
          </cell>
          <cell r="R1684" t="str">
            <v>75.01.011</v>
          </cell>
          <cell r="S1684" t="str">
            <v>SCK - Lavagem - Feiras, Vias e Logradouros</v>
          </cell>
          <cell r="T1684">
            <v>2</v>
          </cell>
          <cell r="U1684" t="str">
            <v>SIEMACO SAO PAULO LIMP URBANA</v>
          </cell>
          <cell r="V1684" t="str">
            <v>Brasileira</v>
          </cell>
          <cell r="W1684" t="str">
            <v>Piripiri</v>
          </cell>
          <cell r="X1684" t="str">
            <v>LUCIA MARIA SOUZA CONCEICAO</v>
          </cell>
          <cell r="Y1684" t="str">
            <v>PEDRO LOPES DE SOUZA</v>
          </cell>
          <cell r="Z1684" t="str">
            <v>União Est/Marit</v>
          </cell>
          <cell r="AA1684" t="str">
            <v>Ensino Fundamental Incompleto</v>
          </cell>
          <cell r="AB1684" t="str">
            <v>M</v>
          </cell>
          <cell r="AC1684" t="str">
            <v>Rua</v>
          </cell>
          <cell r="AD1684" t="str">
            <v>FLUMINENSE</v>
          </cell>
          <cell r="AE1684" t="str">
            <v>10</v>
          </cell>
          <cell r="AG1684" t="str">
            <v>06824-300</v>
          </cell>
          <cell r="AH1684" t="str">
            <v>EMBU</v>
          </cell>
          <cell r="AI1684" t="str">
            <v>São Paulo</v>
          </cell>
          <cell r="AJ1684" t="str">
            <v>São Paulo</v>
          </cell>
          <cell r="AP1684">
            <v>2921</v>
          </cell>
          <cell r="AQ1684" t="str">
            <v>52736</v>
          </cell>
          <cell r="AR1684" t="str">
            <v>8</v>
          </cell>
          <cell r="AS1684" t="str">
            <v>367876917</v>
          </cell>
          <cell r="AT1684" t="str">
            <v>170048740183</v>
          </cell>
          <cell r="AU1684" t="str">
            <v>79</v>
          </cell>
          <cell r="AV1684" t="str">
            <v>190</v>
          </cell>
          <cell r="AW1684" t="str">
            <v>12847</v>
          </cell>
          <cell r="AX1684" t="str">
            <v>008</v>
          </cell>
          <cell r="AY1684">
            <v>2</v>
          </cell>
          <cell r="AZ1684">
            <v>6</v>
          </cell>
          <cell r="BA1684">
            <v>0</v>
          </cell>
        </row>
        <row r="1685">
          <cell r="A1685">
            <v>113286</v>
          </cell>
          <cell r="B1685" t="str">
            <v>MARCOS AURELIO DA COSTA MONTEIRO</v>
          </cell>
          <cell r="C1685" t="str">
            <v>COLETOR</v>
          </cell>
          <cell r="D1685" t="str">
            <v>ECOSAMPA Operação Geral</v>
          </cell>
          <cell r="E1685">
            <v>43617</v>
          </cell>
          <cell r="F1685">
            <v>1907.79</v>
          </cell>
          <cell r="G1685" t="str">
            <v>Em Atividade Normal</v>
          </cell>
          <cell r="H1685">
            <v>44867</v>
          </cell>
          <cell r="I1685">
            <v>30599</v>
          </cell>
          <cell r="J1685" t="str">
            <v>224.937.698-05</v>
          </cell>
          <cell r="K1685" t="str">
            <v>131.95982.93.4</v>
          </cell>
          <cell r="L1685" t="str">
            <v>Salário Mensal</v>
          </cell>
          <cell r="M1685" t="str">
            <v>Empregado (CLT)</v>
          </cell>
          <cell r="N1685" t="str">
            <v>5142-05</v>
          </cell>
          <cell r="O1685">
            <v>297</v>
          </cell>
          <cell r="P1685" t="str">
            <v>SEGUNDA A SABADO - 05:40 AS 14:00 / INTERVALO DE 01 HORA</v>
          </cell>
          <cell r="Q1685" t="str">
            <v>220 Horas</v>
          </cell>
          <cell r="R1685" t="str">
            <v>75.01.024</v>
          </cell>
          <cell r="S1685" t="str">
            <v>SCK - Coleta Manual Residuos - Compactador</v>
          </cell>
          <cell r="T1685">
            <v>2</v>
          </cell>
          <cell r="U1685" t="str">
            <v>SIEMACO SAO PAULO LIMP URBANA</v>
          </cell>
          <cell r="V1685" t="str">
            <v>Brasileira</v>
          </cell>
          <cell r="W1685" t="str">
            <v>Teresina</v>
          </cell>
          <cell r="X1685" t="str">
            <v>MARIA FILOMENA GOMES DA COSTA</v>
          </cell>
          <cell r="Y1685" t="str">
            <v>JOSE ALBERTO MONTEIRO</v>
          </cell>
          <cell r="Z1685" t="str">
            <v>Solteiro</v>
          </cell>
          <cell r="AA1685" t="str">
            <v>Ensino Fundamental Incompleto</v>
          </cell>
          <cell r="AB1685" t="str">
            <v>M</v>
          </cell>
          <cell r="AC1685" t="str">
            <v>Viela</v>
          </cell>
          <cell r="AD1685" t="str">
            <v>SAGRADO CORACAO DE JESUS</v>
          </cell>
          <cell r="AE1685" t="str">
            <v>16</v>
          </cell>
          <cell r="AG1685" t="str">
            <v>05882-000</v>
          </cell>
          <cell r="AH1685" t="str">
            <v>JARDIM SAO BENTO NOVO</v>
          </cell>
          <cell r="AI1685" t="str">
            <v>São Paulo</v>
          </cell>
          <cell r="AJ1685" t="str">
            <v>São Paulo</v>
          </cell>
          <cell r="AK1685" t="str">
            <v>11</v>
          </cell>
          <cell r="AL1685" t="str">
            <v>94862.0152</v>
          </cell>
          <cell r="AP1685">
            <v>2921</v>
          </cell>
          <cell r="AQ1685" t="str">
            <v>52833</v>
          </cell>
          <cell r="AR1685" t="str">
            <v>3</v>
          </cell>
          <cell r="AS1685" t="str">
            <v>452529682</v>
          </cell>
          <cell r="AT1685" t="str">
            <v>298531920159</v>
          </cell>
          <cell r="AU1685" t="str">
            <v>22</v>
          </cell>
          <cell r="AV1685" t="str">
            <v>20</v>
          </cell>
          <cell r="AW1685" t="str">
            <v>75205</v>
          </cell>
          <cell r="AX1685" t="str">
            <v>267</v>
          </cell>
          <cell r="AY1685">
            <v>4</v>
          </cell>
          <cell r="AZ1685">
            <v>3</v>
          </cell>
          <cell r="BA1685">
            <v>0</v>
          </cell>
        </row>
        <row r="1686">
          <cell r="A1686">
            <v>121315</v>
          </cell>
          <cell r="B1686" t="str">
            <v>MARCOS AURELIO LUIZ</v>
          </cell>
          <cell r="C1686" t="str">
            <v>VARREDOR</v>
          </cell>
          <cell r="D1686" t="str">
            <v>ECOSAMPA Parelheiros</v>
          </cell>
          <cell r="E1686">
            <v>44945</v>
          </cell>
          <cell r="F1686">
            <v>1603.99</v>
          </cell>
          <cell r="G1686" t="str">
            <v>Em Atividade Normal</v>
          </cell>
          <cell r="H1686">
            <v>44945</v>
          </cell>
          <cell r="I1686">
            <v>23488</v>
          </cell>
          <cell r="J1686" t="str">
            <v>103.072.728-77</v>
          </cell>
          <cell r="K1686" t="str">
            <v>120.15845.47.1</v>
          </cell>
          <cell r="L1686" t="str">
            <v>Salário Mensal</v>
          </cell>
          <cell r="M1686" t="str">
            <v>Empregado (CLT)</v>
          </cell>
          <cell r="N1686" t="str">
            <v>5142-15</v>
          </cell>
          <cell r="O1686">
            <v>233</v>
          </cell>
          <cell r="P1686" t="str">
            <v>SEGUNDA A SABADO - 09:00 AS 17:20 / INTERVALO DE 01 HORA</v>
          </cell>
          <cell r="Q1686" t="str">
            <v>220 Horas</v>
          </cell>
          <cell r="R1686" t="str">
            <v>75.01.006</v>
          </cell>
          <cell r="S1686" t="str">
            <v>SCK - Varrição de Vias e Logradouros</v>
          </cell>
          <cell r="T1686">
            <v>2</v>
          </cell>
          <cell r="U1686" t="str">
            <v>SIEMACO SAO PAULO LIMP URBANA</v>
          </cell>
          <cell r="V1686" t="str">
            <v>Brasileira</v>
          </cell>
          <cell r="W1686" t="str">
            <v>Diadema</v>
          </cell>
          <cell r="X1686" t="str">
            <v>ELZIRA DA SILVA LUIS</v>
          </cell>
          <cell r="Y1686" t="str">
            <v>BENEDITO LUIZ</v>
          </cell>
          <cell r="Z1686" t="str">
            <v>Solteiro</v>
          </cell>
          <cell r="AA1686" t="str">
            <v>Ensino Fundamental Incompleto</v>
          </cell>
          <cell r="AB1686" t="str">
            <v>M</v>
          </cell>
          <cell r="AC1686" t="str">
            <v>Rua</v>
          </cell>
          <cell r="AD1686" t="str">
            <v>DAS LARANJEIRAS</v>
          </cell>
          <cell r="AE1686" t="str">
            <v>125</v>
          </cell>
          <cell r="AG1686" t="str">
            <v>04849-531</v>
          </cell>
          <cell r="AH1686" t="str">
            <v>CANTINHO DO CEU</v>
          </cell>
          <cell r="AI1686" t="str">
            <v>São Paulo</v>
          </cell>
          <cell r="AJ1686" t="str">
            <v>São Paulo</v>
          </cell>
          <cell r="AM1686" t="str">
            <v>11</v>
          </cell>
          <cell r="AN1686" t="str">
            <v>96737-7736</v>
          </cell>
          <cell r="AP1686">
            <v>7245</v>
          </cell>
          <cell r="AQ1686" t="str">
            <v>12945</v>
          </cell>
          <cell r="AR1686" t="str">
            <v>2</v>
          </cell>
          <cell r="AS1686" t="str">
            <v>193276562</v>
          </cell>
          <cell r="AT1686" t="str">
            <v>115615400175</v>
          </cell>
          <cell r="AU1686" t="str">
            <v>0372</v>
          </cell>
          <cell r="AV1686" t="str">
            <v>280</v>
          </cell>
          <cell r="AW1686" t="str">
            <v>103072728</v>
          </cell>
          <cell r="AX1686" t="str">
            <v>77</v>
          </cell>
          <cell r="AY1686">
            <v>0</v>
          </cell>
          <cell r="AZ1686">
            <v>7</v>
          </cell>
          <cell r="BA1686">
            <v>12</v>
          </cell>
        </row>
        <row r="1687">
          <cell r="A1687">
            <v>114757</v>
          </cell>
          <cell r="B1687" t="str">
            <v>MARCOS BRITO DA SILVA</v>
          </cell>
          <cell r="C1687" t="str">
            <v>MOTORISTA CAMINHAO</v>
          </cell>
          <cell r="D1687" t="str">
            <v>ECOSAMPA Operação Geral</v>
          </cell>
          <cell r="E1687">
            <v>43874</v>
          </cell>
          <cell r="F1687">
            <v>3050.22</v>
          </cell>
          <cell r="G1687" t="str">
            <v>Em Atividade Normal</v>
          </cell>
          <cell r="H1687">
            <v>45086</v>
          </cell>
          <cell r="I1687">
            <v>27715</v>
          </cell>
          <cell r="J1687" t="str">
            <v>249.601.028-10</v>
          </cell>
          <cell r="K1687" t="str">
            <v>124.87515.89.0</v>
          </cell>
          <cell r="L1687" t="str">
            <v>Salário Mensal</v>
          </cell>
          <cell r="M1687" t="str">
            <v>Empregado (CLT)</v>
          </cell>
          <cell r="N1687" t="str">
            <v>7825-10</v>
          </cell>
          <cell r="O1687">
            <v>66</v>
          </cell>
          <cell r="P1687" t="str">
            <v>SEGUNDA A SABADO - 06:00 AS 14:20 / INTERVALO DE 01 HORA</v>
          </cell>
          <cell r="Q1687" t="str">
            <v>220 Horas</v>
          </cell>
          <cell r="R1687" t="str">
            <v>75.01.019</v>
          </cell>
          <cell r="S1687" t="str">
            <v>SCK - Operação dos Ecopontos</v>
          </cell>
          <cell r="T1687">
            <v>2</v>
          </cell>
          <cell r="U1687" t="str">
            <v>SIND TRAB EMP DE ONIBUS RODOV INTEREST INTERM SET DIF SAO PAULO</v>
          </cell>
          <cell r="V1687" t="str">
            <v>Brasileira</v>
          </cell>
          <cell r="W1687" t="str">
            <v>Dário Meira</v>
          </cell>
          <cell r="X1687" t="str">
            <v>MARIA DO CARMO BRITO</v>
          </cell>
          <cell r="Y1687" t="str">
            <v>ELZENITO PEREIRA DA SILVA</v>
          </cell>
          <cell r="Z1687" t="str">
            <v>Casado</v>
          </cell>
          <cell r="AA1687" t="str">
            <v>Ensino Fundamental Incompleto</v>
          </cell>
          <cell r="AB1687" t="str">
            <v>M</v>
          </cell>
          <cell r="AC1687" t="str">
            <v>Rua</v>
          </cell>
          <cell r="AD1687" t="str">
            <v>RUA FLOR DO CRAVO</v>
          </cell>
          <cell r="AE1687" t="str">
            <v>18</v>
          </cell>
          <cell r="AG1687" t="str">
            <v>02363-240</v>
          </cell>
          <cell r="AH1687" t="str">
            <v>JARDIM FLOR DE MAIO</v>
          </cell>
          <cell r="AI1687" t="str">
            <v>São Paulo</v>
          </cell>
          <cell r="AJ1687" t="str">
            <v>São Paulo</v>
          </cell>
          <cell r="AK1687" t="str">
            <v>11</v>
          </cell>
          <cell r="AL1687" t="str">
            <v>98707.0938</v>
          </cell>
          <cell r="AM1687" t="str">
            <v>11</v>
          </cell>
          <cell r="AN1687" t="str">
            <v>97472.6749</v>
          </cell>
          <cell r="AP1687">
            <v>746</v>
          </cell>
          <cell r="AQ1687" t="str">
            <v>20989</v>
          </cell>
          <cell r="AR1687" t="str">
            <v>9</v>
          </cell>
          <cell r="AS1687" t="str">
            <v>297637290</v>
          </cell>
          <cell r="AT1687" t="str">
            <v>269796930124</v>
          </cell>
          <cell r="AU1687" t="str">
            <v>485</v>
          </cell>
          <cell r="AV1687" t="str">
            <v>256</v>
          </cell>
          <cell r="AW1687" t="str">
            <v>24960102</v>
          </cell>
          <cell r="AX1687" t="str">
            <v>810</v>
          </cell>
          <cell r="AY1687">
            <v>3</v>
          </cell>
          <cell r="AZ1687">
            <v>6</v>
          </cell>
          <cell r="BA1687">
            <v>18</v>
          </cell>
          <cell r="BB1687" t="str">
            <v>03.091.742.502</v>
          </cell>
          <cell r="BC1687">
            <v>47995</v>
          </cell>
          <cell r="BD1687">
            <v>43293</v>
          </cell>
          <cell r="BE1687" t="str">
            <v>D</v>
          </cell>
          <cell r="BG1687">
            <v>43858</v>
          </cell>
        </row>
        <row r="1688">
          <cell r="A1688">
            <v>114267</v>
          </cell>
          <cell r="B1688" t="str">
            <v>MARCOS CAIQUE DE SOUZA SANTOS</v>
          </cell>
          <cell r="C1688" t="str">
            <v>AJUDANTE EQ SERVICOS DIVERSOS</v>
          </cell>
          <cell r="D1688" t="str">
            <v>ECOSAMPA Santo Amaro</v>
          </cell>
          <cell r="E1688">
            <v>43804</v>
          </cell>
          <cell r="F1688">
            <v>1603.99</v>
          </cell>
          <cell r="G1688" t="str">
            <v>Em Atividade Normal</v>
          </cell>
          <cell r="H1688">
            <v>45119</v>
          </cell>
          <cell r="I1688">
            <v>35745</v>
          </cell>
          <cell r="J1688" t="str">
            <v>467.867.038-60</v>
          </cell>
          <cell r="K1688" t="str">
            <v>201.15679.84.1</v>
          </cell>
          <cell r="L1688" t="str">
            <v>Salário Mensal</v>
          </cell>
          <cell r="M1688" t="str">
            <v>Empregado (CLT)</v>
          </cell>
          <cell r="N1688" t="str">
            <v>5142-25</v>
          </cell>
          <cell r="O1688">
            <v>300</v>
          </cell>
          <cell r="P1688" t="str">
            <v>SEGUNDA A SABADO - 21:00 AS 04:33 / INTERVALO DE 01 HORA</v>
          </cell>
          <cell r="Q1688" t="str">
            <v>220 Horas</v>
          </cell>
          <cell r="R1688" t="str">
            <v>75.01.016</v>
          </cell>
          <cell r="S1688" t="str">
            <v>SCK - Coleta - Catabagulho e Entulho</v>
          </cell>
          <cell r="T1688">
            <v>2</v>
          </cell>
          <cell r="U1688" t="str">
            <v>SIEMACO SAO PAULO LIMP URBANA</v>
          </cell>
          <cell r="V1688" t="str">
            <v>Brasileira</v>
          </cell>
          <cell r="W1688" t="str">
            <v>São Paulo</v>
          </cell>
          <cell r="X1688" t="str">
            <v>IVONETE FERREIRA DE SOUZA</v>
          </cell>
          <cell r="Y1688" t="str">
            <v>RENALDO VIEIRA SANTOS</v>
          </cell>
          <cell r="Z1688" t="str">
            <v>Solteiro</v>
          </cell>
          <cell r="AA1688" t="str">
            <v>Ensino Médio Incompleto</v>
          </cell>
          <cell r="AB1688" t="str">
            <v>M</v>
          </cell>
          <cell r="AC1688" t="str">
            <v>Rua</v>
          </cell>
          <cell r="AD1688" t="str">
            <v>RUA PIERRE PATEL</v>
          </cell>
          <cell r="AE1688" t="str">
            <v>7</v>
          </cell>
          <cell r="AF1688" t="str">
            <v>CS 4</v>
          </cell>
          <cell r="AG1688" t="str">
            <v>05877-310</v>
          </cell>
          <cell r="AH1688" t="str">
            <v>JARDIM GUARUJA</v>
          </cell>
          <cell r="AI1688" t="str">
            <v>São Paulo</v>
          </cell>
          <cell r="AJ1688" t="str">
            <v>São Paulo</v>
          </cell>
          <cell r="AK1688" t="str">
            <v>11</v>
          </cell>
          <cell r="AL1688" t="str">
            <v>5736.7041</v>
          </cell>
          <cell r="AM1688" t="str">
            <v>11</v>
          </cell>
          <cell r="AN1688" t="str">
            <v>9814.2469</v>
          </cell>
          <cell r="AP1688">
            <v>9106</v>
          </cell>
          <cell r="AQ1688" t="str">
            <v>34666</v>
          </cell>
          <cell r="AR1688" t="str">
            <v>2</v>
          </cell>
          <cell r="AS1688" t="str">
            <v>371611970</v>
          </cell>
          <cell r="AT1688" t="str">
            <v>445544230167</v>
          </cell>
          <cell r="AU1688" t="str">
            <v>209</v>
          </cell>
          <cell r="AV1688" t="str">
            <v>020</v>
          </cell>
          <cell r="AW1688" t="str">
            <v>46786703</v>
          </cell>
          <cell r="AX1688" t="str">
            <v>860</v>
          </cell>
          <cell r="AY1688">
            <v>3</v>
          </cell>
          <cell r="AZ1688">
            <v>8</v>
          </cell>
          <cell r="BA1688">
            <v>26</v>
          </cell>
        </row>
        <row r="1689">
          <cell r="A1689">
            <v>113292</v>
          </cell>
          <cell r="B1689" t="str">
            <v>MARCOS DAMIAO MARCONDES</v>
          </cell>
          <cell r="C1689" t="str">
            <v>VARREDOR</v>
          </cell>
          <cell r="D1689" t="str">
            <v>ECOSAMPA Capela do Socorro</v>
          </cell>
          <cell r="E1689">
            <v>43617</v>
          </cell>
          <cell r="F1689">
            <v>1603.99</v>
          </cell>
          <cell r="G1689" t="str">
            <v>Em Atividade Normal</v>
          </cell>
          <cell r="H1689">
            <v>45056</v>
          </cell>
          <cell r="I1689">
            <v>28105</v>
          </cell>
          <cell r="J1689" t="str">
            <v>255.030.838-73</v>
          </cell>
          <cell r="K1689" t="str">
            <v>124.98848.76.4</v>
          </cell>
          <cell r="L1689" t="str">
            <v>Salário Mensal</v>
          </cell>
          <cell r="M1689" t="str">
            <v>Empregado (CLT)</v>
          </cell>
          <cell r="N1689" t="str">
            <v>5142-15</v>
          </cell>
          <cell r="O1689">
            <v>233</v>
          </cell>
          <cell r="P1689" t="str">
            <v>SEGUNDA A SABADO - 09:00 AS 17:20 / INTERVALO DE 01 HORA</v>
          </cell>
          <cell r="Q1689" t="str">
            <v>220 Horas</v>
          </cell>
          <cell r="R1689" t="str">
            <v>75.01.006</v>
          </cell>
          <cell r="S1689" t="str">
            <v>SCK - Varrição de Vias e Logradouros</v>
          </cell>
          <cell r="T1689">
            <v>2</v>
          </cell>
          <cell r="U1689" t="str">
            <v>SIEMACO SAO PAULO LIMP URBANA</v>
          </cell>
          <cell r="V1689" t="str">
            <v>Brasileira</v>
          </cell>
          <cell r="W1689" t="str">
            <v>São Paulo</v>
          </cell>
          <cell r="X1689" t="str">
            <v>EVA DE OLIVEIRA MARCONDES</v>
          </cell>
          <cell r="Y1689" t="str">
            <v>BENEDICTO MARCONDES</v>
          </cell>
          <cell r="Z1689" t="str">
            <v>Casado</v>
          </cell>
          <cell r="AA1689" t="str">
            <v>Ensino Fundamental Completo</v>
          </cell>
          <cell r="AB1689" t="str">
            <v>M</v>
          </cell>
          <cell r="AC1689" t="str">
            <v>Rua</v>
          </cell>
          <cell r="AD1689" t="str">
            <v>FELISBELA OLIVEIRA FERREIRA MISSUMOS</v>
          </cell>
          <cell r="AE1689" t="str">
            <v>408</v>
          </cell>
          <cell r="AG1689" t="str">
            <v>06773-030</v>
          </cell>
          <cell r="AH1689" t="str">
            <v>PARQUE SAO JOAQUIM</v>
          </cell>
          <cell r="AI1689" t="str">
            <v>Taboão da Serra</v>
          </cell>
          <cell r="AJ1689" t="str">
            <v>São Paulo</v>
          </cell>
          <cell r="AP1689">
            <v>5917</v>
          </cell>
          <cell r="AQ1689" t="str">
            <v>03835</v>
          </cell>
          <cell r="AR1689" t="str">
            <v>7</v>
          </cell>
          <cell r="AS1689" t="str">
            <v>284559203</v>
          </cell>
          <cell r="AT1689" t="str">
            <v>264608040167</v>
          </cell>
          <cell r="AU1689" t="str">
            <v>178</v>
          </cell>
          <cell r="AV1689" t="str">
            <v>416</v>
          </cell>
          <cell r="AW1689" t="str">
            <v>80127</v>
          </cell>
          <cell r="AX1689" t="str">
            <v>242</v>
          </cell>
          <cell r="AY1689">
            <v>4</v>
          </cell>
          <cell r="AZ1689">
            <v>3</v>
          </cell>
          <cell r="BA1689">
            <v>0</v>
          </cell>
        </row>
        <row r="1690">
          <cell r="A1690">
            <v>113294</v>
          </cell>
          <cell r="B1690" t="str">
            <v>MARCOS DE PAULA PRADO</v>
          </cell>
          <cell r="C1690" t="str">
            <v>VARREDOR</v>
          </cell>
          <cell r="D1690" t="str">
            <v>ECOSAMPA M'Boi Mirim</v>
          </cell>
          <cell r="E1690">
            <v>43617</v>
          </cell>
          <cell r="F1690">
            <v>1603.99</v>
          </cell>
          <cell r="G1690" t="str">
            <v>Em Atividade Normal</v>
          </cell>
          <cell r="H1690">
            <v>45023</v>
          </cell>
          <cell r="I1690">
            <v>27952</v>
          </cell>
          <cell r="J1690" t="str">
            <v>252.893.128-03</v>
          </cell>
          <cell r="K1690" t="str">
            <v>128.04605.85.1</v>
          </cell>
          <cell r="L1690" t="str">
            <v>Salário Mensal</v>
          </cell>
          <cell r="M1690" t="str">
            <v>Empregado (CLT)</v>
          </cell>
          <cell r="N1690" t="str">
            <v>5142-15</v>
          </cell>
          <cell r="O1690">
            <v>242</v>
          </cell>
          <cell r="P1690" t="str">
            <v>SEGUNDA A SABADO - 13:00 AS 21:20 / INTERVALO DE 01 HORA</v>
          </cell>
          <cell r="Q1690" t="str">
            <v>220 Horas</v>
          </cell>
          <cell r="R1690" t="str">
            <v>75.01.010</v>
          </cell>
          <cell r="S1690" t="str">
            <v>SCK - Varrição de Feiras Livres</v>
          </cell>
          <cell r="T1690">
            <v>2</v>
          </cell>
          <cell r="U1690" t="str">
            <v>SIEMACO SAO PAULO LIMP URBANA</v>
          </cell>
          <cell r="V1690" t="str">
            <v>Brasileira</v>
          </cell>
          <cell r="W1690" t="str">
            <v>Embu-Guaçu</v>
          </cell>
          <cell r="X1690" t="str">
            <v>ANTONIA LUZIA DE PAULA PRADO</v>
          </cell>
          <cell r="Y1690" t="str">
            <v>LAERCIO DO ROSARIO PRADO</v>
          </cell>
          <cell r="Z1690" t="str">
            <v>Solteiro</v>
          </cell>
          <cell r="AA1690" t="str">
            <v>Ensino Fundamental Incompleto</v>
          </cell>
          <cell r="AB1690" t="str">
            <v>M</v>
          </cell>
          <cell r="AC1690" t="str">
            <v>Rua</v>
          </cell>
          <cell r="AD1690" t="str">
            <v>JURUAN</v>
          </cell>
          <cell r="AE1690" t="str">
            <v>133</v>
          </cell>
          <cell r="AG1690" t="str">
            <v>06866-425</v>
          </cell>
          <cell r="AH1690" t="str">
            <v>JARDIM NOVA SANTA JULIA</v>
          </cell>
          <cell r="AI1690" t="str">
            <v>Itapecerica da Serra</v>
          </cell>
          <cell r="AJ1690" t="str">
            <v>São Paulo</v>
          </cell>
          <cell r="AP1690">
            <v>1003</v>
          </cell>
          <cell r="AQ1690" t="str">
            <v>52622</v>
          </cell>
          <cell r="AR1690" t="str">
            <v>3</v>
          </cell>
          <cell r="AS1690" t="str">
            <v>304307171</v>
          </cell>
          <cell r="AT1690" t="str">
            <v>218742290116</v>
          </cell>
          <cell r="AU1690" t="str">
            <v>185</v>
          </cell>
          <cell r="AV1690" t="str">
            <v>201</v>
          </cell>
          <cell r="AW1690" t="str">
            <v>70725</v>
          </cell>
          <cell r="AX1690" t="str">
            <v>191</v>
          </cell>
          <cell r="AY1690">
            <v>4</v>
          </cell>
          <cell r="AZ1690">
            <v>3</v>
          </cell>
          <cell r="BA1690">
            <v>0</v>
          </cell>
        </row>
        <row r="1691">
          <cell r="A1691">
            <v>113297</v>
          </cell>
          <cell r="B1691" t="str">
            <v>MARCOS DONIZETE DO NASCIMENTO</v>
          </cell>
          <cell r="C1691" t="str">
            <v>COLETOR</v>
          </cell>
          <cell r="D1691" t="str">
            <v>ECOSAMPA Operação Geral</v>
          </cell>
          <cell r="E1691">
            <v>43617</v>
          </cell>
          <cell r="F1691">
            <v>1523.89</v>
          </cell>
          <cell r="G1691" t="str">
            <v>Demitido em Meses Anteriores</v>
          </cell>
          <cell r="H1691">
            <v>43991</v>
          </cell>
          <cell r="I1691">
            <v>24162</v>
          </cell>
          <cell r="J1691" t="str">
            <v>143.523.128-78</v>
          </cell>
          <cell r="K1691" t="str">
            <v>124.33025.37.2</v>
          </cell>
          <cell r="L1691" t="str">
            <v>Salário Mensal</v>
          </cell>
          <cell r="M1691" t="str">
            <v>Empregado (CLT)</v>
          </cell>
          <cell r="N1691" t="str">
            <v>5142-05</v>
          </cell>
          <cell r="O1691">
            <v>297</v>
          </cell>
          <cell r="P1691" t="str">
            <v>SEGUNDA A SABADO - 05:40 AS 14:00 / INTERVALO DE 01 HORA</v>
          </cell>
          <cell r="Q1691" t="str">
            <v>220 Horas</v>
          </cell>
          <cell r="R1691" t="str">
            <v>75.01.017</v>
          </cell>
          <cell r="S1691" t="str">
            <v>SCK - Coleta Manual - Entulho e Materiais Diversos</v>
          </cell>
          <cell r="T1691">
            <v>2</v>
          </cell>
          <cell r="U1691" t="str">
            <v>SIEMACO SAO PAULO LIMP URBANA</v>
          </cell>
          <cell r="V1691" t="str">
            <v>Brasileira</v>
          </cell>
          <cell r="W1691" t="str">
            <v>São Paulo</v>
          </cell>
          <cell r="X1691" t="str">
            <v>SILVANIRA MARIA DE CAMARGO</v>
          </cell>
          <cell r="Y1691" t="str">
            <v>SEBASTIAO DO NASCIMENTO</v>
          </cell>
          <cell r="Z1691" t="str">
            <v>Casado</v>
          </cell>
          <cell r="AA1691" t="str">
            <v>Ensino Médio Completo</v>
          </cell>
          <cell r="AB1691" t="str">
            <v>M</v>
          </cell>
          <cell r="AC1691" t="str">
            <v>Rua</v>
          </cell>
          <cell r="AD1691" t="str">
            <v>WALDEMAR ORTEGA</v>
          </cell>
          <cell r="AE1691" t="str">
            <v>SN</v>
          </cell>
          <cell r="AG1691" t="str">
            <v>05885-370</v>
          </cell>
          <cell r="AH1691" t="str">
            <v>JARDIM COMERCIAL</v>
          </cell>
          <cell r="AI1691" t="str">
            <v>São Paulo</v>
          </cell>
          <cell r="AJ1691" t="str">
            <v>São Paulo</v>
          </cell>
          <cell r="AP1691">
            <v>1003</v>
          </cell>
          <cell r="AQ1691" t="str">
            <v>79584</v>
          </cell>
          <cell r="AR1691" t="str">
            <v>4</v>
          </cell>
          <cell r="AS1691" t="str">
            <v>248169506</v>
          </cell>
          <cell r="AT1691" t="str">
            <v>166384100116</v>
          </cell>
          <cell r="AU1691" t="str">
            <v>341</v>
          </cell>
          <cell r="AV1691" t="str">
            <v>20</v>
          </cell>
          <cell r="AW1691" t="str">
            <v>93440</v>
          </cell>
          <cell r="AX1691" t="str">
            <v>230</v>
          </cell>
          <cell r="AY1691">
            <v>1</v>
          </cell>
          <cell r="AZ1691">
            <v>0</v>
          </cell>
          <cell r="BA1691">
            <v>8</v>
          </cell>
        </row>
        <row r="1692">
          <cell r="A1692">
            <v>113759</v>
          </cell>
          <cell r="B1692" t="str">
            <v>MARCOS FELIPE MEDEIROS DO LAGO</v>
          </cell>
          <cell r="C1692" t="str">
            <v>ASSISTENTE DE TI</v>
          </cell>
          <cell r="D1692" t="str">
            <v>ECOSAMPA Operação Geral</v>
          </cell>
          <cell r="E1692">
            <v>43621</v>
          </cell>
          <cell r="F1692">
            <v>4006.12</v>
          </cell>
          <cell r="G1692" t="str">
            <v>Demitido em Meses Anteriores</v>
          </cell>
          <cell r="H1692">
            <v>44809</v>
          </cell>
          <cell r="I1692">
            <v>35104</v>
          </cell>
          <cell r="J1692" t="str">
            <v>436.408.258-96</v>
          </cell>
          <cell r="K1692" t="str">
            <v>201.16844.16.1</v>
          </cell>
          <cell r="L1692" t="str">
            <v>Salário Mensal</v>
          </cell>
          <cell r="M1692" t="str">
            <v>Empregado (CLT)</v>
          </cell>
          <cell r="N1692" t="str">
            <v>2123-10</v>
          </cell>
          <cell r="O1692">
            <v>46</v>
          </cell>
          <cell r="P1692" t="str">
            <v>SEGUNDA A SEXTA - 08:30 ÀS 18:18 / INTERVALO DE 01 HORA</v>
          </cell>
          <cell r="Q1692" t="str">
            <v>220 Horas</v>
          </cell>
          <cell r="R1692" t="str">
            <v>02.05.001</v>
          </cell>
          <cell r="S1692" t="str">
            <v>Depto TI</v>
          </cell>
          <cell r="T1692">
            <v>1</v>
          </cell>
          <cell r="U1692" t="str">
            <v>SIEMACO SAO PAULO LIMP URBANA</v>
          </cell>
          <cell r="V1692" t="str">
            <v>Brasileira</v>
          </cell>
          <cell r="W1692" t="str">
            <v>Ourinhos</v>
          </cell>
          <cell r="X1692" t="str">
            <v>LUCIA HELENA DE MEDEIROS LAGO</v>
          </cell>
          <cell r="Y1692" t="str">
            <v>MARCOS APARECIDO DO LAGO</v>
          </cell>
          <cell r="Z1692" t="str">
            <v>Solteiro</v>
          </cell>
          <cell r="AA1692" t="str">
            <v>Ensino Superior Completo</v>
          </cell>
          <cell r="AB1692" t="str">
            <v>M</v>
          </cell>
          <cell r="AC1692" t="str">
            <v>Rua</v>
          </cell>
          <cell r="AD1692" t="str">
            <v>ENGENHEIRO ANTONIO ALVES BRAGA</v>
          </cell>
          <cell r="AE1692" t="str">
            <v>1001</v>
          </cell>
          <cell r="AG1692" t="str">
            <v>04923-160</v>
          </cell>
          <cell r="AH1692" t="str">
            <v>JD RIVERA</v>
          </cell>
          <cell r="AI1692" t="str">
            <v>São Paulo</v>
          </cell>
          <cell r="AJ1692" t="str">
            <v>São Paulo</v>
          </cell>
          <cell r="AP1692">
            <v>264</v>
          </cell>
          <cell r="AQ1692" t="str">
            <v>96499</v>
          </cell>
          <cell r="AR1692" t="str">
            <v>0</v>
          </cell>
          <cell r="AS1692" t="str">
            <v>385176612</v>
          </cell>
          <cell r="AT1692" t="str">
            <v>420902760175</v>
          </cell>
          <cell r="AU1692" t="str">
            <v>0314</v>
          </cell>
          <cell r="AV1692" t="str">
            <v>372</v>
          </cell>
          <cell r="AW1692" t="str">
            <v>5403</v>
          </cell>
          <cell r="AX1692" t="str">
            <v>00377</v>
          </cell>
          <cell r="AY1692">
            <v>3</v>
          </cell>
          <cell r="AZ1692">
            <v>3</v>
          </cell>
          <cell r="BA1692">
            <v>0</v>
          </cell>
        </row>
        <row r="1693">
          <cell r="A1693">
            <v>113313</v>
          </cell>
          <cell r="B1693" t="str">
            <v>MARCOS FRANCISCO DA SILVA</v>
          </cell>
          <cell r="C1693" t="str">
            <v>AJUDANTE EQ SERVICOS DIVERSOS</v>
          </cell>
          <cell r="D1693" t="str">
            <v>ECOSAMPA Santo Amaro</v>
          </cell>
          <cell r="E1693">
            <v>43617</v>
          </cell>
          <cell r="F1693">
            <v>1603.99</v>
          </cell>
          <cell r="G1693" t="str">
            <v>Em Atividade Normal</v>
          </cell>
          <cell r="H1693">
            <v>44989</v>
          </cell>
          <cell r="I1693">
            <v>28978</v>
          </cell>
          <cell r="J1693" t="str">
            <v>289.897.998-80</v>
          </cell>
          <cell r="K1693" t="str">
            <v>129.95068.85.6</v>
          </cell>
          <cell r="L1693" t="str">
            <v>Salário Mensal</v>
          </cell>
          <cell r="M1693" t="str">
            <v>Empregado (CLT)</v>
          </cell>
          <cell r="N1693" t="str">
            <v>5142-25</v>
          </cell>
          <cell r="O1693">
            <v>66</v>
          </cell>
          <cell r="P1693" t="str">
            <v>SEGUNDA A SABADO - 06:00 AS 14:20 / INTERVALO DE 01 HORA</v>
          </cell>
          <cell r="Q1693" t="str">
            <v>220 Horas</v>
          </cell>
          <cell r="R1693" t="str">
            <v>75.01.017</v>
          </cell>
          <cell r="S1693" t="str">
            <v>SCK - Coleta Manual - Entulho e Materiais Diversos</v>
          </cell>
          <cell r="T1693">
            <v>2</v>
          </cell>
          <cell r="U1693" t="str">
            <v>SIEMACO SAO PAULO LIMP URBANA</v>
          </cell>
          <cell r="V1693" t="str">
            <v>Brasileira</v>
          </cell>
          <cell r="W1693" t="str">
            <v>São Paulo</v>
          </cell>
          <cell r="X1693" t="str">
            <v>SEVERINA BEZERRA DA SILVA</v>
          </cell>
          <cell r="Y1693" t="str">
            <v>FRANCISCO SEBASTIAO DA SILVA</v>
          </cell>
          <cell r="Z1693" t="str">
            <v>Solteiro</v>
          </cell>
          <cell r="AA1693" t="str">
            <v>Ensino Fundamental Incompleto</v>
          </cell>
          <cell r="AB1693" t="str">
            <v>M</v>
          </cell>
          <cell r="AC1693" t="str">
            <v>Rua</v>
          </cell>
          <cell r="AD1693" t="str">
            <v>DOMINGOS FURTADO</v>
          </cell>
          <cell r="AE1693" t="str">
            <v>5</v>
          </cell>
          <cell r="AG1693" t="str">
            <v>04915-050</v>
          </cell>
          <cell r="AH1693" t="str">
            <v>JARDIM FIGUEIRA GRANDE</v>
          </cell>
          <cell r="AI1693" t="str">
            <v>São Paulo</v>
          </cell>
          <cell r="AJ1693" t="str">
            <v>São Paulo</v>
          </cell>
          <cell r="AK1693" t="str">
            <v>11</v>
          </cell>
          <cell r="AL1693" t="str">
            <v>5893.2946</v>
          </cell>
          <cell r="AP1693">
            <v>9104</v>
          </cell>
          <cell r="AQ1693" t="str">
            <v>20564</v>
          </cell>
          <cell r="AR1693" t="str">
            <v>7</v>
          </cell>
          <cell r="AS1693" t="str">
            <v>302608382</v>
          </cell>
          <cell r="AT1693" t="str">
            <v>259577760167</v>
          </cell>
          <cell r="AU1693" t="str">
            <v>35</v>
          </cell>
          <cell r="AV1693" t="str">
            <v>372</v>
          </cell>
          <cell r="AW1693" t="str">
            <v>66959</v>
          </cell>
          <cell r="AX1693" t="str">
            <v>280</v>
          </cell>
          <cell r="AY1693">
            <v>4</v>
          </cell>
          <cell r="AZ1693">
            <v>3</v>
          </cell>
          <cell r="BA1693">
            <v>0</v>
          </cell>
        </row>
        <row r="1694">
          <cell r="A1694">
            <v>114609</v>
          </cell>
          <cell r="B1694" t="str">
            <v>MARCOS HENRIQUE EULALIO DE JESUS</v>
          </cell>
          <cell r="C1694" t="str">
            <v>AJUDANTE EQ SERVICOS DIVERSOS</v>
          </cell>
          <cell r="D1694" t="str">
            <v>ECOSAMPA Santo Amaro</v>
          </cell>
          <cell r="E1694">
            <v>43837</v>
          </cell>
          <cell r="F1694">
            <v>1603.99</v>
          </cell>
          <cell r="G1694" t="str">
            <v>Demitido em Meses Anteriores</v>
          </cell>
          <cell r="H1694">
            <v>44844</v>
          </cell>
          <cell r="I1694">
            <v>34377</v>
          </cell>
          <cell r="J1694" t="str">
            <v>445.706.138-70</v>
          </cell>
          <cell r="K1694" t="str">
            <v>148.40473.04.4</v>
          </cell>
          <cell r="L1694" t="str">
            <v>Salário Mensal</v>
          </cell>
          <cell r="M1694" t="str">
            <v>Empregado (CLT)</v>
          </cell>
          <cell r="N1694" t="str">
            <v>5142-25</v>
          </cell>
          <cell r="O1694">
            <v>167</v>
          </cell>
          <cell r="P1694" t="str">
            <v>SEGUNDA A SABADO - 13:40 AS 22:00 / INTERVALO DE 01 HORA</v>
          </cell>
          <cell r="Q1694" t="str">
            <v>220 Horas</v>
          </cell>
          <cell r="R1694" t="str">
            <v>75.01.013</v>
          </cell>
          <cell r="S1694" t="str">
            <v>SCK - Capinação e Roçada de Vias</v>
          </cell>
          <cell r="T1694">
            <v>2</v>
          </cell>
          <cell r="U1694" t="str">
            <v>SIEMACO SAO PAULO LIMP URBANA</v>
          </cell>
          <cell r="V1694" t="str">
            <v>Brasileira</v>
          </cell>
          <cell r="W1694" t="str">
            <v>São Paulo</v>
          </cell>
          <cell r="X1694" t="str">
            <v>LUCENILDE EULALIA DE JESUS</v>
          </cell>
          <cell r="Y1694" t="str">
            <v>NAO DECLARADO</v>
          </cell>
          <cell r="Z1694" t="str">
            <v>Solteiro</v>
          </cell>
          <cell r="AA1694" t="str">
            <v>Ensino Médio Incompleto</v>
          </cell>
          <cell r="AB1694" t="str">
            <v>M</v>
          </cell>
          <cell r="AC1694" t="str">
            <v>Estrada</v>
          </cell>
          <cell r="AD1694" t="str">
            <v>ESTRADA DO JARARAU</v>
          </cell>
          <cell r="AE1694" t="str">
            <v>120</v>
          </cell>
          <cell r="AF1694" t="str">
            <v>CASA 6</v>
          </cell>
          <cell r="AG1694" t="str">
            <v>04943-120</v>
          </cell>
          <cell r="AH1694" t="str">
            <v>CHACARA NANI</v>
          </cell>
          <cell r="AI1694" t="str">
            <v>São Paulo</v>
          </cell>
          <cell r="AJ1694" t="str">
            <v>São Paulo</v>
          </cell>
          <cell r="AK1694" t="str">
            <v>11</v>
          </cell>
          <cell r="AL1694" t="str">
            <v>99829.1614</v>
          </cell>
          <cell r="AP1694">
            <v>9106</v>
          </cell>
          <cell r="AQ1694" t="str">
            <v>36875</v>
          </cell>
          <cell r="AR1694" t="str">
            <v>7</v>
          </cell>
          <cell r="AS1694" t="str">
            <v>426518767</v>
          </cell>
          <cell r="AT1694" t="str">
            <v>402131570167</v>
          </cell>
          <cell r="AU1694" t="str">
            <v>0355</v>
          </cell>
          <cell r="AV1694" t="str">
            <v>020</v>
          </cell>
          <cell r="AW1694" t="str">
            <v>44570613</v>
          </cell>
          <cell r="AX1694" t="str">
            <v>870</v>
          </cell>
          <cell r="AY1694">
            <v>2</v>
          </cell>
          <cell r="AZ1694">
            <v>9</v>
          </cell>
          <cell r="BA1694">
            <v>3</v>
          </cell>
        </row>
        <row r="1695">
          <cell r="A1695">
            <v>122827</v>
          </cell>
          <cell r="B1695" t="str">
            <v>MARCOS JEFFERSON ALAOR JESUS DE SOUZA</v>
          </cell>
          <cell r="C1695" t="str">
            <v>AJUDANTE EQ SERVICOS DIVERSOS</v>
          </cell>
          <cell r="D1695" t="str">
            <v>ECOSAMPA Capela do Socorro</v>
          </cell>
          <cell r="E1695">
            <v>45180</v>
          </cell>
          <cell r="F1695">
            <v>1603.99</v>
          </cell>
          <cell r="G1695" t="str">
            <v>Em Atividade Normal</v>
          </cell>
          <cell r="H1695">
            <v>45180</v>
          </cell>
          <cell r="I1695">
            <v>31204</v>
          </cell>
          <cell r="J1695" t="str">
            <v>332.499.308-30</v>
          </cell>
          <cell r="K1695" t="str">
            <v>134.05264.93.5</v>
          </cell>
          <cell r="L1695" t="str">
            <v>Salário Mensal</v>
          </cell>
          <cell r="M1695" t="str">
            <v>Empregado (CLT)</v>
          </cell>
          <cell r="N1695" t="str">
            <v>5142-25</v>
          </cell>
          <cell r="O1695">
            <v>66</v>
          </cell>
          <cell r="P1695" t="str">
            <v>SEGUNDA A SABADO - 06:00 AS 14:20 / INTERVALO DE 01 HORA</v>
          </cell>
          <cell r="Q1695" t="str">
            <v>220 Horas</v>
          </cell>
          <cell r="R1695" t="str">
            <v>75.01.013</v>
          </cell>
          <cell r="S1695" t="str">
            <v>SCK - Capinação e Roçada de Vias</v>
          </cell>
          <cell r="T1695">
            <v>2</v>
          </cell>
          <cell r="U1695" t="str">
            <v>SIEMACO SAO PAULO LIMP URBANA</v>
          </cell>
          <cell r="V1695" t="str">
            <v>Brasileira</v>
          </cell>
          <cell r="W1695" t="str">
            <v>Mairiporã</v>
          </cell>
          <cell r="X1695" t="str">
            <v>THEREZA DE JESUS DE SOUZA</v>
          </cell>
          <cell r="Y1695" t="str">
            <v>BENEDITO ALAOR DE SOUZA</v>
          </cell>
          <cell r="Z1695" t="str">
            <v>Casado</v>
          </cell>
          <cell r="AA1695" t="str">
            <v>Ensino Médio Completo</v>
          </cell>
          <cell r="AB1695" t="str">
            <v>M</v>
          </cell>
          <cell r="AC1695" t="str">
            <v>Rua</v>
          </cell>
          <cell r="AD1695" t="str">
            <v>Seringal do Rio Verde</v>
          </cell>
          <cell r="AE1695" t="str">
            <v>6</v>
          </cell>
          <cell r="AF1695" t="str">
            <v>CASA 03</v>
          </cell>
          <cell r="AG1695" t="str">
            <v>04941-020</v>
          </cell>
          <cell r="AH1695" t="str">
            <v xml:space="preserve">Parque Bologne	</v>
          </cell>
          <cell r="AI1695" t="str">
            <v>São Paulo</v>
          </cell>
          <cell r="AJ1695" t="str">
            <v>São Paulo</v>
          </cell>
          <cell r="AM1695" t="str">
            <v>11</v>
          </cell>
          <cell r="AN1695" t="str">
            <v>98798-4258</v>
          </cell>
          <cell r="AP1695">
            <v>6734</v>
          </cell>
          <cell r="AQ1695" t="str">
            <v>12104</v>
          </cell>
          <cell r="AR1695" t="str">
            <v>6</v>
          </cell>
          <cell r="AS1695" t="str">
            <v>321351368</v>
          </cell>
          <cell r="AT1695" t="str">
            <v>302846710191</v>
          </cell>
          <cell r="AW1695" t="str">
            <v>33249930</v>
          </cell>
          <cell r="AX1695" t="str">
            <v>830</v>
          </cell>
          <cell r="AY1695">
            <v>0</v>
          </cell>
          <cell r="AZ1695">
            <v>0</v>
          </cell>
          <cell r="BA1695">
            <v>0</v>
          </cell>
        </row>
        <row r="1696">
          <cell r="A1696">
            <v>119126</v>
          </cell>
          <cell r="B1696" t="str">
            <v>MARCOS JOSE DA SILVA</v>
          </cell>
          <cell r="C1696" t="str">
            <v>MOTORISTA CAMINHAO</v>
          </cell>
          <cell r="D1696" t="str">
            <v>ECOSAMPA Operação Geral</v>
          </cell>
          <cell r="E1696">
            <v>44630</v>
          </cell>
          <cell r="F1696">
            <v>3050.22</v>
          </cell>
          <cell r="G1696" t="str">
            <v>Em Atividade Normal</v>
          </cell>
          <cell r="H1696">
            <v>45056</v>
          </cell>
          <cell r="I1696">
            <v>29762</v>
          </cell>
          <cell r="J1696" t="str">
            <v>300.358.398-05</v>
          </cell>
          <cell r="K1696" t="str">
            <v>129.49660.93.4</v>
          </cell>
          <cell r="L1696" t="str">
            <v>Salário Mensal</v>
          </cell>
          <cell r="M1696" t="str">
            <v>Empregado (CLT)</v>
          </cell>
          <cell r="N1696" t="str">
            <v>7825-10</v>
          </cell>
          <cell r="O1696">
            <v>339</v>
          </cell>
          <cell r="P1696" t="str">
            <v>SEGUNDA A SABADO - 13:20 AS 21:40 / INTERVALO DE 01 HORA</v>
          </cell>
          <cell r="Q1696" t="str">
            <v>220 Horas</v>
          </cell>
          <cell r="R1696" t="str">
            <v>75.01.013</v>
          </cell>
          <cell r="S1696" t="str">
            <v>SCK - Capinação e Roçada de Vias</v>
          </cell>
          <cell r="T1696">
            <v>2</v>
          </cell>
          <cell r="U1696" t="str">
            <v>SIND TRAB EMP DE ONIBUS RODOV INTEREST INTERM SET DIF SAO PAULO</v>
          </cell>
          <cell r="V1696" t="str">
            <v>Brasileira</v>
          </cell>
          <cell r="W1696" t="str">
            <v>São Paulo</v>
          </cell>
          <cell r="X1696" t="str">
            <v>MARIA JULIA DA SILVA</v>
          </cell>
          <cell r="Y1696" t="str">
            <v>JOSE GUILHERMINO DA SILVA</v>
          </cell>
          <cell r="Z1696" t="str">
            <v>Solteiro</v>
          </cell>
          <cell r="AA1696" t="str">
            <v>Educação Básica Incompleta</v>
          </cell>
          <cell r="AB1696" t="str">
            <v>M</v>
          </cell>
          <cell r="AC1696" t="str">
            <v>Avenida</v>
          </cell>
          <cell r="AD1696" t="str">
            <v>NUNO MARQUES PEREIRA</v>
          </cell>
          <cell r="AE1696" t="str">
            <v>30</v>
          </cell>
          <cell r="AF1696" t="str">
            <v>30C</v>
          </cell>
          <cell r="AG1696" t="str">
            <v>05863-210</v>
          </cell>
          <cell r="AH1696" t="str">
            <v>JARDIM IMBE</v>
          </cell>
          <cell r="AI1696" t="str">
            <v>São Paulo</v>
          </cell>
          <cell r="AJ1696" t="str">
            <v>São Paulo</v>
          </cell>
          <cell r="AK1696" t="str">
            <v>11</v>
          </cell>
          <cell r="AL1696" t="str">
            <v>94734.6310</v>
          </cell>
          <cell r="AM1696" t="str">
            <v>11</v>
          </cell>
          <cell r="AN1696" t="str">
            <v>94013.1160</v>
          </cell>
          <cell r="AP1696">
            <v>1571</v>
          </cell>
          <cell r="AQ1696" t="str">
            <v>44501</v>
          </cell>
          <cell r="AR1696" t="str">
            <v>2</v>
          </cell>
          <cell r="AS1696" t="str">
            <v>29060106X</v>
          </cell>
          <cell r="AT1696" t="str">
            <v>293036560108</v>
          </cell>
          <cell r="AU1696" t="str">
            <v>0439</v>
          </cell>
          <cell r="AV1696" t="str">
            <v>373</v>
          </cell>
          <cell r="AW1696" t="str">
            <v>30035839</v>
          </cell>
          <cell r="AX1696" t="str">
            <v>805</v>
          </cell>
          <cell r="AY1696">
            <v>1</v>
          </cell>
          <cell r="AZ1696">
            <v>5</v>
          </cell>
          <cell r="BA1696">
            <v>21</v>
          </cell>
          <cell r="BB1696" t="str">
            <v>01.495.829.944</v>
          </cell>
          <cell r="BC1696">
            <v>44707</v>
          </cell>
          <cell r="BD1696">
            <v>42882</v>
          </cell>
          <cell r="BE1696" t="str">
            <v>D</v>
          </cell>
          <cell r="BG1696">
            <v>44628</v>
          </cell>
        </row>
        <row r="1697">
          <cell r="A1697">
            <v>118993</v>
          </cell>
          <cell r="B1697" t="str">
            <v>MARCOS MARCIO ROCHA SANTOS</v>
          </cell>
          <cell r="C1697" t="str">
            <v>SOLDADOR</v>
          </cell>
          <cell r="D1697" t="str">
            <v>ECOSAMPA Operação Geral</v>
          </cell>
          <cell r="E1697">
            <v>44613</v>
          </cell>
          <cell r="F1697">
            <v>3333.18</v>
          </cell>
          <cell r="G1697" t="str">
            <v>Em Atividade Normal</v>
          </cell>
          <cell r="H1697">
            <v>45149</v>
          </cell>
          <cell r="I1697">
            <v>28870</v>
          </cell>
          <cell r="J1697" t="str">
            <v>815.660.265-04</v>
          </cell>
          <cell r="K1697" t="str">
            <v>126.91720.04.9</v>
          </cell>
          <cell r="L1697" t="str">
            <v>Salário Mensal</v>
          </cell>
          <cell r="M1697" t="str">
            <v>Empregado (CLT)</v>
          </cell>
          <cell r="N1697" t="str">
            <v>7243-15</v>
          </cell>
          <cell r="O1697">
            <v>297</v>
          </cell>
          <cell r="P1697" t="str">
            <v>SEGUNDA A SABADO - 05:40 AS 14:00 / INTERVALO DE 01 HORA</v>
          </cell>
          <cell r="Q1697" t="str">
            <v>220 Horas</v>
          </cell>
          <cell r="R1697" t="str">
            <v>75.02.003</v>
          </cell>
          <cell r="S1697" t="str">
            <v>Apoio Op C.Direto</v>
          </cell>
          <cell r="T1697">
            <v>2</v>
          </cell>
          <cell r="U1697" t="str">
            <v>SIEMACO SAO PAULO LIMP URBANA</v>
          </cell>
          <cell r="V1697" t="str">
            <v>Brasileira</v>
          </cell>
          <cell r="W1697" t="str">
            <v>Nenhum</v>
          </cell>
          <cell r="X1697" t="str">
            <v>MARIA DAS GRACAS COELHO ROCHA</v>
          </cell>
          <cell r="Y1697" t="str">
            <v>JOAO DE OLIVEIRA SANTOS</v>
          </cell>
          <cell r="Z1697" t="str">
            <v>União Est/Marit</v>
          </cell>
          <cell r="AA1697" t="str">
            <v>Ensino Médio Completo</v>
          </cell>
          <cell r="AB1697" t="str">
            <v>M</v>
          </cell>
          <cell r="AC1697" t="str">
            <v>Rua</v>
          </cell>
          <cell r="AD1697" t="str">
            <v>RUA HERACLITO SADONO</v>
          </cell>
          <cell r="AE1697" t="str">
            <v>12</v>
          </cell>
          <cell r="AF1697" t="str">
            <v>A</v>
          </cell>
          <cell r="AG1697" t="str">
            <v>08151-170</v>
          </cell>
          <cell r="AH1697" t="str">
            <v>JARDIM ROSINA</v>
          </cell>
          <cell r="AI1697" t="str">
            <v>São Paulo</v>
          </cell>
          <cell r="AJ1697" t="str">
            <v>São Paulo</v>
          </cell>
          <cell r="AK1697" t="str">
            <v>11</v>
          </cell>
          <cell r="AL1697" t="str">
            <v>98309.3306</v>
          </cell>
          <cell r="AM1697" t="str">
            <v>11</v>
          </cell>
          <cell r="AP1697">
            <v>8760</v>
          </cell>
          <cell r="AQ1697" t="str">
            <v>19283</v>
          </cell>
          <cell r="AR1697" t="str">
            <v>4</v>
          </cell>
          <cell r="AS1697" t="str">
            <v>634321596</v>
          </cell>
          <cell r="AT1697" t="str">
            <v>095672870574</v>
          </cell>
          <cell r="AU1697" t="str">
            <v>0209</v>
          </cell>
          <cell r="AV1697" t="str">
            <v>352</v>
          </cell>
          <cell r="AW1697" t="str">
            <v>81566026</v>
          </cell>
          <cell r="AX1697" t="str">
            <v>504</v>
          </cell>
          <cell r="AY1697">
            <v>1</v>
          </cell>
          <cell r="AZ1697">
            <v>6</v>
          </cell>
          <cell r="BA1697">
            <v>10</v>
          </cell>
        </row>
        <row r="1698">
          <cell r="A1698">
            <v>114254</v>
          </cell>
          <cell r="B1698" t="str">
            <v>MARCOS PAIVA DA SILVA</v>
          </cell>
          <cell r="C1698" t="str">
            <v>VARREDOR</v>
          </cell>
          <cell r="D1698" t="str">
            <v>ECOSAMPA Santo Amaro</v>
          </cell>
          <cell r="E1698">
            <v>43804</v>
          </cell>
          <cell r="F1698">
            <v>1603.99</v>
          </cell>
          <cell r="G1698" t="str">
            <v>Em Atividade Normal</v>
          </cell>
          <cell r="H1698">
            <v>45086</v>
          </cell>
          <cell r="I1698">
            <v>31310</v>
          </cell>
          <cell r="J1698" t="str">
            <v>093.255.714-71</v>
          </cell>
          <cell r="K1698" t="str">
            <v>204.62353.63.4</v>
          </cell>
          <cell r="L1698" t="str">
            <v>Salário Mensal</v>
          </cell>
          <cell r="M1698" t="str">
            <v>Empregado (CLT)</v>
          </cell>
          <cell r="N1698" t="str">
            <v>5142-15</v>
          </cell>
          <cell r="O1698">
            <v>299</v>
          </cell>
          <cell r="P1698" t="str">
            <v>SEGUNDA A SABADO - 20:00 AS 03:40 / INTERVALO DE 01 HORA</v>
          </cell>
          <cell r="Q1698" t="str">
            <v>220 Horas</v>
          </cell>
          <cell r="R1698" t="str">
            <v>75.01.006</v>
          </cell>
          <cell r="S1698" t="str">
            <v>SCK - Varrição de Vias e Logradouros</v>
          </cell>
          <cell r="T1698">
            <v>2</v>
          </cell>
          <cell r="U1698" t="str">
            <v>SIEMACO SAO PAULO LIMP URBANA</v>
          </cell>
          <cell r="V1698" t="str">
            <v>Brasileira</v>
          </cell>
          <cell r="W1698" t="str">
            <v>União dos Palmares</v>
          </cell>
          <cell r="X1698" t="str">
            <v>MARIA DE LOURDES PAIVA DA SILVA</v>
          </cell>
          <cell r="Y1698" t="str">
            <v>JOSE PEDRO DA SILVA</v>
          </cell>
          <cell r="Z1698" t="str">
            <v>Solteiro</v>
          </cell>
          <cell r="AA1698" t="str">
            <v>Ensino Médio Completo</v>
          </cell>
          <cell r="AB1698" t="str">
            <v>M</v>
          </cell>
          <cell r="AC1698" t="str">
            <v>Rua</v>
          </cell>
          <cell r="AD1698" t="str">
            <v xml:space="preserve">RUA ONAM GOMES DE SENA </v>
          </cell>
          <cell r="AE1698" t="str">
            <v>155</v>
          </cell>
          <cell r="AF1698" t="str">
            <v>CS 02</v>
          </cell>
          <cell r="AG1698" t="str">
            <v>05860-100</v>
          </cell>
          <cell r="AH1698" t="str">
            <v>JARDIM SANDRA</v>
          </cell>
          <cell r="AI1698" t="str">
            <v>São Paulo</v>
          </cell>
          <cell r="AJ1698" t="str">
            <v>São Paulo</v>
          </cell>
          <cell r="AK1698" t="str">
            <v>11</v>
          </cell>
          <cell r="AL1698" t="str">
            <v>98016.6283</v>
          </cell>
          <cell r="AP1698">
            <v>1003</v>
          </cell>
          <cell r="AQ1698" t="str">
            <v>85100</v>
          </cell>
          <cell r="AR1698" t="str">
            <v>1</v>
          </cell>
          <cell r="AS1698" t="str">
            <v>58248991x</v>
          </cell>
          <cell r="AT1698" t="str">
            <v>036537551716</v>
          </cell>
          <cell r="AU1698" t="str">
            <v>0426</v>
          </cell>
          <cell r="AV1698" t="str">
            <v>373</v>
          </cell>
          <cell r="AW1698" t="str">
            <v>069266</v>
          </cell>
          <cell r="AX1698" t="str">
            <v>00021</v>
          </cell>
          <cell r="AY1698">
            <v>3</v>
          </cell>
          <cell r="AZ1698">
            <v>8</v>
          </cell>
          <cell r="BA1698">
            <v>26</v>
          </cell>
        </row>
        <row r="1699">
          <cell r="A1699">
            <v>113316</v>
          </cell>
          <cell r="B1699" t="str">
            <v>MARCOS PAULO DIAS</v>
          </cell>
          <cell r="C1699" t="str">
            <v>COLETOR</v>
          </cell>
          <cell r="D1699" t="str">
            <v>ECOSAMPA Operação Geral</v>
          </cell>
          <cell r="E1699">
            <v>43617</v>
          </cell>
          <cell r="F1699">
            <v>1465.28</v>
          </cell>
          <cell r="G1699" t="str">
            <v>Demitido em Meses Anteriores</v>
          </cell>
          <cell r="H1699">
            <v>43703</v>
          </cell>
          <cell r="I1699">
            <v>30337</v>
          </cell>
          <cell r="J1699" t="str">
            <v>223.463.448-26</v>
          </cell>
          <cell r="K1699" t="str">
            <v>129.28651.89.8</v>
          </cell>
          <cell r="L1699" t="str">
            <v>Salário Mensal</v>
          </cell>
          <cell r="M1699" t="str">
            <v>Empregado (CLT)</v>
          </cell>
          <cell r="N1699" t="str">
            <v>5142-05</v>
          </cell>
          <cell r="O1699">
            <v>167</v>
          </cell>
          <cell r="P1699" t="str">
            <v>SEGUNDA A SABADO - 13:40 AS 22:00 / INTERVALO DE 01 HORA</v>
          </cell>
          <cell r="Q1699" t="str">
            <v>220 Horas</v>
          </cell>
          <cell r="R1699" t="str">
            <v>75.01.017</v>
          </cell>
          <cell r="S1699" t="str">
            <v>SCK - Coleta Manual - Entulho e Materiais Diversos</v>
          </cell>
          <cell r="T1699">
            <v>2</v>
          </cell>
          <cell r="U1699" t="str">
            <v>SIEMACO SAO PAULO LIMP URBANA</v>
          </cell>
          <cell r="V1699" t="str">
            <v>Brasileira</v>
          </cell>
          <cell r="W1699" t="str">
            <v>Jaboatão dos Guararapes</v>
          </cell>
          <cell r="X1699" t="str">
            <v>EDUVIRGEM ALVES DE MORAIS DIAS</v>
          </cell>
          <cell r="Y1699" t="str">
            <v>JOSE DIAS FILHO</v>
          </cell>
          <cell r="Z1699" t="str">
            <v>Solteiro</v>
          </cell>
          <cell r="AA1699" t="str">
            <v>Ensino Fundamental Completo</v>
          </cell>
          <cell r="AB1699" t="str">
            <v>M</v>
          </cell>
          <cell r="AC1699" t="str">
            <v>Rua</v>
          </cell>
          <cell r="AD1699" t="str">
            <v>BANANEIRA</v>
          </cell>
          <cell r="AE1699" t="str">
            <v>23</v>
          </cell>
          <cell r="AG1699" t="str">
            <v>06835-340</v>
          </cell>
          <cell r="AH1699" t="str">
            <v>JARDIM PINHEIRINHO</v>
          </cell>
          <cell r="AI1699" t="str">
            <v>Embu</v>
          </cell>
          <cell r="AJ1699" t="str">
            <v>São Paulo</v>
          </cell>
          <cell r="AK1699" t="str">
            <v>11</v>
          </cell>
          <cell r="AL1699" t="str">
            <v>95408.1037</v>
          </cell>
          <cell r="AM1699" t="str">
            <v>11</v>
          </cell>
          <cell r="AN1699" t="str">
            <v>95293.5697</v>
          </cell>
          <cell r="AP1699">
            <v>1003</v>
          </cell>
          <cell r="AQ1699" t="str">
            <v>74645</v>
          </cell>
          <cell r="AR1699" t="str">
            <v>8</v>
          </cell>
          <cell r="AS1699" t="str">
            <v>331891839</v>
          </cell>
          <cell r="AT1699" t="str">
            <v>297021700124</v>
          </cell>
          <cell r="AU1699" t="str">
            <v>20</v>
          </cell>
          <cell r="AV1699" t="str">
            <v>20</v>
          </cell>
          <cell r="AW1699" t="str">
            <v>37803</v>
          </cell>
          <cell r="AX1699" t="str">
            <v>247</v>
          </cell>
          <cell r="AY1699">
            <v>0</v>
          </cell>
          <cell r="AZ1699">
            <v>2</v>
          </cell>
          <cell r="BA1699">
            <v>25</v>
          </cell>
        </row>
        <row r="1700">
          <cell r="A1700">
            <v>113324</v>
          </cell>
          <cell r="B1700" t="str">
            <v>MARCOS PEREIRA MARINHO</v>
          </cell>
          <cell r="C1700" t="str">
            <v>VARREDOR</v>
          </cell>
          <cell r="D1700" t="str">
            <v>ECOSAMPA Santo Amaro</v>
          </cell>
          <cell r="E1700">
            <v>43617</v>
          </cell>
          <cell r="F1700">
            <v>1603.99</v>
          </cell>
          <cell r="G1700" t="str">
            <v>Em Atividade Normal</v>
          </cell>
          <cell r="H1700">
            <v>44898</v>
          </cell>
          <cell r="I1700">
            <v>22198</v>
          </cell>
          <cell r="J1700" t="str">
            <v>029.551.868-56</v>
          </cell>
          <cell r="K1700" t="str">
            <v>106.48472.18.0</v>
          </cell>
          <cell r="L1700" t="str">
            <v>Salário Mensal</v>
          </cell>
          <cell r="M1700" t="str">
            <v>Empregado (CLT)</v>
          </cell>
          <cell r="N1700" t="str">
            <v>5142-15</v>
          </cell>
          <cell r="O1700">
            <v>66</v>
          </cell>
          <cell r="P1700" t="str">
            <v>SEGUNDA A SABADO - 06:00 AS 14:20 / INTERVALO DE 01 HORA</v>
          </cell>
          <cell r="Q1700" t="str">
            <v>220 Horas</v>
          </cell>
          <cell r="R1700" t="str">
            <v>75.01.006</v>
          </cell>
          <cell r="S1700" t="str">
            <v>SCK - Varrição de Vias e Logradouros</v>
          </cell>
          <cell r="T1700">
            <v>2</v>
          </cell>
          <cell r="U1700" t="str">
            <v>SIEMACO SAO PAULO LIMP URBANA</v>
          </cell>
          <cell r="V1700" t="str">
            <v>Brasileira</v>
          </cell>
          <cell r="W1700" t="str">
            <v>São Paulo</v>
          </cell>
          <cell r="X1700" t="str">
            <v>JUDITE ALVES MARINHO</v>
          </cell>
          <cell r="Y1700" t="str">
            <v>JOSE PEREIRA MARINHO</v>
          </cell>
          <cell r="Z1700" t="str">
            <v>Casado</v>
          </cell>
          <cell r="AA1700" t="str">
            <v>Ensino Fundamental Completo</v>
          </cell>
          <cell r="AB1700" t="str">
            <v>M</v>
          </cell>
          <cell r="AC1700" t="str">
            <v>Rua</v>
          </cell>
          <cell r="AD1700" t="str">
            <v>ERNESTO ROTHSCHILD</v>
          </cell>
          <cell r="AE1700" t="str">
            <v>6</v>
          </cell>
          <cell r="AF1700" t="str">
            <v>CASA 06</v>
          </cell>
          <cell r="AG1700" t="str">
            <v>04455-240</v>
          </cell>
          <cell r="AH1700" t="str">
            <v>VILA CAMPO GRANDE</v>
          </cell>
          <cell r="AI1700" t="str">
            <v>São Paulo</v>
          </cell>
          <cell r="AJ1700" t="str">
            <v>São Paulo</v>
          </cell>
          <cell r="AP1700">
            <v>2945</v>
          </cell>
          <cell r="AQ1700" t="str">
            <v>52430</v>
          </cell>
          <cell r="AR1700" t="str">
            <v>0</v>
          </cell>
          <cell r="AS1700" t="str">
            <v>138085754</v>
          </cell>
          <cell r="AT1700" t="str">
            <v>43188290205</v>
          </cell>
          <cell r="AU1700" t="str">
            <v>136</v>
          </cell>
          <cell r="AV1700" t="str">
            <v>418</v>
          </cell>
          <cell r="AW1700" t="str">
            <v>62895</v>
          </cell>
          <cell r="AX1700" t="str">
            <v>419</v>
          </cell>
          <cell r="AY1700">
            <v>4</v>
          </cell>
          <cell r="AZ1700">
            <v>3</v>
          </cell>
          <cell r="BA1700">
            <v>0</v>
          </cell>
        </row>
        <row r="1701">
          <cell r="A1701">
            <v>122418</v>
          </cell>
          <cell r="B1701" t="str">
            <v>MARCOS ROBERTO DA SILVA</v>
          </cell>
          <cell r="C1701" t="str">
            <v>MOTORISTA CAMINHAO</v>
          </cell>
          <cell r="D1701" t="str">
            <v>ECOSAMPA Operação Geral</v>
          </cell>
          <cell r="E1701">
            <v>45117</v>
          </cell>
          <cell r="F1701">
            <v>3050.22</v>
          </cell>
          <cell r="G1701" t="str">
            <v>Em Atividade Normal</v>
          </cell>
          <cell r="H1701">
            <v>45117</v>
          </cell>
          <cell r="I1701">
            <v>28938</v>
          </cell>
          <cell r="J1701" t="str">
            <v>284.285.408-02</v>
          </cell>
          <cell r="K1701" t="str">
            <v>129.48491.89.6</v>
          </cell>
          <cell r="L1701" t="str">
            <v>Salário Mensal</v>
          </cell>
          <cell r="M1701" t="str">
            <v>Empregado (CLT)</v>
          </cell>
          <cell r="N1701" t="str">
            <v>7825-10</v>
          </cell>
          <cell r="O1701">
            <v>301</v>
          </cell>
          <cell r="P1701" t="str">
            <v>SEGUNDA A SABADO - 22:00 AS 05:25 / INTERVALO DE 01 HORA</v>
          </cell>
          <cell r="Q1701" t="str">
            <v>220 Horas</v>
          </cell>
          <cell r="R1701" t="str">
            <v>75.01.011</v>
          </cell>
          <cell r="S1701" t="str">
            <v>SCK - Lavagem - Feiras, Vias e Logradouros</v>
          </cell>
          <cell r="T1701">
            <v>2</v>
          </cell>
          <cell r="U1701" t="str">
            <v>SIND TRAB EMP DE ONIBUS RODOV INTEREST INTERM SET DIF SAO PAULO</v>
          </cell>
          <cell r="V1701" t="str">
            <v>Brasileira</v>
          </cell>
          <cell r="W1701" t="str">
            <v>Nenhum</v>
          </cell>
          <cell r="X1701" t="str">
            <v>MARIA DO SOCORRO DA SILVA</v>
          </cell>
          <cell r="Y1701" t="str">
            <v>BONIFACIO CAETANO DA SILVA</v>
          </cell>
          <cell r="Z1701" t="str">
            <v>Solteiro</v>
          </cell>
          <cell r="AA1701" t="str">
            <v>Ensino Fundamental Completo</v>
          </cell>
          <cell r="AB1701" t="str">
            <v>M</v>
          </cell>
          <cell r="AC1701" t="str">
            <v>Rua</v>
          </cell>
          <cell r="AD1701" t="str">
            <v>JOSE BARBERA</v>
          </cell>
          <cell r="AE1701" t="str">
            <v>71</v>
          </cell>
          <cell r="AF1701" t="str">
            <v>CASA 1</v>
          </cell>
          <cell r="AG1701" t="str">
            <v>03978-560</v>
          </cell>
          <cell r="AH1701" t="str">
            <v>JARDIM SAO ROBERTO</v>
          </cell>
          <cell r="AI1701" t="str">
            <v>São Paulo</v>
          </cell>
          <cell r="AJ1701" t="str">
            <v>São Paulo</v>
          </cell>
          <cell r="AM1701" t="str">
            <v>11</v>
          </cell>
          <cell r="AN1701" t="str">
            <v>96689-2464</v>
          </cell>
          <cell r="AP1701">
            <v>885</v>
          </cell>
          <cell r="AQ1701" t="str">
            <v>83220</v>
          </cell>
          <cell r="AR1701" t="str">
            <v>4</v>
          </cell>
          <cell r="AS1701" t="str">
            <v>281339612</v>
          </cell>
          <cell r="AT1701" t="str">
            <v>269989660183</v>
          </cell>
          <cell r="AU1701" t="str">
            <v>0063</v>
          </cell>
          <cell r="AV1701" t="str">
            <v>421</v>
          </cell>
          <cell r="AW1701" t="str">
            <v>28428540</v>
          </cell>
          <cell r="AX1701" t="str">
            <v>802</v>
          </cell>
          <cell r="AY1701">
            <v>0</v>
          </cell>
          <cell r="AZ1701">
            <v>1</v>
          </cell>
          <cell r="BA1701">
            <v>21</v>
          </cell>
          <cell r="BB1701" t="str">
            <v>03.016.194.776</v>
          </cell>
          <cell r="BC1701">
            <v>46064</v>
          </cell>
          <cell r="BD1701">
            <v>44258</v>
          </cell>
          <cell r="BE1701" t="str">
            <v>E</v>
          </cell>
        </row>
        <row r="1702">
          <cell r="A1702">
            <v>113329</v>
          </cell>
          <cell r="B1702" t="str">
            <v>MARCOS ROBERTO DE CARVALHO</v>
          </cell>
          <cell r="C1702" t="str">
            <v>VARREDOR</v>
          </cell>
          <cell r="D1702" t="str">
            <v>ECOSAMPA Parelheiros</v>
          </cell>
          <cell r="E1702">
            <v>43617</v>
          </cell>
          <cell r="F1702">
            <v>1603.99</v>
          </cell>
          <cell r="G1702" t="str">
            <v>Em Atividade Normal</v>
          </cell>
          <cell r="H1702">
            <v>45086</v>
          </cell>
          <cell r="I1702">
            <v>26814</v>
          </cell>
          <cell r="J1702" t="str">
            <v>167.002.938-71</v>
          </cell>
          <cell r="K1702" t="str">
            <v>123.81872.09.6</v>
          </cell>
          <cell r="L1702" t="str">
            <v>Salário Mensal</v>
          </cell>
          <cell r="M1702" t="str">
            <v>Empregado (CLT)</v>
          </cell>
          <cell r="N1702" t="str">
            <v>5142-15</v>
          </cell>
          <cell r="O1702">
            <v>233</v>
          </cell>
          <cell r="P1702" t="str">
            <v>SEGUNDA A SABADO - 09:00 AS 17:20 / INTERVALO DE 01 HORA</v>
          </cell>
          <cell r="Q1702" t="str">
            <v>220 Horas</v>
          </cell>
          <cell r="R1702" t="str">
            <v>75.01.006</v>
          </cell>
          <cell r="S1702" t="str">
            <v>SCK - Varrição de Vias e Logradouros</v>
          </cell>
          <cell r="T1702">
            <v>2</v>
          </cell>
          <cell r="U1702" t="str">
            <v>SIEMACO SAO PAULO LIMP URBANA</v>
          </cell>
          <cell r="V1702" t="str">
            <v>Brasileira</v>
          </cell>
          <cell r="W1702" t="str">
            <v>São Paulo</v>
          </cell>
          <cell r="X1702" t="str">
            <v>MARIA APARECIDA CARVALHO</v>
          </cell>
          <cell r="Y1702" t="str">
            <v>OZESSO DE LIRA CARVALHO</v>
          </cell>
          <cell r="Z1702" t="str">
            <v>Solteiro</v>
          </cell>
          <cell r="AA1702" t="str">
            <v>Ensino Fundamental Completo</v>
          </cell>
          <cell r="AB1702" t="str">
            <v>M</v>
          </cell>
          <cell r="AC1702" t="str">
            <v>Rua</v>
          </cell>
          <cell r="AD1702" t="str">
            <v>GABRIEL BARCO</v>
          </cell>
          <cell r="AE1702" t="str">
            <v>129</v>
          </cell>
          <cell r="AF1702" t="str">
            <v>FUNDOS</v>
          </cell>
          <cell r="AG1702" t="str">
            <v>04891-150</v>
          </cell>
          <cell r="AH1702" t="str">
            <v>VL ROSCHEL</v>
          </cell>
          <cell r="AI1702" t="str">
            <v>São Paulo</v>
          </cell>
          <cell r="AJ1702" t="str">
            <v>São Paulo</v>
          </cell>
          <cell r="AP1702">
            <v>3052</v>
          </cell>
          <cell r="AQ1702" t="str">
            <v>16885</v>
          </cell>
          <cell r="AR1702" t="str">
            <v>7</v>
          </cell>
          <cell r="AS1702" t="str">
            <v>245117349</v>
          </cell>
          <cell r="AT1702" t="str">
            <v>259173260167</v>
          </cell>
          <cell r="AU1702" t="str">
            <v>92</v>
          </cell>
          <cell r="AV1702" t="str">
            <v>371</v>
          </cell>
          <cell r="AW1702" t="str">
            <v>68315</v>
          </cell>
          <cell r="AX1702" t="str">
            <v>225</v>
          </cell>
          <cell r="AY1702">
            <v>4</v>
          </cell>
          <cell r="AZ1702">
            <v>3</v>
          </cell>
          <cell r="BA1702">
            <v>0</v>
          </cell>
        </row>
        <row r="1703">
          <cell r="A1703">
            <v>114934</v>
          </cell>
          <cell r="B1703" t="str">
            <v>MARCOS SANTANA DE JESUS</v>
          </cell>
          <cell r="C1703" t="str">
            <v>AUXILIAR DE CHECK LIST</v>
          </cell>
          <cell r="D1703" t="str">
            <v>ECOSAMPA Operação Geral</v>
          </cell>
          <cell r="E1703">
            <v>43916</v>
          </cell>
          <cell r="F1703">
            <v>1952.99</v>
          </cell>
          <cell r="G1703" t="str">
            <v>Gozando Férias</v>
          </cell>
          <cell r="H1703">
            <v>45180</v>
          </cell>
          <cell r="I1703">
            <v>29799</v>
          </cell>
          <cell r="J1703" t="str">
            <v>225.523.348-73</v>
          </cell>
          <cell r="K1703" t="str">
            <v>131.18090.89.7</v>
          </cell>
          <cell r="L1703" t="str">
            <v>Salário Mensal</v>
          </cell>
          <cell r="M1703" t="str">
            <v>Empregado (CLT)</v>
          </cell>
          <cell r="N1703" t="str">
            <v>4142-10</v>
          </cell>
          <cell r="O1703">
            <v>339</v>
          </cell>
          <cell r="P1703" t="str">
            <v>SEGUNDA A SABADO - 13:20 AS 21:40 / INTERVALO DE 01 HORA</v>
          </cell>
          <cell r="Q1703" t="str">
            <v>220 Horas</v>
          </cell>
          <cell r="R1703" t="str">
            <v>75.02.003</v>
          </cell>
          <cell r="S1703" t="str">
            <v>Apoio Op C.Direto</v>
          </cell>
          <cell r="T1703">
            <v>2</v>
          </cell>
          <cell r="U1703" t="str">
            <v>SIEMACO SAO PAULO LIMP URBANA</v>
          </cell>
          <cell r="V1703" t="str">
            <v>Brasileira</v>
          </cell>
          <cell r="W1703" t="str">
            <v>São Paulo</v>
          </cell>
          <cell r="X1703" t="str">
            <v>JARDIVINA MARIA DE JESUS</v>
          </cell>
          <cell r="Y1703" t="str">
            <v>NAO DECLARADO</v>
          </cell>
          <cell r="Z1703" t="str">
            <v>Solteiro</v>
          </cell>
          <cell r="AA1703" t="str">
            <v>Ensino Médio Completo</v>
          </cell>
          <cell r="AB1703" t="str">
            <v>M</v>
          </cell>
          <cell r="AC1703" t="str">
            <v>Rua</v>
          </cell>
          <cell r="AD1703" t="str">
            <v>JOSE FRANK</v>
          </cell>
          <cell r="AE1703" t="str">
            <v>1</v>
          </cell>
          <cell r="AG1703" t="str">
            <v>04431-100</v>
          </cell>
          <cell r="AH1703" t="str">
            <v>JARDIM SELMA</v>
          </cell>
          <cell r="AI1703" t="str">
            <v>São Paulo</v>
          </cell>
          <cell r="AJ1703" t="str">
            <v>São Paulo</v>
          </cell>
          <cell r="AK1703" t="str">
            <v>11</v>
          </cell>
          <cell r="AL1703" t="str">
            <v>95107.8416</v>
          </cell>
          <cell r="AP1703">
            <v>7237</v>
          </cell>
          <cell r="AQ1703" t="str">
            <v>17986</v>
          </cell>
          <cell r="AR1703" t="str">
            <v>1</v>
          </cell>
          <cell r="AS1703" t="str">
            <v>353366316</v>
          </cell>
          <cell r="AT1703" t="str">
            <v>291706970159</v>
          </cell>
          <cell r="AU1703" t="str">
            <v>489</v>
          </cell>
          <cell r="AV1703" t="str">
            <v>418</v>
          </cell>
          <cell r="AW1703" t="str">
            <v>22552334</v>
          </cell>
          <cell r="AX1703" t="str">
            <v>873</v>
          </cell>
          <cell r="AY1703">
            <v>3</v>
          </cell>
          <cell r="AZ1703">
            <v>5</v>
          </cell>
          <cell r="BA1703">
            <v>5</v>
          </cell>
        </row>
        <row r="1704">
          <cell r="A1704">
            <v>114743</v>
          </cell>
          <cell r="B1704" t="str">
            <v>MARCOS SANTOS DA ROCHA</v>
          </cell>
          <cell r="C1704" t="str">
            <v>AJUDANTE EQ SERVICOS DIVERSOS</v>
          </cell>
          <cell r="D1704" t="str">
            <v>ECOSAMPA Campo Limpo</v>
          </cell>
          <cell r="E1704">
            <v>43874</v>
          </cell>
          <cell r="F1704">
            <v>1603.99</v>
          </cell>
          <cell r="G1704" t="str">
            <v>Demitido em Meses Anteriores</v>
          </cell>
          <cell r="H1704">
            <v>45091</v>
          </cell>
          <cell r="I1704">
            <v>33453</v>
          </cell>
          <cell r="J1704" t="str">
            <v>400.604.888-24</v>
          </cell>
          <cell r="K1704" t="str">
            <v>210.71903.42.1</v>
          </cell>
          <cell r="L1704" t="str">
            <v>Salário Mensal</v>
          </cell>
          <cell r="M1704" t="str">
            <v>Empregado (CLT)</v>
          </cell>
          <cell r="N1704" t="str">
            <v>5142-25</v>
          </cell>
          <cell r="O1704">
            <v>66</v>
          </cell>
          <cell r="P1704" t="str">
            <v>SEGUNDA A SABADO - 06:00 AS 14:20 / INTERVALO DE 01 HORA</v>
          </cell>
          <cell r="Q1704" t="str">
            <v>220 Horas</v>
          </cell>
          <cell r="R1704" t="str">
            <v>75.01.014</v>
          </cell>
          <cell r="S1704" t="str">
            <v>SCK - Pintura de Meio-Fio e Remoção Faixas e Propagandas</v>
          </cell>
          <cell r="T1704">
            <v>2</v>
          </cell>
          <cell r="U1704" t="str">
            <v>SIEMACO SAO PAULO LIMP URBANA</v>
          </cell>
          <cell r="V1704" t="str">
            <v>Brasileira</v>
          </cell>
          <cell r="W1704" t="str">
            <v>São Paulo</v>
          </cell>
          <cell r="X1704" t="str">
            <v>VERA LUCIA SOUZA SANTOS DA ROCHA</v>
          </cell>
          <cell r="Y1704" t="str">
            <v>AGENOR FERNANDES DA ROCHA</v>
          </cell>
          <cell r="Z1704" t="str">
            <v>Solteiro</v>
          </cell>
          <cell r="AA1704" t="str">
            <v>Ensino Fundamental Completo</v>
          </cell>
          <cell r="AB1704" t="str">
            <v>M</v>
          </cell>
          <cell r="AC1704" t="str">
            <v>Viela</v>
          </cell>
          <cell r="AD1704" t="str">
            <v>CABRAL</v>
          </cell>
          <cell r="AE1704" t="str">
            <v>23</v>
          </cell>
          <cell r="AF1704" t="str">
            <v>RUA JOAO ABREU</v>
          </cell>
          <cell r="AG1704" t="str">
            <v>04904-000</v>
          </cell>
          <cell r="AH1704" t="str">
            <v>JARDIM TUPA</v>
          </cell>
          <cell r="AI1704" t="str">
            <v>São Paulo</v>
          </cell>
          <cell r="AJ1704" t="str">
            <v>São Paulo</v>
          </cell>
          <cell r="AM1704" t="str">
            <v>11</v>
          </cell>
          <cell r="AN1704" t="str">
            <v>96586.3368</v>
          </cell>
          <cell r="AP1704">
            <v>6734</v>
          </cell>
          <cell r="AQ1704" t="str">
            <v>10181</v>
          </cell>
          <cell r="AR1704" t="str">
            <v>6</v>
          </cell>
          <cell r="AS1704" t="str">
            <v>48.064.274-6</v>
          </cell>
          <cell r="AT1704" t="str">
            <v>398529390167</v>
          </cell>
          <cell r="AU1704" t="str">
            <v>578</v>
          </cell>
          <cell r="AV1704" t="str">
            <v>372</v>
          </cell>
          <cell r="AW1704" t="str">
            <v>40060488</v>
          </cell>
          <cell r="AX1704" t="str">
            <v>824</v>
          </cell>
          <cell r="AY1704">
            <v>3</v>
          </cell>
          <cell r="AZ1704">
            <v>4</v>
          </cell>
          <cell r="BA1704">
            <v>1</v>
          </cell>
        </row>
        <row r="1705">
          <cell r="A1705">
            <v>113337</v>
          </cell>
          <cell r="B1705" t="str">
            <v>MARCOS SANTOS DA SILVA</v>
          </cell>
          <cell r="C1705" t="str">
            <v>AJUDANTE EQ SERVICOS DIVERSOS</v>
          </cell>
          <cell r="D1705" t="str">
            <v>ECOSAMPA Campo Limpo</v>
          </cell>
          <cell r="E1705">
            <v>43617</v>
          </cell>
          <cell r="F1705">
            <v>1603.99</v>
          </cell>
          <cell r="G1705" t="str">
            <v>Em Atividade Normal</v>
          </cell>
          <cell r="H1705">
            <v>45149</v>
          </cell>
          <cell r="I1705">
            <v>32001</v>
          </cell>
          <cell r="J1705" t="str">
            <v>383.732.308-07</v>
          </cell>
          <cell r="K1705" t="str">
            <v>163.70572.40.4</v>
          </cell>
          <cell r="L1705" t="str">
            <v>Salário Mensal</v>
          </cell>
          <cell r="M1705" t="str">
            <v>Empregado (CLT)</v>
          </cell>
          <cell r="N1705" t="str">
            <v>5142-25</v>
          </cell>
          <cell r="O1705">
            <v>167</v>
          </cell>
          <cell r="P1705" t="str">
            <v>SEGUNDA A SABADO - 13:40 AS 22:00 / INTERVALO DE 01 HORA</v>
          </cell>
          <cell r="Q1705" t="str">
            <v>220 Horas</v>
          </cell>
          <cell r="R1705" t="str">
            <v>75.01.016</v>
          </cell>
          <cell r="S1705" t="str">
            <v>SCK - Coleta - Catabagulho e Entulho</v>
          </cell>
          <cell r="T1705">
            <v>2</v>
          </cell>
          <cell r="U1705" t="str">
            <v>SIEMACO SAO PAULO LIMP URBANA</v>
          </cell>
          <cell r="V1705" t="str">
            <v>Brasileira</v>
          </cell>
          <cell r="W1705" t="str">
            <v>Ruy Barbosa</v>
          </cell>
          <cell r="X1705" t="str">
            <v>MARIA JOSE DE JESUS DOS SANTOS</v>
          </cell>
          <cell r="Y1705" t="str">
            <v>DAVID JESUS DA SILVA</v>
          </cell>
          <cell r="Z1705" t="str">
            <v>Solteiro</v>
          </cell>
          <cell r="AA1705" t="str">
            <v>Ensino Fundamental Incompleto</v>
          </cell>
          <cell r="AB1705" t="str">
            <v>M</v>
          </cell>
          <cell r="AC1705" t="str">
            <v>Rua</v>
          </cell>
          <cell r="AD1705" t="str">
            <v>LEANDRO TEIXEIRA</v>
          </cell>
          <cell r="AE1705" t="str">
            <v>35</v>
          </cell>
          <cell r="AG1705" t="str">
            <v>05662-060</v>
          </cell>
          <cell r="AH1705" t="str">
            <v>PARAISOPOLIS</v>
          </cell>
          <cell r="AI1705" t="str">
            <v>São Paulo</v>
          </cell>
          <cell r="AJ1705" t="str">
            <v>São Paulo</v>
          </cell>
          <cell r="AP1705">
            <v>641</v>
          </cell>
          <cell r="AQ1705" t="str">
            <v>17972</v>
          </cell>
          <cell r="AR1705" t="str">
            <v>6</v>
          </cell>
          <cell r="AS1705" t="str">
            <v>500000372</v>
          </cell>
          <cell r="AT1705" t="str">
            <v>114110440515</v>
          </cell>
          <cell r="AU1705" t="str">
            <v>27</v>
          </cell>
          <cell r="AV1705" t="str">
            <v>87</v>
          </cell>
          <cell r="AW1705" t="str">
            <v>026420</v>
          </cell>
          <cell r="AX1705" t="str">
            <v>379</v>
          </cell>
          <cell r="AY1705">
            <v>4</v>
          </cell>
          <cell r="AZ1705">
            <v>3</v>
          </cell>
          <cell r="BA1705">
            <v>0</v>
          </cell>
        </row>
        <row r="1706">
          <cell r="A1706">
            <v>113342</v>
          </cell>
          <cell r="B1706" t="str">
            <v>MARCOS TADEU NERI</v>
          </cell>
          <cell r="C1706" t="str">
            <v>AJUDANTE EQ SERVICOS DIVERSOS</v>
          </cell>
          <cell r="D1706" t="str">
            <v>ECOSAMPA Campo Limpo</v>
          </cell>
          <cell r="E1706">
            <v>43617</v>
          </cell>
          <cell r="F1706">
            <v>1603.99</v>
          </cell>
          <cell r="G1706" t="str">
            <v>Em Atividade Normal</v>
          </cell>
          <cell r="H1706">
            <v>44806</v>
          </cell>
          <cell r="I1706">
            <v>22248</v>
          </cell>
          <cell r="J1706" t="str">
            <v>035.731.638-07</v>
          </cell>
          <cell r="K1706" t="str">
            <v>107.82906.51.3</v>
          </cell>
          <cell r="L1706" t="str">
            <v>Salário Mensal</v>
          </cell>
          <cell r="M1706" t="str">
            <v>Empregado (CLT)</v>
          </cell>
          <cell r="N1706" t="str">
            <v>5142-25</v>
          </cell>
          <cell r="O1706">
            <v>233</v>
          </cell>
          <cell r="P1706" t="str">
            <v>SEGUNDA A SABADO - 09:00 AS 17:20 / INTERVALO DE 01 HORA</v>
          </cell>
          <cell r="Q1706" t="str">
            <v>220 Horas</v>
          </cell>
          <cell r="R1706" t="str">
            <v>75.01.011</v>
          </cell>
          <cell r="S1706" t="str">
            <v>SCK - Lavagem - Feiras, Vias e Logradouros</v>
          </cell>
          <cell r="T1706">
            <v>2</v>
          </cell>
          <cell r="U1706" t="str">
            <v>SIEMACO SAO PAULO LIMP URBANA</v>
          </cell>
          <cell r="V1706" t="str">
            <v>Brasileira</v>
          </cell>
          <cell r="W1706" t="str">
            <v>São Paulo</v>
          </cell>
          <cell r="X1706" t="str">
            <v>LUZIA MAURIZIA NERI</v>
          </cell>
          <cell r="Y1706" t="str">
            <v>EDGAR ELIAS NERI</v>
          </cell>
          <cell r="Z1706" t="str">
            <v>Casado</v>
          </cell>
          <cell r="AA1706" t="str">
            <v>Ensino Fundamental Incompleto</v>
          </cell>
          <cell r="AB1706" t="str">
            <v>M</v>
          </cell>
          <cell r="AC1706" t="str">
            <v>Travessa</v>
          </cell>
          <cell r="AD1706" t="str">
            <v>PERA FIDALGA</v>
          </cell>
          <cell r="AE1706" t="str">
            <v>120</v>
          </cell>
          <cell r="AG1706" t="str">
            <v>05868-270</v>
          </cell>
          <cell r="AH1706" t="str">
            <v>COHAB ADVENTISTA</v>
          </cell>
          <cell r="AI1706" t="str">
            <v>São Paulo</v>
          </cell>
          <cell r="AJ1706" t="str">
            <v>São Paulo</v>
          </cell>
          <cell r="AP1706">
            <v>390</v>
          </cell>
          <cell r="AQ1706" t="str">
            <v>11788</v>
          </cell>
          <cell r="AR1706" t="str">
            <v>5</v>
          </cell>
          <cell r="AS1706" t="str">
            <v>146563414</v>
          </cell>
          <cell r="AT1706" t="str">
            <v>141248060183</v>
          </cell>
          <cell r="AU1706" t="str">
            <v>240</v>
          </cell>
          <cell r="AV1706" t="str">
            <v>20</v>
          </cell>
          <cell r="AW1706" t="str">
            <v>000154</v>
          </cell>
          <cell r="AX1706" t="str">
            <v>084</v>
          </cell>
          <cell r="AY1706">
            <v>4</v>
          </cell>
          <cell r="AZ1706">
            <v>3</v>
          </cell>
          <cell r="BA1706">
            <v>0</v>
          </cell>
        </row>
        <row r="1707">
          <cell r="A1707">
            <v>118995</v>
          </cell>
          <cell r="B1707" t="str">
            <v>MARCUS HENRIQUE PLACIDO LISBOA</v>
          </cell>
          <cell r="C1707" t="str">
            <v>MOTORISTA CAMINHAO</v>
          </cell>
          <cell r="D1707" t="str">
            <v>ECOSAMPA Operação Geral</v>
          </cell>
          <cell r="E1707">
            <v>44613</v>
          </cell>
          <cell r="F1707">
            <v>3050.22</v>
          </cell>
          <cell r="G1707" t="str">
            <v>Em Atividade Normal</v>
          </cell>
          <cell r="H1707">
            <v>45086</v>
          </cell>
          <cell r="I1707">
            <v>31910</v>
          </cell>
          <cell r="J1707" t="str">
            <v>374.649.778-74</v>
          </cell>
          <cell r="K1707" t="str">
            <v>207.24902.91.5</v>
          </cell>
          <cell r="L1707" t="str">
            <v>Salário Mensal</v>
          </cell>
          <cell r="M1707" t="str">
            <v>Empregado (CLT)</v>
          </cell>
          <cell r="N1707" t="str">
            <v>7825-10</v>
          </cell>
          <cell r="O1707">
            <v>301</v>
          </cell>
          <cell r="P1707" t="str">
            <v>SEGUNDA A SABADO - 22:00 AS 05:25 / INTERVALO DE 01 HORA</v>
          </cell>
          <cell r="Q1707" t="str">
            <v>220 Horas</v>
          </cell>
          <cell r="R1707" t="str">
            <v>75.01.017</v>
          </cell>
          <cell r="S1707" t="str">
            <v>SCK - Coleta Manual - Entulho e Materiais Diversos</v>
          </cell>
          <cell r="T1707">
            <v>2</v>
          </cell>
          <cell r="U1707" t="str">
            <v>SIND TRAB EMP DE ONIBUS RODOV INTEREST INTERM SET DIF SAO PAULO</v>
          </cell>
          <cell r="V1707" t="str">
            <v>Brasileira</v>
          </cell>
          <cell r="W1707" t="str">
            <v>São Paulo</v>
          </cell>
          <cell r="X1707" t="str">
            <v>MARCIA PLACIDO</v>
          </cell>
          <cell r="Y1707" t="str">
            <v>ANTONIO MARCOS LISBOA</v>
          </cell>
          <cell r="Z1707" t="str">
            <v>Casado</v>
          </cell>
          <cell r="AA1707" t="str">
            <v>Ensino Médio Incompleto</v>
          </cell>
          <cell r="AB1707" t="str">
            <v>M</v>
          </cell>
          <cell r="AC1707" t="str">
            <v>Avenida</v>
          </cell>
          <cell r="AD1707" t="str">
            <v>AVENIDA DO RIO BONITO</v>
          </cell>
          <cell r="AE1707" t="str">
            <v>1983</v>
          </cell>
          <cell r="AG1707" t="str">
            <v>04776-003</v>
          </cell>
          <cell r="AH1707" t="str">
            <v>SOCORRO</v>
          </cell>
          <cell r="AI1707" t="str">
            <v>São Paulo</v>
          </cell>
          <cell r="AJ1707" t="str">
            <v>São Paulo</v>
          </cell>
          <cell r="AK1707" t="str">
            <v>11</v>
          </cell>
          <cell r="AL1707" t="str">
            <v>94731.0898</v>
          </cell>
          <cell r="AM1707" t="str">
            <v>11</v>
          </cell>
          <cell r="AN1707" t="str">
            <v>96895.0612</v>
          </cell>
          <cell r="AP1707">
            <v>7486</v>
          </cell>
          <cell r="AQ1707" t="str">
            <v>23901</v>
          </cell>
          <cell r="AR1707" t="str">
            <v>0</v>
          </cell>
          <cell r="AS1707" t="str">
            <v>443343524</v>
          </cell>
          <cell r="AT1707" t="str">
            <v>350020530116</v>
          </cell>
          <cell r="AU1707" t="str">
            <v>0755</v>
          </cell>
          <cell r="AV1707" t="str">
            <v>280</v>
          </cell>
          <cell r="AW1707" t="str">
            <v>37464977</v>
          </cell>
          <cell r="AX1707" t="str">
            <v>874</v>
          </cell>
          <cell r="AY1707">
            <v>1</v>
          </cell>
          <cell r="AZ1707">
            <v>6</v>
          </cell>
          <cell r="BA1707">
            <v>10</v>
          </cell>
          <cell r="BB1707" t="str">
            <v>04.088.803.265</v>
          </cell>
          <cell r="BC1707">
            <v>47995</v>
          </cell>
          <cell r="BD1707">
            <v>44345</v>
          </cell>
          <cell r="BE1707" t="str">
            <v>A</v>
          </cell>
          <cell r="BF1707" t="str">
            <v>E</v>
          </cell>
          <cell r="BG1707">
            <v>44553</v>
          </cell>
        </row>
        <row r="1708">
          <cell r="A1708">
            <v>113721</v>
          </cell>
          <cell r="B1708" t="str">
            <v>MARCUS VINICIUS PIRES</v>
          </cell>
          <cell r="C1708" t="str">
            <v>AUXILIAR ADMINISTRATIVO</v>
          </cell>
          <cell r="D1708" t="str">
            <v>ECOSAMPA Capela do Socorro</v>
          </cell>
          <cell r="E1708">
            <v>43619</v>
          </cell>
          <cell r="F1708">
            <v>2610.2399999999998</v>
          </cell>
          <cell r="G1708" t="str">
            <v>Em Atividade Normal</v>
          </cell>
          <cell r="H1708">
            <v>45149</v>
          </cell>
          <cell r="I1708">
            <v>33373</v>
          </cell>
          <cell r="J1708" t="str">
            <v>391.839.098-50</v>
          </cell>
          <cell r="K1708" t="str">
            <v>210.72600.63.5</v>
          </cell>
          <cell r="L1708" t="str">
            <v>Salário Mensal</v>
          </cell>
          <cell r="M1708" t="str">
            <v>Empregado (CLT)</v>
          </cell>
          <cell r="N1708" t="str">
            <v>4110-05</v>
          </cell>
          <cell r="O1708">
            <v>85</v>
          </cell>
          <cell r="P1708" t="str">
            <v>SEG A SEX - 07:00 AS 16:00 - INTERVALO DE 01 HORA / SAB - 07:00 AS 11:00</v>
          </cell>
          <cell r="Q1708" t="str">
            <v>220 Horas</v>
          </cell>
          <cell r="R1708" t="str">
            <v>03.01.001</v>
          </cell>
          <cell r="S1708" t="str">
            <v>Depto Servicos Gerais</v>
          </cell>
          <cell r="T1708">
            <v>1</v>
          </cell>
          <cell r="U1708" t="str">
            <v>SIEMACO SAO PAULO LIMP URBANA</v>
          </cell>
          <cell r="V1708" t="str">
            <v>Brasileira</v>
          </cell>
          <cell r="W1708" t="str">
            <v>São Paulo</v>
          </cell>
          <cell r="X1708" t="str">
            <v>MARGARIDA JULIA DE SOUZA</v>
          </cell>
          <cell r="Y1708" t="str">
            <v>MANOEL DO NASCIMENTO PIRES</v>
          </cell>
          <cell r="Z1708" t="str">
            <v>Solteiro</v>
          </cell>
          <cell r="AA1708" t="str">
            <v>Ensino Fundamental Incompleto</v>
          </cell>
          <cell r="AB1708" t="str">
            <v>M</v>
          </cell>
          <cell r="AC1708" t="str">
            <v>Rua</v>
          </cell>
          <cell r="AD1708" t="str">
            <v>ANTONIO CARLOS BENJAMIM DOS SANTOS</v>
          </cell>
          <cell r="AE1708" t="str">
            <v>277</v>
          </cell>
          <cell r="AG1708" t="str">
            <v>04847-005</v>
          </cell>
          <cell r="AH1708" t="str">
            <v>PARQUE NOVO GRAJAU</v>
          </cell>
          <cell r="AI1708" t="str">
            <v>São Paulo</v>
          </cell>
          <cell r="AJ1708" t="str">
            <v>São Paulo</v>
          </cell>
          <cell r="AP1708">
            <v>5917</v>
          </cell>
          <cell r="AQ1708" t="str">
            <v>03836</v>
          </cell>
          <cell r="AR1708" t="str">
            <v>5</v>
          </cell>
          <cell r="AS1708" t="str">
            <v>492843569</v>
          </cell>
          <cell r="AT1708" t="str">
            <v>378197720108</v>
          </cell>
          <cell r="AU1708" t="str">
            <v>659</v>
          </cell>
          <cell r="AV1708" t="str">
            <v>371</v>
          </cell>
          <cell r="AW1708" t="str">
            <v>0000091521</v>
          </cell>
          <cell r="AX1708" t="str">
            <v>00337</v>
          </cell>
          <cell r="AY1708">
            <v>4</v>
          </cell>
          <cell r="AZ1708">
            <v>2</v>
          </cell>
          <cell r="BA1708">
            <v>28</v>
          </cell>
        </row>
        <row r="1709">
          <cell r="A1709">
            <v>113346</v>
          </cell>
          <cell r="B1709" t="str">
            <v>MARIA ADRIANA RODRIGUES DO NASCIMENTO</v>
          </cell>
          <cell r="C1709" t="str">
            <v>AGENTE AMBIENTAL</v>
          </cell>
          <cell r="D1709" t="str">
            <v>ECOSAMPA Santo Amaro</v>
          </cell>
          <cell r="E1709">
            <v>43617</v>
          </cell>
          <cell r="F1709">
            <v>2072.08</v>
          </cell>
          <cell r="G1709" t="str">
            <v>Demitido em Meses Anteriores</v>
          </cell>
          <cell r="H1709">
            <v>44844</v>
          </cell>
          <cell r="I1709">
            <v>27170</v>
          </cell>
          <cell r="J1709" t="str">
            <v>136.167.108-47</v>
          </cell>
          <cell r="K1709" t="str">
            <v>124.00544.88.5</v>
          </cell>
          <cell r="L1709" t="str">
            <v>Salário Mensal</v>
          </cell>
          <cell r="M1709" t="str">
            <v>Empregado (CLT)</v>
          </cell>
          <cell r="N1709" t="str">
            <v>3522-05</v>
          </cell>
          <cell r="O1709">
            <v>301</v>
          </cell>
          <cell r="P1709" t="str">
            <v>SEGUNDA A SABADO - 22:00 AS 05:25 / INTERVALO DE 01 HORA</v>
          </cell>
          <cell r="Q1709" t="str">
            <v>220 Horas</v>
          </cell>
          <cell r="R1709" t="str">
            <v>75.02.003</v>
          </cell>
          <cell r="S1709" t="str">
            <v>Apoio Op C.Direto</v>
          </cell>
          <cell r="T1709">
            <v>2</v>
          </cell>
          <cell r="U1709" t="str">
            <v>SIEMACO SAO PAULO LIMP URBANA</v>
          </cell>
          <cell r="V1709" t="str">
            <v>Brasileira</v>
          </cell>
          <cell r="W1709" t="str">
            <v>São Paulo</v>
          </cell>
          <cell r="X1709" t="str">
            <v>INFANCIA DO ROSARIO SALVADOR RODRIGUES</v>
          </cell>
          <cell r="Y1709" t="str">
            <v>ADELINO RODRIGUES</v>
          </cell>
          <cell r="Z1709" t="str">
            <v>Casado</v>
          </cell>
          <cell r="AA1709" t="str">
            <v>Ensino Médio Completo</v>
          </cell>
          <cell r="AB1709" t="str">
            <v>F</v>
          </cell>
          <cell r="AC1709" t="str">
            <v>Avenida</v>
          </cell>
          <cell r="AD1709" t="str">
            <v>DOUTOR LUIS ARROBAS MARTINS</v>
          </cell>
          <cell r="AE1709" t="str">
            <v>685</v>
          </cell>
          <cell r="AG1709" t="str">
            <v>04781-001</v>
          </cell>
          <cell r="AH1709" t="str">
            <v>CAPELA DO SOCORRO</v>
          </cell>
          <cell r="AI1709" t="str">
            <v>São Paulo</v>
          </cell>
          <cell r="AJ1709" t="str">
            <v>São Paulo</v>
          </cell>
          <cell r="AP1709">
            <v>7486</v>
          </cell>
          <cell r="AQ1709" t="str">
            <v>12495</v>
          </cell>
          <cell r="AR1709" t="str">
            <v>6</v>
          </cell>
          <cell r="AS1709" t="str">
            <v>246925899</v>
          </cell>
          <cell r="AT1709" t="str">
            <v>259002200183</v>
          </cell>
          <cell r="AU1709" t="str">
            <v>51</v>
          </cell>
          <cell r="AV1709" t="str">
            <v>280</v>
          </cell>
          <cell r="AW1709" t="str">
            <v>43873</v>
          </cell>
          <cell r="AX1709" t="str">
            <v>129</v>
          </cell>
          <cell r="AY1709">
            <v>3</v>
          </cell>
          <cell r="AZ1709">
            <v>4</v>
          </cell>
          <cell r="BA1709">
            <v>9</v>
          </cell>
        </row>
        <row r="1710">
          <cell r="A1710">
            <v>122132</v>
          </cell>
          <cell r="B1710" t="str">
            <v>MARIA APARECIDA DOS SANTOS</v>
          </cell>
          <cell r="C1710" t="str">
            <v>PENSIONISTAS</v>
          </cell>
          <cell r="D1710" t="str">
            <v>ECOSAMPA Pensionistas</v>
          </cell>
          <cell r="E1710">
            <v>45064</v>
          </cell>
          <cell r="F1710">
            <v>0.01</v>
          </cell>
          <cell r="G1710" t="str">
            <v>Em Atividade Normal</v>
          </cell>
          <cell r="H1710">
            <v>45064</v>
          </cell>
          <cell r="J1710" t="str">
            <v>278.831.488-42</v>
          </cell>
          <cell r="L1710" t="str">
            <v>Nenhuma</v>
          </cell>
          <cell r="M1710" t="str">
            <v>Pensionista</v>
          </cell>
          <cell r="N1710" t="str">
            <v>1415-20</v>
          </cell>
          <cell r="O1710">
            <v>0</v>
          </cell>
          <cell r="P1710" t="str">
            <v>Nenhum</v>
          </cell>
          <cell r="Q1710" t="str">
            <v>Nenhuma</v>
          </cell>
          <cell r="R1710" t="str">
            <v>00.00.000</v>
          </cell>
          <cell r="S1710" t="str">
            <v>Pensionistas</v>
          </cell>
          <cell r="T1710">
            <v>2</v>
          </cell>
          <cell r="U1710" t="str">
            <v>Nenhum</v>
          </cell>
          <cell r="V1710" t="str">
            <v>Brasileira</v>
          </cell>
          <cell r="W1710" t="str">
            <v>Nenhum</v>
          </cell>
          <cell r="Z1710" t="str">
            <v>Outros</v>
          </cell>
          <cell r="AA1710" t="str">
            <v>Nenhum</v>
          </cell>
          <cell r="AB1710" t="str">
            <v>F</v>
          </cell>
          <cell r="AC1710" t="str">
            <v>Nenhum</v>
          </cell>
          <cell r="AJ1710" t="str">
            <v>Nenhum</v>
          </cell>
          <cell r="AP1710">
            <v>2792</v>
          </cell>
          <cell r="AQ1710" t="str">
            <v>500660</v>
          </cell>
          <cell r="AR1710" t="str">
            <v>0</v>
          </cell>
          <cell r="AY1710">
            <v>0</v>
          </cell>
          <cell r="AZ1710">
            <v>3</v>
          </cell>
          <cell r="BA1710">
            <v>13</v>
          </cell>
        </row>
        <row r="1711">
          <cell r="A1711">
            <v>122898</v>
          </cell>
          <cell r="B1711" t="str">
            <v>MARIA APARECIDA FERNANDES DA SILVA</v>
          </cell>
          <cell r="C1711" t="str">
            <v>PENSIONISTAS</v>
          </cell>
          <cell r="D1711" t="str">
            <v>ECOSAMPA Pensionistas</v>
          </cell>
          <cell r="E1711">
            <v>45187</v>
          </cell>
          <cell r="F1711">
            <v>0.01</v>
          </cell>
          <cell r="G1711" t="str">
            <v>Em Atividade Normal</v>
          </cell>
          <cell r="H1711">
            <v>45187</v>
          </cell>
          <cell r="J1711" t="str">
            <v>172.610.888-03</v>
          </cell>
          <cell r="L1711" t="str">
            <v>Nenhuma</v>
          </cell>
          <cell r="M1711" t="str">
            <v>Pensionista</v>
          </cell>
          <cell r="N1711" t="str">
            <v>1415-20</v>
          </cell>
          <cell r="O1711">
            <v>0</v>
          </cell>
          <cell r="P1711" t="str">
            <v>Nenhum</v>
          </cell>
          <cell r="Q1711" t="str">
            <v>Nenhuma</v>
          </cell>
          <cell r="R1711" t="str">
            <v>00.00.000</v>
          </cell>
          <cell r="S1711" t="str">
            <v>Pensionistas</v>
          </cell>
          <cell r="T1711">
            <v>2</v>
          </cell>
          <cell r="U1711" t="str">
            <v>Nenhum</v>
          </cell>
          <cell r="V1711" t="str">
            <v>Brasileira</v>
          </cell>
          <cell r="W1711" t="str">
            <v>Nenhum</v>
          </cell>
          <cell r="Z1711" t="str">
            <v>Outros</v>
          </cell>
          <cell r="AA1711" t="str">
            <v>Nenhum</v>
          </cell>
          <cell r="AB1711" t="str">
            <v>F</v>
          </cell>
          <cell r="AC1711" t="str">
            <v>Nenhum</v>
          </cell>
          <cell r="AJ1711" t="str">
            <v>Nenhum</v>
          </cell>
          <cell r="AP1711">
            <v>4125</v>
          </cell>
          <cell r="AQ1711" t="str">
            <v>0100025130</v>
          </cell>
          <cell r="AR1711" t="str">
            <v>8</v>
          </cell>
          <cell r="AY1711">
            <v>0</v>
          </cell>
          <cell r="AZ1711">
            <v>0</v>
          </cell>
          <cell r="BA1711">
            <v>12</v>
          </cell>
        </row>
        <row r="1712">
          <cell r="A1712">
            <v>113783</v>
          </cell>
          <cell r="B1712" t="str">
            <v>MARIA APARECIDA NOBRE CAVALCANTE</v>
          </cell>
          <cell r="C1712" t="str">
            <v>AUXILIAR DE PLANEJAMENTO OPERACIONAL</v>
          </cell>
          <cell r="D1712" t="str">
            <v>ECOSAMPA Operação Geral</v>
          </cell>
          <cell r="E1712">
            <v>43624</v>
          </cell>
          <cell r="F1712">
            <v>2245.94</v>
          </cell>
          <cell r="G1712" t="str">
            <v>Em Atividade Normal</v>
          </cell>
          <cell r="H1712">
            <v>44960</v>
          </cell>
          <cell r="I1712">
            <v>33539</v>
          </cell>
          <cell r="J1712" t="str">
            <v>422.182.648-70</v>
          </cell>
          <cell r="K1712" t="str">
            <v>164.35195.45.6</v>
          </cell>
          <cell r="L1712" t="str">
            <v>Salário Mensal</v>
          </cell>
          <cell r="M1712" t="str">
            <v>Empregado (CLT)</v>
          </cell>
          <cell r="N1712" t="str">
            <v>3423-10</v>
          </cell>
          <cell r="O1712">
            <v>66</v>
          </cell>
          <cell r="P1712" t="str">
            <v>SEGUNDA A SABADO - 06:00 AS 14:20 / INTERVALO DE 01 HORA</v>
          </cell>
          <cell r="Q1712" t="str">
            <v>220 Horas</v>
          </cell>
          <cell r="R1712" t="str">
            <v>75.02.001</v>
          </cell>
          <cell r="S1712" t="str">
            <v>Apoio Op C.Indireto</v>
          </cell>
          <cell r="T1712">
            <v>3</v>
          </cell>
          <cell r="U1712" t="str">
            <v>SIEMACO SAO PAULO LIMP URBANA</v>
          </cell>
          <cell r="V1712" t="str">
            <v>Brasileira</v>
          </cell>
          <cell r="W1712" t="str">
            <v>Solidão</v>
          </cell>
          <cell r="X1712" t="str">
            <v>MARINEZ NOBRE DOS ANJOS</v>
          </cell>
          <cell r="Y1712" t="str">
            <v>JOSE DOS ANJOS</v>
          </cell>
          <cell r="Z1712" t="str">
            <v>Solteiro</v>
          </cell>
          <cell r="AA1712" t="str">
            <v>Ensino Médio Completo</v>
          </cell>
          <cell r="AB1712" t="str">
            <v>F</v>
          </cell>
          <cell r="AC1712" t="str">
            <v>Rua</v>
          </cell>
          <cell r="AD1712" t="str">
            <v>SIMAO DE LEMOS</v>
          </cell>
          <cell r="AE1712" t="str">
            <v>60</v>
          </cell>
          <cell r="AG1712" t="str">
            <v>05816-220</v>
          </cell>
          <cell r="AH1712" t="str">
            <v>RECANTO SANTO ANTONIO</v>
          </cell>
          <cell r="AI1712" t="str">
            <v>São Paulo</v>
          </cell>
          <cell r="AJ1712" t="str">
            <v>São Paulo</v>
          </cell>
          <cell r="AP1712">
            <v>6429</v>
          </cell>
          <cell r="AQ1712" t="str">
            <v>21305</v>
          </cell>
          <cell r="AR1712" t="str">
            <v>8</v>
          </cell>
          <cell r="AS1712" t="str">
            <v>508626833</v>
          </cell>
          <cell r="AT1712" t="str">
            <v>394263390116</v>
          </cell>
          <cell r="AU1712" t="str">
            <v>0385</v>
          </cell>
          <cell r="AV1712" t="str">
            <v>372</v>
          </cell>
          <cell r="AW1712" t="str">
            <v>043476</v>
          </cell>
          <cell r="AX1712" t="str">
            <v>00365</v>
          </cell>
          <cell r="AY1712">
            <v>4</v>
          </cell>
          <cell r="AZ1712">
            <v>2</v>
          </cell>
          <cell r="BA1712">
            <v>23</v>
          </cell>
        </row>
        <row r="1713">
          <cell r="A1713">
            <v>112193</v>
          </cell>
          <cell r="B1713" t="str">
            <v>MARIA APARECIDA RIBEIRO DIAS</v>
          </cell>
          <cell r="C1713" t="str">
            <v>AJUDANTE EQ SERVICOS DIVERSOS</v>
          </cell>
          <cell r="D1713" t="str">
            <v>ECOSAMPA Campo Limpo</v>
          </cell>
          <cell r="E1713">
            <v>43617</v>
          </cell>
          <cell r="F1713">
            <v>1603.99</v>
          </cell>
          <cell r="G1713" t="str">
            <v>Em Atividade Normal</v>
          </cell>
          <cell r="H1713">
            <v>45177</v>
          </cell>
          <cell r="I1713">
            <v>20423</v>
          </cell>
          <cell r="J1713" t="str">
            <v>083.295.378-46</v>
          </cell>
          <cell r="K1713" t="str">
            <v>103.89901.16.1</v>
          </cell>
          <cell r="L1713" t="str">
            <v>Salário Mensal</v>
          </cell>
          <cell r="M1713" t="str">
            <v>Empregado (CLT)</v>
          </cell>
          <cell r="N1713" t="str">
            <v>5142-25</v>
          </cell>
          <cell r="O1713">
            <v>167</v>
          </cell>
          <cell r="P1713" t="str">
            <v>SEGUNDA A SABADO - 13:40 AS 22:00 / INTERVALO DE 01 HORA</v>
          </cell>
          <cell r="Q1713" t="str">
            <v>220 Horas</v>
          </cell>
          <cell r="R1713" t="str">
            <v>75.01.019</v>
          </cell>
          <cell r="S1713" t="str">
            <v>SCK - Operação dos Ecopontos</v>
          </cell>
          <cell r="T1713">
            <v>2</v>
          </cell>
          <cell r="U1713" t="str">
            <v>SIEMACO SAO PAULO LIMP URBANA</v>
          </cell>
          <cell r="V1713" t="str">
            <v>Brasileira</v>
          </cell>
          <cell r="W1713" t="str">
            <v>São Paulo</v>
          </cell>
          <cell r="X1713" t="str">
            <v>EUNICE NUNES DA SILVA</v>
          </cell>
          <cell r="Y1713" t="str">
            <v>LUIZ ROSA RIBEIRO</v>
          </cell>
          <cell r="Z1713" t="str">
            <v>Solteiro</v>
          </cell>
          <cell r="AA1713" t="str">
            <v>Ensino Médio Completo</v>
          </cell>
          <cell r="AB1713" t="str">
            <v>F</v>
          </cell>
          <cell r="AC1713" t="str">
            <v>Rua</v>
          </cell>
          <cell r="AD1713" t="str">
            <v xml:space="preserve">FRANCISCO REGO </v>
          </cell>
          <cell r="AE1713" t="str">
            <v>69</v>
          </cell>
          <cell r="AG1713" t="str">
            <v>05856-070</v>
          </cell>
          <cell r="AH1713" t="str">
            <v>SONIA</v>
          </cell>
          <cell r="AI1713" t="str">
            <v>São Paulo</v>
          </cell>
          <cell r="AJ1713" t="str">
            <v>São Paulo</v>
          </cell>
          <cell r="AP1713">
            <v>1661</v>
          </cell>
          <cell r="AQ1713" t="str">
            <v>44520</v>
          </cell>
          <cell r="AR1713" t="str">
            <v>3</v>
          </cell>
          <cell r="AS1713" t="str">
            <v>107032533</v>
          </cell>
          <cell r="AT1713" t="str">
            <v>141604070175</v>
          </cell>
          <cell r="AU1713" t="str">
            <v>444</v>
          </cell>
          <cell r="AV1713" t="str">
            <v>328</v>
          </cell>
          <cell r="AW1713" t="str">
            <v>16227</v>
          </cell>
          <cell r="AX1713" t="str">
            <v>75</v>
          </cell>
          <cell r="AY1713">
            <v>4</v>
          </cell>
          <cell r="AZ1713">
            <v>3</v>
          </cell>
          <cell r="BA1713">
            <v>0</v>
          </cell>
        </row>
        <row r="1714">
          <cell r="A1714">
            <v>122254</v>
          </cell>
          <cell r="B1714" t="str">
            <v>MARIA APARECIDA VIEIRA ALEXANDRE</v>
          </cell>
          <cell r="C1714" t="str">
            <v>AUXILIAR DE CONTROLE OPERACIONAL</v>
          </cell>
          <cell r="D1714" t="str">
            <v>ECOSAMPA Operação Geral</v>
          </cell>
          <cell r="E1714">
            <v>45089</v>
          </cell>
          <cell r="F1714">
            <v>1952.99</v>
          </cell>
          <cell r="G1714" t="str">
            <v>Em Atividade Normal</v>
          </cell>
          <cell r="H1714">
            <v>45089</v>
          </cell>
          <cell r="I1714">
            <v>35658</v>
          </cell>
          <cell r="J1714" t="str">
            <v>058.925.955-52</v>
          </cell>
          <cell r="K1714" t="str">
            <v>164.10552.36.0</v>
          </cell>
          <cell r="L1714" t="str">
            <v>Salário Mensal</v>
          </cell>
          <cell r="M1714" t="str">
            <v>Empregado (CLT)</v>
          </cell>
          <cell r="N1714" t="str">
            <v>3423-10</v>
          </cell>
          <cell r="O1714">
            <v>167</v>
          </cell>
          <cell r="P1714" t="str">
            <v>SEGUNDA A SABADO - 13:40 AS 22:00 / INTERVALO DE 01 HORA</v>
          </cell>
          <cell r="Q1714" t="str">
            <v>220 Horas</v>
          </cell>
          <cell r="R1714" t="str">
            <v>75.02.001</v>
          </cell>
          <cell r="S1714" t="str">
            <v>Apoio Op C.Indireto</v>
          </cell>
          <cell r="T1714">
            <v>3</v>
          </cell>
          <cell r="U1714" t="str">
            <v>SIEMACO SAO PAULO LIMP URBANA</v>
          </cell>
          <cell r="V1714" t="str">
            <v>Brasileira</v>
          </cell>
          <cell r="W1714" t="str">
            <v>JOAO DOURADO</v>
          </cell>
          <cell r="X1714" t="str">
            <v>LUCIA VIEIRA ALEXANDRE</v>
          </cell>
          <cell r="Y1714" t="str">
            <v>ANTONIO ALEXANDRE FILHO</v>
          </cell>
          <cell r="Z1714" t="str">
            <v>Solteiro</v>
          </cell>
          <cell r="AA1714" t="str">
            <v>Ensino Superior Incompleto</v>
          </cell>
          <cell r="AB1714" t="str">
            <v>F</v>
          </cell>
          <cell r="AC1714" t="str">
            <v>Rua</v>
          </cell>
          <cell r="AD1714" t="str">
            <v>FRANCISCO MARIANI</v>
          </cell>
          <cell r="AE1714" t="str">
            <v>50</v>
          </cell>
          <cell r="AG1714" t="str">
            <v>05881-120</v>
          </cell>
          <cell r="AH1714" t="str">
            <v>JARDIM SAO BENTO NOVO</v>
          </cell>
          <cell r="AI1714" t="str">
            <v>São Paulo</v>
          </cell>
          <cell r="AJ1714" t="str">
            <v>São Paulo</v>
          </cell>
          <cell r="AM1714" t="str">
            <v>11</v>
          </cell>
          <cell r="AN1714" t="str">
            <v>99978-1581</v>
          </cell>
          <cell r="AP1714">
            <v>1571</v>
          </cell>
          <cell r="AQ1714" t="str">
            <v>47434</v>
          </cell>
          <cell r="AR1714" t="str">
            <v>3</v>
          </cell>
          <cell r="AS1714" t="str">
            <v>624577454</v>
          </cell>
          <cell r="AT1714" t="str">
            <v>424758490116</v>
          </cell>
          <cell r="AU1714" t="str">
            <v>0145</v>
          </cell>
          <cell r="AV1714" t="str">
            <v>020</v>
          </cell>
          <cell r="AW1714" t="str">
            <v>05892595</v>
          </cell>
          <cell r="AX1714" t="str">
            <v>552</v>
          </cell>
          <cell r="AY1714">
            <v>0</v>
          </cell>
          <cell r="AZ1714">
            <v>2</v>
          </cell>
          <cell r="BA1714">
            <v>19</v>
          </cell>
        </row>
        <row r="1715">
          <cell r="A1715">
            <v>117414</v>
          </cell>
          <cell r="B1715" t="str">
            <v>MARIA CELIA DE JESUS PEREIRA</v>
          </cell>
          <cell r="C1715" t="str">
            <v>VARREDOR</v>
          </cell>
          <cell r="D1715" t="str">
            <v>ECOSAMPA Campo Limpo</v>
          </cell>
          <cell r="E1715">
            <v>44522</v>
          </cell>
          <cell r="F1715">
            <v>1603.99</v>
          </cell>
          <cell r="G1715" t="str">
            <v>Em Atividade Normal</v>
          </cell>
          <cell r="H1715">
            <v>45086</v>
          </cell>
          <cell r="I1715">
            <v>26776</v>
          </cell>
          <cell r="J1715" t="str">
            <v>154.115.298-08</v>
          </cell>
          <cell r="K1715" t="str">
            <v>167.49412.17.4</v>
          </cell>
          <cell r="L1715" t="str">
            <v>Salário Mensal</v>
          </cell>
          <cell r="M1715" t="str">
            <v>Empregado (CLT)</v>
          </cell>
          <cell r="N1715" t="str">
            <v>5142-15</v>
          </cell>
          <cell r="O1715">
            <v>66</v>
          </cell>
          <cell r="P1715" t="str">
            <v>SEGUNDA A SABADO - 06:00 AS 14:20 / INTERVALO DE 01 HORA</v>
          </cell>
          <cell r="Q1715" t="str">
            <v>220 Horas</v>
          </cell>
          <cell r="R1715" t="str">
            <v>75.01.006</v>
          </cell>
          <cell r="S1715" t="str">
            <v>SCK - Varrição de Vias e Logradouros</v>
          </cell>
          <cell r="T1715">
            <v>2</v>
          </cell>
          <cell r="U1715" t="str">
            <v>SIEMACO SAO PAULO LIMP URBANA</v>
          </cell>
          <cell r="V1715" t="str">
            <v>Brasileira</v>
          </cell>
          <cell r="W1715" t="str">
            <v>São Paulo</v>
          </cell>
          <cell r="X1715" t="str">
            <v>MARIA PEREIRA DE JESUS</v>
          </cell>
          <cell r="Y1715" t="str">
            <v>JOAO MENEIRO PEREIRA</v>
          </cell>
          <cell r="Z1715" t="str">
            <v>Solteiro</v>
          </cell>
          <cell r="AA1715" t="str">
            <v>Ensino Fundamental Completo</v>
          </cell>
          <cell r="AB1715" t="str">
            <v>F</v>
          </cell>
          <cell r="AC1715" t="str">
            <v>Estrada</v>
          </cell>
          <cell r="AD1715" t="str">
            <v>ESTRADA DO M BOI MIRIM</v>
          </cell>
          <cell r="AE1715" t="str">
            <v>10010</v>
          </cell>
          <cell r="AF1715" t="str">
            <v>CASA 4</v>
          </cell>
          <cell r="AG1715" t="str">
            <v>09505-000</v>
          </cell>
          <cell r="AH1715" t="str">
            <v>JARDIM CAPELA</v>
          </cell>
          <cell r="AI1715" t="str">
            <v>São Paulo</v>
          </cell>
          <cell r="AJ1715" t="str">
            <v>São Paulo</v>
          </cell>
          <cell r="AK1715" t="str">
            <v>11</v>
          </cell>
          <cell r="AL1715" t="str">
            <v>96818.4699</v>
          </cell>
          <cell r="AM1715" t="str">
            <v>11</v>
          </cell>
          <cell r="AN1715" t="str">
            <v>5839.1776</v>
          </cell>
          <cell r="AP1715">
            <v>8485</v>
          </cell>
          <cell r="AQ1715" t="str">
            <v>21782</v>
          </cell>
          <cell r="AR1715" t="str">
            <v>5</v>
          </cell>
          <cell r="AS1715" t="str">
            <v>2517665341</v>
          </cell>
          <cell r="AT1715" t="str">
            <v>199026380167</v>
          </cell>
          <cell r="AU1715" t="str">
            <v>262</v>
          </cell>
          <cell r="AV1715" t="str">
            <v>408</v>
          </cell>
          <cell r="AW1715" t="str">
            <v>15711529</v>
          </cell>
          <cell r="AX1715" t="str">
            <v>808</v>
          </cell>
          <cell r="AY1715">
            <v>1</v>
          </cell>
          <cell r="AZ1715">
            <v>9</v>
          </cell>
          <cell r="BA1715">
            <v>9</v>
          </cell>
        </row>
        <row r="1716">
          <cell r="A1716">
            <v>120189</v>
          </cell>
          <cell r="B1716" t="str">
            <v>MARIA CRISTIANE DE OLIVEIRA LIRA</v>
          </cell>
          <cell r="C1716" t="str">
            <v>VARREDOR</v>
          </cell>
          <cell r="D1716" t="str">
            <v>ECOSAMPA Santo Amaro</v>
          </cell>
          <cell r="E1716">
            <v>44791</v>
          </cell>
          <cell r="F1716">
            <v>1603.99</v>
          </cell>
          <cell r="G1716" t="str">
            <v>Demitido em Meses Anteriores</v>
          </cell>
          <cell r="H1716">
            <v>44966</v>
          </cell>
          <cell r="I1716">
            <v>32023</v>
          </cell>
          <cell r="J1716" t="str">
            <v>364.438.318-96</v>
          </cell>
          <cell r="K1716" t="str">
            <v>136.09136.77.3</v>
          </cell>
          <cell r="L1716" t="str">
            <v>Salário Mensal</v>
          </cell>
          <cell r="M1716" t="str">
            <v>Empregado (CLT)</v>
          </cell>
          <cell r="N1716" t="str">
            <v>5142-15</v>
          </cell>
          <cell r="O1716">
            <v>66</v>
          </cell>
          <cell r="P1716" t="str">
            <v>SEGUNDA A SABADO - 06:00 AS 14:20 / INTERVALO DE 01 HORA</v>
          </cell>
          <cell r="Q1716" t="str">
            <v>220 Horas</v>
          </cell>
          <cell r="R1716" t="str">
            <v>75.01.006</v>
          </cell>
          <cell r="S1716" t="str">
            <v>SCK - Varrição de Vias e Logradouros</v>
          </cell>
          <cell r="T1716">
            <v>2</v>
          </cell>
          <cell r="U1716" t="str">
            <v>SIEMACO SAO PAULO LIMP URBANA</v>
          </cell>
          <cell r="V1716" t="str">
            <v>Brasileira</v>
          </cell>
          <cell r="W1716" t="str">
            <v>Jaboatão dos Guararapes</v>
          </cell>
          <cell r="X1716" t="str">
            <v>MARIA IVANILDA MACIEL DE OLIVEIRA</v>
          </cell>
          <cell r="Y1716" t="str">
            <v>MARCONE PEREIRA DE LIRA</v>
          </cell>
          <cell r="Z1716" t="str">
            <v>Outros</v>
          </cell>
          <cell r="AA1716" t="str">
            <v>Ensino Fundamental Completo</v>
          </cell>
          <cell r="AB1716" t="str">
            <v>F</v>
          </cell>
          <cell r="AC1716" t="str">
            <v>Rua</v>
          </cell>
          <cell r="AD1716" t="str">
            <v>JOSE JOAQUIM DE ARAUJO</v>
          </cell>
          <cell r="AE1716" t="str">
            <v>13</v>
          </cell>
          <cell r="AG1716" t="str">
            <v>04966-130</v>
          </cell>
          <cell r="AH1716" t="str">
            <v>PARQUE DAS CEREJEIRAS</v>
          </cell>
          <cell r="AI1716" t="str">
            <v>São Paulo</v>
          </cell>
          <cell r="AJ1716" t="str">
            <v>São Paulo</v>
          </cell>
          <cell r="AM1716" t="str">
            <v>11</v>
          </cell>
          <cell r="AN1716" t="str">
            <v>95391-0307</v>
          </cell>
          <cell r="AP1716">
            <v>1667</v>
          </cell>
          <cell r="AQ1716" t="str">
            <v>93503</v>
          </cell>
          <cell r="AR1716" t="str">
            <v>3</v>
          </cell>
          <cell r="AS1716" t="str">
            <v>444054984</v>
          </cell>
          <cell r="AT1716" t="str">
            <v>354675950183</v>
          </cell>
          <cell r="AU1716" t="str">
            <v>0354</v>
          </cell>
          <cell r="AV1716" t="str">
            <v>372</v>
          </cell>
          <cell r="AW1716" t="str">
            <v>36443831</v>
          </cell>
          <cell r="AX1716" t="str">
            <v>896</v>
          </cell>
          <cell r="AY1716">
            <v>0</v>
          </cell>
          <cell r="AZ1716">
            <v>5</v>
          </cell>
          <cell r="BA1716">
            <v>21</v>
          </cell>
        </row>
        <row r="1717">
          <cell r="A1717">
            <v>112197</v>
          </cell>
          <cell r="B1717" t="str">
            <v>MARIA CUSTODIA DA SILVA MONTEIRO</v>
          </cell>
          <cell r="C1717" t="str">
            <v>VARREDOR</v>
          </cell>
          <cell r="D1717" t="str">
            <v>ECOSAMPA Santo Amaro</v>
          </cell>
          <cell r="E1717">
            <v>43617</v>
          </cell>
          <cell r="F1717">
            <v>1319.67</v>
          </cell>
          <cell r="G1717" t="str">
            <v>Demitido em Meses Anteriores</v>
          </cell>
          <cell r="H1717">
            <v>44323</v>
          </cell>
          <cell r="I1717">
            <v>19934</v>
          </cell>
          <cell r="J1717" t="str">
            <v>127.376.348-30</v>
          </cell>
          <cell r="K1717" t="str">
            <v>122.75870.46.8</v>
          </cell>
          <cell r="L1717" t="str">
            <v>Salário Mensal</v>
          </cell>
          <cell r="M1717" t="str">
            <v>Empregado (CLT)</v>
          </cell>
          <cell r="N1717" t="str">
            <v>5142-15</v>
          </cell>
          <cell r="O1717">
            <v>297</v>
          </cell>
          <cell r="P1717" t="str">
            <v>SEGUNDA A SABADO - 05:40 AS 14:00 / INTERVALO DE 01 HORA</v>
          </cell>
          <cell r="Q1717" t="str">
            <v>220 Horas</v>
          </cell>
          <cell r="R1717" t="str">
            <v>75.01.006</v>
          </cell>
          <cell r="S1717" t="str">
            <v>SCK - Varrição de Vias e Logradouros</v>
          </cell>
          <cell r="T1717">
            <v>2</v>
          </cell>
          <cell r="U1717" t="str">
            <v>SIEMACO SAO PAULO LIMP URBANA</v>
          </cell>
          <cell r="V1717" t="str">
            <v>Brasileira</v>
          </cell>
          <cell r="W1717" t="str">
            <v>Teixeiras</v>
          </cell>
          <cell r="X1717" t="str">
            <v>DINA TIMOTIO MEDINA DA SILVA</v>
          </cell>
          <cell r="Y1717" t="str">
            <v>VALDEMIRO FIRMINO DA SILVA</v>
          </cell>
          <cell r="Z1717" t="str">
            <v>Casado</v>
          </cell>
          <cell r="AA1717" t="str">
            <v>Ensino Fundamental Completo</v>
          </cell>
          <cell r="AB1717" t="str">
            <v>F</v>
          </cell>
          <cell r="AC1717" t="str">
            <v>Rua</v>
          </cell>
          <cell r="AD1717" t="str">
            <v>LEON CARVALHO</v>
          </cell>
          <cell r="AE1717" t="str">
            <v>216</v>
          </cell>
          <cell r="AG1717" t="str">
            <v>04439-030</v>
          </cell>
          <cell r="AH1717" t="str">
            <v>JARDIM MARTINI</v>
          </cell>
          <cell r="AI1717" t="str">
            <v>São Paulo</v>
          </cell>
          <cell r="AJ1717" t="str">
            <v>São Paulo</v>
          </cell>
          <cell r="AP1717">
            <v>9104</v>
          </cell>
          <cell r="AQ1717" t="str">
            <v>21868</v>
          </cell>
          <cell r="AR1717" t="str">
            <v>1</v>
          </cell>
          <cell r="AS1717" t="str">
            <v>22705502</v>
          </cell>
          <cell r="AT1717" t="str">
            <v>155411570183</v>
          </cell>
          <cell r="AU1717" t="str">
            <v>93</v>
          </cell>
          <cell r="AV1717" t="str">
            <v>351</v>
          </cell>
          <cell r="AW1717" t="str">
            <v>49840</v>
          </cell>
          <cell r="AX1717" t="str">
            <v>106</v>
          </cell>
          <cell r="AY1717">
            <v>1</v>
          </cell>
          <cell r="AZ1717">
            <v>11</v>
          </cell>
          <cell r="BA1717">
            <v>6</v>
          </cell>
        </row>
        <row r="1718">
          <cell r="A1718">
            <v>112201</v>
          </cell>
          <cell r="B1718" t="str">
            <v>MARIA DA CONCEICAO DE SOUZA FELIX</v>
          </cell>
          <cell r="C1718" t="str">
            <v>AJUDANTE EQ SERVICOS DIVERSOS</v>
          </cell>
          <cell r="D1718" t="str">
            <v>ECOSAMPA Campo Limpo</v>
          </cell>
          <cell r="E1718">
            <v>43617</v>
          </cell>
          <cell r="F1718">
            <v>1603.99</v>
          </cell>
          <cell r="G1718" t="str">
            <v>Em Atividade Normal</v>
          </cell>
          <cell r="H1718">
            <v>45149</v>
          </cell>
          <cell r="I1718">
            <v>25127</v>
          </cell>
          <cell r="J1718" t="str">
            <v>524.901.903-00</v>
          </cell>
          <cell r="K1718" t="str">
            <v>123.60309.47.3</v>
          </cell>
          <cell r="L1718" t="str">
            <v>Salário Mensal</v>
          </cell>
          <cell r="M1718" t="str">
            <v>Empregado (CLT)</v>
          </cell>
          <cell r="N1718" t="str">
            <v>5142-25</v>
          </cell>
          <cell r="O1718">
            <v>66</v>
          </cell>
          <cell r="P1718" t="str">
            <v>SEGUNDA A SABADO - 06:00 AS 14:20 / INTERVALO DE 01 HORA</v>
          </cell>
          <cell r="Q1718" t="str">
            <v>220 Horas</v>
          </cell>
          <cell r="R1718" t="str">
            <v>75.01.001</v>
          </cell>
          <cell r="S1718" t="str">
            <v>SCK - Lavagem Especial Equip.</v>
          </cell>
          <cell r="T1718">
            <v>2</v>
          </cell>
          <cell r="U1718" t="str">
            <v>SIEMACO SAO PAULO LIMP URBANA</v>
          </cell>
          <cell r="V1718" t="str">
            <v>Brasileira</v>
          </cell>
          <cell r="W1718" t="str">
            <v>Fortaleza</v>
          </cell>
          <cell r="X1718" t="str">
            <v>JOANA DE SENA SOUZA</v>
          </cell>
          <cell r="Y1718" t="str">
            <v>JOAO DA CONCEICAO DE SOUZA</v>
          </cell>
          <cell r="Z1718" t="str">
            <v>Casado</v>
          </cell>
          <cell r="AA1718" t="str">
            <v>Ensino Médio Incompleto</v>
          </cell>
          <cell r="AB1718" t="str">
            <v>F</v>
          </cell>
          <cell r="AC1718" t="str">
            <v>Rua</v>
          </cell>
          <cell r="AD1718" t="str">
            <v>VITORIANO DE OLIVEIRA</v>
          </cell>
          <cell r="AE1718" t="str">
            <v>9</v>
          </cell>
          <cell r="AG1718" t="str">
            <v>05791-280</v>
          </cell>
          <cell r="AH1718" t="str">
            <v>JARDIM MITSUTANI</v>
          </cell>
          <cell r="AI1718" t="str">
            <v>São Paulo</v>
          </cell>
          <cell r="AJ1718" t="str">
            <v>São Paulo</v>
          </cell>
          <cell r="AP1718">
            <v>2978</v>
          </cell>
          <cell r="AQ1718" t="str">
            <v>36774</v>
          </cell>
          <cell r="AR1718" t="str">
            <v>2</v>
          </cell>
          <cell r="AS1718" t="str">
            <v>535856921</v>
          </cell>
          <cell r="AT1718" t="str">
            <v>28638260701</v>
          </cell>
          <cell r="AU1718" t="str">
            <v>799</v>
          </cell>
          <cell r="AV1718" t="str">
            <v>326</v>
          </cell>
          <cell r="AW1718" t="str">
            <v>35420</v>
          </cell>
          <cell r="AX1718" t="str">
            <v>019</v>
          </cell>
          <cell r="AY1718">
            <v>4</v>
          </cell>
          <cell r="AZ1718">
            <v>3</v>
          </cell>
          <cell r="BA1718">
            <v>0</v>
          </cell>
        </row>
        <row r="1719">
          <cell r="A1719">
            <v>112206</v>
          </cell>
          <cell r="B1719" t="str">
            <v>MARIA DAS DORES DA SILVA</v>
          </cell>
          <cell r="C1719" t="str">
            <v>AJUDANTE EQ SERVICOS DIVERSOS</v>
          </cell>
          <cell r="D1719" t="str">
            <v>ECOSAMPA M'Boi Mirim</v>
          </cell>
          <cell r="E1719">
            <v>43617</v>
          </cell>
          <cell r="F1719">
            <v>1231.95</v>
          </cell>
          <cell r="G1719" t="str">
            <v>Demitido em Meses Anteriores</v>
          </cell>
          <cell r="H1719">
            <v>43703</v>
          </cell>
          <cell r="I1719">
            <v>24447</v>
          </cell>
          <cell r="J1719" t="str">
            <v>228.544.918-66</v>
          </cell>
          <cell r="K1719" t="str">
            <v>123.55523.00.4</v>
          </cell>
          <cell r="L1719" t="str">
            <v>Salário Mensal</v>
          </cell>
          <cell r="M1719" t="str">
            <v>Empregado (CLT)</v>
          </cell>
          <cell r="N1719" t="str">
            <v>5142-25</v>
          </cell>
          <cell r="O1719">
            <v>66</v>
          </cell>
          <cell r="P1719" t="str">
            <v>SEGUNDA A SABADO - 06:00 AS 14:20 / INTERVALO DE 01 HORA</v>
          </cell>
          <cell r="Q1719" t="str">
            <v>220 Horas</v>
          </cell>
          <cell r="R1719" t="str">
            <v>75.01.014</v>
          </cell>
          <cell r="S1719" t="str">
            <v>SCK - Pintura de Meio-Fio e Remoção Faixas e Propagandas</v>
          </cell>
          <cell r="T1719">
            <v>2</v>
          </cell>
          <cell r="U1719" t="str">
            <v>SIEMACO SAO PAULO LIMP URBANA</v>
          </cell>
          <cell r="V1719" t="str">
            <v>Brasileira</v>
          </cell>
          <cell r="W1719" t="str">
            <v>Caravelas</v>
          </cell>
          <cell r="X1719" t="str">
            <v>LUZIA RIBEIRO DA SILVA</v>
          </cell>
          <cell r="Y1719" t="str">
            <v>OLIRIO GOMES DA SILVA</v>
          </cell>
          <cell r="Z1719" t="str">
            <v>Solteiro</v>
          </cell>
          <cell r="AA1719" t="str">
            <v>Ensino Médio Completo</v>
          </cell>
          <cell r="AB1719" t="str">
            <v>F</v>
          </cell>
          <cell r="AC1719" t="str">
            <v>Rua</v>
          </cell>
          <cell r="AD1719" t="str">
            <v>PTOLOMEU</v>
          </cell>
          <cell r="AE1719" t="str">
            <v>26</v>
          </cell>
          <cell r="AG1719" t="str">
            <v>04762-040</v>
          </cell>
          <cell r="AH1719" t="str">
            <v>SOCORRO</v>
          </cell>
          <cell r="AI1719" t="str">
            <v>São Paulo</v>
          </cell>
          <cell r="AJ1719" t="str">
            <v>São Paulo</v>
          </cell>
          <cell r="AP1719">
            <v>64</v>
          </cell>
          <cell r="AQ1719" t="str">
            <v>05368</v>
          </cell>
          <cell r="AR1719" t="str">
            <v>9</v>
          </cell>
          <cell r="AS1719" t="str">
            <v>535021756</v>
          </cell>
          <cell r="AT1719" t="str">
            <v>286697760191</v>
          </cell>
          <cell r="AU1719" t="str">
            <v>730</v>
          </cell>
          <cell r="AV1719" t="str">
            <v>220</v>
          </cell>
          <cell r="AW1719" t="str">
            <v>46021</v>
          </cell>
          <cell r="AX1719" t="str">
            <v>026</v>
          </cell>
          <cell r="AY1719">
            <v>0</v>
          </cell>
          <cell r="AZ1719">
            <v>2</v>
          </cell>
          <cell r="BA1719">
            <v>25</v>
          </cell>
        </row>
        <row r="1720">
          <cell r="A1720">
            <v>113778</v>
          </cell>
          <cell r="B1720" t="str">
            <v>MARIA DE FATIMA CORREIA DA SILVA</v>
          </cell>
          <cell r="C1720" t="str">
            <v>FISCAL DE TRAFEGO PLENO</v>
          </cell>
          <cell r="D1720" t="str">
            <v>ECOSAMPA Santo Amaro</v>
          </cell>
          <cell r="E1720">
            <v>43623</v>
          </cell>
          <cell r="F1720">
            <v>3222.08</v>
          </cell>
          <cell r="G1720" t="str">
            <v>Em Atividade Normal</v>
          </cell>
          <cell r="H1720">
            <v>45000</v>
          </cell>
          <cell r="I1720">
            <v>31302</v>
          </cell>
          <cell r="J1720" t="str">
            <v>347.185.878-40</v>
          </cell>
          <cell r="K1720" t="str">
            <v>133.33823.77.1</v>
          </cell>
          <cell r="L1720" t="str">
            <v>Salário Mensal</v>
          </cell>
          <cell r="M1720" t="str">
            <v>Empregado (CLT)</v>
          </cell>
          <cell r="N1720" t="str">
            <v>5112-05</v>
          </cell>
          <cell r="O1720">
            <v>233</v>
          </cell>
          <cell r="P1720" t="str">
            <v>SEGUNDA A SABADO - 09:00 AS 17:20 / INTERVALO DE 01 HORA</v>
          </cell>
          <cell r="Q1720" t="str">
            <v>220 Horas</v>
          </cell>
          <cell r="R1720" t="str">
            <v>75.02.003</v>
          </cell>
          <cell r="S1720" t="str">
            <v>Apoio Op C.Direto</v>
          </cell>
          <cell r="T1720">
            <v>2</v>
          </cell>
          <cell r="U1720" t="str">
            <v>SIEMACO SAO PAULO LIMP URBANA</v>
          </cell>
          <cell r="V1720" t="str">
            <v>Brasileira</v>
          </cell>
          <cell r="W1720" t="str">
            <v>São Paulo</v>
          </cell>
          <cell r="X1720" t="str">
            <v>VERA LUCIA CORREIA DA SILVA</v>
          </cell>
          <cell r="Y1720" t="str">
            <v>JOSEVALDO DA SILVA</v>
          </cell>
          <cell r="Z1720" t="str">
            <v>Solteiro</v>
          </cell>
          <cell r="AA1720" t="str">
            <v>Ensino Médio Completo</v>
          </cell>
          <cell r="AB1720" t="str">
            <v>F</v>
          </cell>
          <cell r="AC1720" t="str">
            <v>Rua</v>
          </cell>
          <cell r="AD1720" t="str">
            <v>DOUTRO FRANCISCO DO AMARAL</v>
          </cell>
          <cell r="AE1720" t="str">
            <v>350</v>
          </cell>
          <cell r="AG1720" t="str">
            <v>02672-120</v>
          </cell>
          <cell r="AH1720" t="str">
            <v>JARDIM PERI NOVO</v>
          </cell>
          <cell r="AI1720" t="str">
            <v>São Paulo</v>
          </cell>
          <cell r="AJ1720" t="str">
            <v>São Paulo</v>
          </cell>
          <cell r="AP1720">
            <v>27</v>
          </cell>
          <cell r="AQ1720" t="str">
            <v>06325</v>
          </cell>
          <cell r="AR1720" t="str">
            <v>4</v>
          </cell>
          <cell r="AS1720" t="str">
            <v>453053932</v>
          </cell>
          <cell r="AT1720" t="str">
            <v>327929680159</v>
          </cell>
          <cell r="AU1720" t="str">
            <v>0177</v>
          </cell>
          <cell r="AV1720" t="str">
            <v>331</v>
          </cell>
          <cell r="AW1720" t="str">
            <v>26759</v>
          </cell>
          <cell r="AX1720" t="str">
            <v>301</v>
          </cell>
          <cell r="AY1720">
            <v>4</v>
          </cell>
          <cell r="AZ1720">
            <v>2</v>
          </cell>
          <cell r="BA1720">
            <v>24</v>
          </cell>
        </row>
        <row r="1721">
          <cell r="A1721">
            <v>112230</v>
          </cell>
          <cell r="B1721" t="str">
            <v>MARIA DE FATIMA FARIAS DA SILVA</v>
          </cell>
          <cell r="C1721" t="str">
            <v>VARREDOR</v>
          </cell>
          <cell r="D1721" t="str">
            <v>ECOSAMPA Santo Amaro</v>
          </cell>
          <cell r="E1721">
            <v>43617</v>
          </cell>
          <cell r="F1721">
            <v>1603.99</v>
          </cell>
          <cell r="G1721" t="str">
            <v>Em Atividade Normal</v>
          </cell>
          <cell r="H1721">
            <v>45177</v>
          </cell>
          <cell r="I1721">
            <v>22703</v>
          </cell>
          <cell r="J1721" t="str">
            <v>385.272.604-25</v>
          </cell>
          <cell r="K1721" t="str">
            <v>123.81674.49.9</v>
          </cell>
          <cell r="L1721" t="str">
            <v>Salário Mensal</v>
          </cell>
          <cell r="M1721" t="str">
            <v>Empregado (CLT)</v>
          </cell>
          <cell r="N1721" t="str">
            <v>5142-15</v>
          </cell>
          <cell r="O1721">
            <v>66</v>
          </cell>
          <cell r="P1721" t="str">
            <v>SEGUNDA A SABADO - 06:00 AS 14:20 / INTERVALO DE 01 HORA</v>
          </cell>
          <cell r="Q1721" t="str">
            <v>220 Horas</v>
          </cell>
          <cell r="R1721" t="str">
            <v>75.01.006</v>
          </cell>
          <cell r="S1721" t="str">
            <v>SCK - Varrição de Vias e Logradouros</v>
          </cell>
          <cell r="T1721">
            <v>2</v>
          </cell>
          <cell r="U1721" t="str">
            <v>SIEMACO SAO PAULO LIMP URBANA</v>
          </cell>
          <cell r="V1721" t="str">
            <v>Brasileira</v>
          </cell>
          <cell r="W1721" t="str">
            <v>Recife</v>
          </cell>
          <cell r="X1721" t="str">
            <v>SEVERINA FARIAS DA SILVA</v>
          </cell>
          <cell r="Y1721" t="str">
            <v>ADEGISTO PEREIRA DA SILVA</v>
          </cell>
          <cell r="Z1721" t="str">
            <v>Solteiro</v>
          </cell>
          <cell r="AA1721" t="str">
            <v>Ensino Médio Incompleto</v>
          </cell>
          <cell r="AB1721" t="str">
            <v>F</v>
          </cell>
          <cell r="AC1721" t="str">
            <v>Rua</v>
          </cell>
          <cell r="AD1721" t="str">
            <v>DENIS CHAUDET</v>
          </cell>
          <cell r="AE1721" t="str">
            <v>315</v>
          </cell>
          <cell r="AG1721" t="str">
            <v>05528-220</v>
          </cell>
          <cell r="AH1721" t="str">
            <v>JARDIM DRACENA</v>
          </cell>
          <cell r="AI1721" t="str">
            <v>São Paulo</v>
          </cell>
          <cell r="AJ1721" t="str">
            <v>São Paulo</v>
          </cell>
          <cell r="AP1721">
            <v>3052</v>
          </cell>
          <cell r="AQ1721" t="str">
            <v>16648</v>
          </cell>
          <cell r="AR1721" t="str">
            <v>9</v>
          </cell>
          <cell r="AS1721" t="str">
            <v>544381919</v>
          </cell>
          <cell r="AT1721" t="str">
            <v>60608440868</v>
          </cell>
          <cell r="AU1721" t="str">
            <v>98</v>
          </cell>
          <cell r="AV1721" t="str">
            <v>346</v>
          </cell>
          <cell r="AW1721" t="str">
            <v>5443</v>
          </cell>
          <cell r="AX1721" t="str">
            <v>23</v>
          </cell>
          <cell r="AY1721">
            <v>4</v>
          </cell>
          <cell r="AZ1721">
            <v>3</v>
          </cell>
          <cell r="BA1721">
            <v>0</v>
          </cell>
        </row>
        <row r="1722">
          <cell r="A1722">
            <v>113705</v>
          </cell>
          <cell r="B1722" t="str">
            <v>MARIA FRANCISCA SOBRAL</v>
          </cell>
          <cell r="C1722" t="str">
            <v>VARREDOR</v>
          </cell>
          <cell r="D1722" t="str">
            <v>ECOSAMPA Santo Amaro</v>
          </cell>
          <cell r="E1722">
            <v>43617</v>
          </cell>
          <cell r="F1722">
            <v>1603.99</v>
          </cell>
          <cell r="G1722" t="str">
            <v>Demitido em Meses Anteriores</v>
          </cell>
          <cell r="H1722">
            <v>45026</v>
          </cell>
          <cell r="I1722">
            <v>23644</v>
          </cell>
          <cell r="J1722" t="str">
            <v>283.180.578-30</v>
          </cell>
          <cell r="K1722" t="str">
            <v>133.81196.60.9</v>
          </cell>
          <cell r="L1722" t="str">
            <v>Salário Mensal</v>
          </cell>
          <cell r="M1722" t="str">
            <v>Empregado (CLT)</v>
          </cell>
          <cell r="N1722" t="str">
            <v>5142-15</v>
          </cell>
          <cell r="O1722">
            <v>297</v>
          </cell>
          <cell r="P1722" t="str">
            <v>SEGUNDA A SABADO - 05:40 AS 14:00 / INTERVALO DE 01 HORA</v>
          </cell>
          <cell r="Q1722" t="str">
            <v>220 Horas</v>
          </cell>
          <cell r="R1722" t="str">
            <v>75.01.006</v>
          </cell>
          <cell r="S1722" t="str">
            <v>SCK - Varrição de Vias e Logradouros</v>
          </cell>
          <cell r="T1722">
            <v>2</v>
          </cell>
          <cell r="U1722" t="str">
            <v>SIEMACO SAO PAULO LIMP URBANA</v>
          </cell>
          <cell r="V1722" t="str">
            <v>Brasileira</v>
          </cell>
          <cell r="W1722" t="str">
            <v>Parnarama</v>
          </cell>
          <cell r="X1722" t="str">
            <v>MARIA LIMA SOBRAL</v>
          </cell>
          <cell r="Y1722" t="str">
            <v>MANOEL SOBRAL NETO</v>
          </cell>
          <cell r="Z1722" t="str">
            <v>Solteiro</v>
          </cell>
          <cell r="AA1722" t="str">
            <v>Ensino Médio Incompleto</v>
          </cell>
          <cell r="AB1722" t="str">
            <v>F</v>
          </cell>
          <cell r="AC1722" t="str">
            <v>Rua</v>
          </cell>
          <cell r="AD1722" t="str">
            <v>JOSE DIAS DA COSTA</v>
          </cell>
          <cell r="AE1722" t="str">
            <v>58</v>
          </cell>
          <cell r="AG1722" t="str">
            <v>05661-060</v>
          </cell>
          <cell r="AH1722" t="str">
            <v>PARAISOPOLIS</v>
          </cell>
          <cell r="AI1722" t="str">
            <v>São Paulo</v>
          </cell>
          <cell r="AJ1722" t="str">
            <v>São Paulo</v>
          </cell>
          <cell r="AP1722">
            <v>8495</v>
          </cell>
          <cell r="AQ1722" t="str">
            <v>19239</v>
          </cell>
          <cell r="AR1722" t="str">
            <v>8</v>
          </cell>
          <cell r="AS1722" t="str">
            <v>350075451</v>
          </cell>
          <cell r="AT1722" t="str">
            <v>268929620191</v>
          </cell>
          <cell r="AU1722" t="str">
            <v>459</v>
          </cell>
          <cell r="AV1722" t="str">
            <v>340</v>
          </cell>
          <cell r="AW1722" t="str">
            <v>77944</v>
          </cell>
          <cell r="AX1722" t="str">
            <v>357</v>
          </cell>
          <cell r="AY1722">
            <v>3</v>
          </cell>
          <cell r="AZ1722">
            <v>10</v>
          </cell>
          <cell r="BA1722">
            <v>9</v>
          </cell>
        </row>
        <row r="1723">
          <cell r="A1723">
            <v>114106</v>
          </cell>
          <cell r="B1723" t="str">
            <v>MARIA ISABEL DA SILVA NUNES</v>
          </cell>
          <cell r="C1723" t="str">
            <v>AJUDANTE EQ SERVICOS DIVERSOS</v>
          </cell>
          <cell r="D1723" t="str">
            <v>ECOSAMPA Campo Limpo</v>
          </cell>
          <cell r="E1723">
            <v>43728</v>
          </cell>
          <cell r="F1723">
            <v>1603.99</v>
          </cell>
          <cell r="G1723" t="str">
            <v>Em Atividade Normal</v>
          </cell>
          <cell r="H1723">
            <v>45086</v>
          </cell>
          <cell r="I1723">
            <v>29812</v>
          </cell>
          <cell r="J1723" t="str">
            <v>322.758.618-58</v>
          </cell>
          <cell r="K1723" t="str">
            <v>135.56069.81.3</v>
          </cell>
          <cell r="L1723" t="str">
            <v>Salário Mensal</v>
          </cell>
          <cell r="M1723" t="str">
            <v>Empregado (CLT)</v>
          </cell>
          <cell r="N1723" t="str">
            <v>5142-25</v>
          </cell>
          <cell r="O1723">
            <v>66</v>
          </cell>
          <cell r="P1723" t="str">
            <v>SEGUNDA A SABADO - 06:00 AS 14:20 / INTERVALO DE 01 HORA</v>
          </cell>
          <cell r="Q1723" t="str">
            <v>220 Horas</v>
          </cell>
          <cell r="R1723" t="str">
            <v>75.01.013</v>
          </cell>
          <cell r="S1723" t="str">
            <v>SCK - Capinação e Roçada de Vias</v>
          </cell>
          <cell r="T1723">
            <v>2</v>
          </cell>
          <cell r="U1723" t="str">
            <v>SIEMACO SAO PAULO LIMP URBANA</v>
          </cell>
          <cell r="V1723" t="str">
            <v>Brasileira</v>
          </cell>
          <cell r="W1723" t="str">
            <v>Timbaúba</v>
          </cell>
          <cell r="X1723" t="str">
            <v>MARIA DE LOURDES DA SILVA NUNES</v>
          </cell>
          <cell r="Y1723" t="str">
            <v>JOSE FRANCISCO NUNES</v>
          </cell>
          <cell r="Z1723" t="str">
            <v>Solteiro</v>
          </cell>
          <cell r="AA1723" t="str">
            <v>Ensino Médio Completo</v>
          </cell>
          <cell r="AB1723" t="str">
            <v>F</v>
          </cell>
          <cell r="AC1723" t="str">
            <v>Rua</v>
          </cell>
          <cell r="AD1723" t="str">
            <v>SERRUBA</v>
          </cell>
          <cell r="AE1723" t="str">
            <v>66</v>
          </cell>
          <cell r="AG1723" t="str">
            <v>04950-050</v>
          </cell>
          <cell r="AH1723" t="str">
            <v>CIDADE IPAVA</v>
          </cell>
          <cell r="AI1723" t="str">
            <v>São Paulo</v>
          </cell>
          <cell r="AJ1723" t="str">
            <v>São Paulo</v>
          </cell>
          <cell r="AK1723" t="str">
            <v>11</v>
          </cell>
          <cell r="AL1723" t="str">
            <v>5519.8738</v>
          </cell>
          <cell r="AM1723" t="str">
            <v>11</v>
          </cell>
          <cell r="AN1723" t="str">
            <v>94246.0930</v>
          </cell>
          <cell r="AP1723">
            <v>2921</v>
          </cell>
          <cell r="AQ1723" t="str">
            <v>52938</v>
          </cell>
          <cell r="AR1723" t="str">
            <v>0</v>
          </cell>
          <cell r="AS1723" t="str">
            <v>458685173</v>
          </cell>
          <cell r="AT1723" t="str">
            <v>311895860175</v>
          </cell>
          <cell r="AU1723" t="str">
            <v>0288</v>
          </cell>
          <cell r="AV1723" t="str">
            <v>372</v>
          </cell>
          <cell r="AW1723" t="str">
            <v>12935</v>
          </cell>
          <cell r="AX1723" t="str">
            <v>271</v>
          </cell>
          <cell r="AY1723">
            <v>3</v>
          </cell>
          <cell r="AZ1723">
            <v>11</v>
          </cell>
          <cell r="BA1723">
            <v>11</v>
          </cell>
        </row>
        <row r="1724">
          <cell r="A1724">
            <v>119672</v>
          </cell>
          <cell r="B1724" t="str">
            <v>MARIA JOSE DA SILVA NASCIMENTO</v>
          </cell>
          <cell r="C1724" t="str">
            <v>VARREDOR</v>
          </cell>
          <cell r="D1724" t="str">
            <v>ECOSAMPA Santo Amaro</v>
          </cell>
          <cell r="E1724">
            <v>44725</v>
          </cell>
          <cell r="F1724">
            <v>1603.99</v>
          </cell>
          <cell r="G1724" t="str">
            <v>Em Atividade Normal</v>
          </cell>
          <cell r="H1724">
            <v>44725</v>
          </cell>
          <cell r="I1724">
            <v>30737</v>
          </cell>
          <cell r="J1724" t="str">
            <v>322.743.728-70</v>
          </cell>
          <cell r="K1724" t="str">
            <v>133.43392.31.5</v>
          </cell>
          <cell r="L1724" t="str">
            <v>Salário Mensal</v>
          </cell>
          <cell r="M1724" t="str">
            <v>Empregado (CLT)</v>
          </cell>
          <cell r="N1724" t="str">
            <v>5142-15</v>
          </cell>
          <cell r="O1724">
            <v>66</v>
          </cell>
          <cell r="P1724" t="str">
            <v>SEGUNDA A SABADO - 06:00 AS 14:20 / INTERVALO DE 01 HORA</v>
          </cell>
          <cell r="Q1724" t="str">
            <v>220 Horas</v>
          </cell>
          <cell r="R1724" t="str">
            <v>75.01.010</v>
          </cell>
          <cell r="S1724" t="str">
            <v>SCK - Varrição de Feiras Livres</v>
          </cell>
          <cell r="T1724">
            <v>2</v>
          </cell>
          <cell r="U1724" t="str">
            <v>SIEMACO SAO PAULO LIMP URBANA</v>
          </cell>
          <cell r="V1724" t="str">
            <v>Brasileira</v>
          </cell>
          <cell r="W1724" t="str">
            <v>Nenhum</v>
          </cell>
          <cell r="X1724" t="str">
            <v>CICERA MARIA DA SILVA NASCIMENTO</v>
          </cell>
          <cell r="Y1724" t="str">
            <v>JOAO ANTONIO DO NASCIMENTO</v>
          </cell>
          <cell r="Z1724" t="str">
            <v>Solteiro</v>
          </cell>
          <cell r="AA1724" t="str">
            <v>Ensino Médio Incompleto</v>
          </cell>
          <cell r="AB1724" t="str">
            <v>F</v>
          </cell>
          <cell r="AC1724" t="str">
            <v>Rua</v>
          </cell>
          <cell r="AD1724" t="str">
            <v>MIGUEL FRANCISCO DIAS</v>
          </cell>
          <cell r="AE1724" t="str">
            <v>612</v>
          </cell>
          <cell r="AG1724" t="str">
            <v>05858-040</v>
          </cell>
          <cell r="AH1724" t="str">
            <v>Cidade Auxiliadora</v>
          </cell>
          <cell r="AI1724" t="str">
            <v>São Paulo</v>
          </cell>
          <cell r="AJ1724" t="str">
            <v>São Paulo</v>
          </cell>
          <cell r="AM1724" t="str">
            <v>11</v>
          </cell>
          <cell r="AN1724" t="str">
            <v>97713-6725</v>
          </cell>
          <cell r="AP1724">
            <v>7283</v>
          </cell>
          <cell r="AQ1724" t="str">
            <v>10404</v>
          </cell>
          <cell r="AR1724" t="str">
            <v>5</v>
          </cell>
          <cell r="AS1724" t="str">
            <v>373123073</v>
          </cell>
          <cell r="AT1724" t="str">
            <v>312267820175</v>
          </cell>
          <cell r="AU1724" t="str">
            <v>0044</v>
          </cell>
          <cell r="AV1724" t="str">
            <v>373</v>
          </cell>
          <cell r="AW1724" t="str">
            <v>32274372</v>
          </cell>
          <cell r="AX1724" t="str">
            <v>870</v>
          </cell>
          <cell r="AY1724">
            <v>1</v>
          </cell>
          <cell r="AZ1724">
            <v>2</v>
          </cell>
          <cell r="BA1724">
            <v>18</v>
          </cell>
        </row>
        <row r="1725">
          <cell r="A1725">
            <v>112240</v>
          </cell>
          <cell r="B1725" t="str">
            <v>MARIA JOSE MARTINS BRAGA</v>
          </cell>
          <cell r="C1725" t="str">
            <v>VARREDOR</v>
          </cell>
          <cell r="D1725" t="str">
            <v>ECOSAMPA Santo Amaro</v>
          </cell>
          <cell r="E1725">
            <v>43617</v>
          </cell>
          <cell r="F1725">
            <v>1603.99</v>
          </cell>
          <cell r="G1725" t="str">
            <v>Em Atividade Normal</v>
          </cell>
          <cell r="H1725">
            <v>44776</v>
          </cell>
          <cell r="I1725">
            <v>23227</v>
          </cell>
          <cell r="J1725" t="str">
            <v>281.352.408-56</v>
          </cell>
          <cell r="K1725" t="str">
            <v>127.44911.93.5</v>
          </cell>
          <cell r="L1725" t="str">
            <v>Salário Mensal</v>
          </cell>
          <cell r="M1725" t="str">
            <v>Empregado (CLT)</v>
          </cell>
          <cell r="N1725" t="str">
            <v>5142-15</v>
          </cell>
          <cell r="O1725">
            <v>299</v>
          </cell>
          <cell r="P1725" t="str">
            <v>SEGUNDA A SABADO - 20:00 AS 03:40 / INTERVALO DE 01 HORA</v>
          </cell>
          <cell r="Q1725" t="str">
            <v>220 Horas</v>
          </cell>
          <cell r="R1725" t="str">
            <v>75.01.006</v>
          </cell>
          <cell r="S1725" t="str">
            <v>SCK - Varrição de Vias e Logradouros</v>
          </cell>
          <cell r="T1725">
            <v>2</v>
          </cell>
          <cell r="U1725" t="str">
            <v>SIEMACO SAO PAULO LIMP URBANA</v>
          </cell>
          <cell r="V1725" t="str">
            <v>Brasileira</v>
          </cell>
          <cell r="W1725" t="str">
            <v>Araçuaí</v>
          </cell>
          <cell r="X1725" t="str">
            <v>IZABEL MARTINS BRAGA</v>
          </cell>
          <cell r="Z1725" t="str">
            <v>Solteiro</v>
          </cell>
          <cell r="AA1725" t="str">
            <v>Ensino Fundamental Incompleto</v>
          </cell>
          <cell r="AB1725" t="str">
            <v>F</v>
          </cell>
          <cell r="AC1725" t="str">
            <v>Travessa</v>
          </cell>
          <cell r="AD1725" t="str">
            <v>SAO JORGE</v>
          </cell>
          <cell r="AE1725" t="str">
            <v>67</v>
          </cell>
          <cell r="AG1725" t="str">
            <v>05363-150</v>
          </cell>
          <cell r="AH1725" t="str">
            <v>VILA NOVA ALBA</v>
          </cell>
          <cell r="AI1725" t="str">
            <v>São Paulo</v>
          </cell>
          <cell r="AJ1725" t="str">
            <v>São Paulo</v>
          </cell>
          <cell r="AP1725">
            <v>265</v>
          </cell>
          <cell r="AQ1725" t="str">
            <v>77642</v>
          </cell>
          <cell r="AR1725" t="str">
            <v>7</v>
          </cell>
          <cell r="AS1725" t="str">
            <v>326713979</v>
          </cell>
          <cell r="AT1725" t="str">
            <v>65043110213</v>
          </cell>
          <cell r="AU1725" t="str">
            <v>294</v>
          </cell>
          <cell r="AV1725" t="str">
            <v>374</v>
          </cell>
          <cell r="AW1725" t="str">
            <v>2580</v>
          </cell>
          <cell r="AX1725" t="str">
            <v>019</v>
          </cell>
          <cell r="AY1725">
            <v>4</v>
          </cell>
          <cell r="AZ1725">
            <v>3</v>
          </cell>
          <cell r="BA1725">
            <v>0</v>
          </cell>
        </row>
        <row r="1726">
          <cell r="A1726">
            <v>112262</v>
          </cell>
          <cell r="B1726" t="str">
            <v>MARIA MADALENA LIMA CARDOSO</v>
          </cell>
          <cell r="C1726" t="str">
            <v>AJUDANTE EQ SERVICOS DIVERSOS</v>
          </cell>
          <cell r="D1726" t="str">
            <v>ECOSAMPA Santo Amaro</v>
          </cell>
          <cell r="E1726">
            <v>43617</v>
          </cell>
          <cell r="F1726">
            <v>1603.99</v>
          </cell>
          <cell r="G1726" t="str">
            <v>Em Atividade Normal</v>
          </cell>
          <cell r="H1726">
            <v>44806</v>
          </cell>
          <cell r="I1726">
            <v>23092</v>
          </cell>
          <cell r="J1726" t="str">
            <v>023.266.968-67</v>
          </cell>
          <cell r="K1726" t="str">
            <v>120.77456.12.6</v>
          </cell>
          <cell r="L1726" t="str">
            <v>Salário Mensal</v>
          </cell>
          <cell r="M1726" t="str">
            <v>Empregado (CLT)</v>
          </cell>
          <cell r="N1726" t="str">
            <v>5142-25</v>
          </cell>
          <cell r="O1726">
            <v>66</v>
          </cell>
          <cell r="P1726" t="str">
            <v>SEGUNDA A SABADO - 06:00 AS 14:20 / INTERVALO DE 01 HORA</v>
          </cell>
          <cell r="Q1726" t="str">
            <v>220 Horas</v>
          </cell>
          <cell r="R1726" t="str">
            <v>75.01.001</v>
          </cell>
          <cell r="S1726" t="str">
            <v>SCK - Lavagem Especial Equip.</v>
          </cell>
          <cell r="T1726">
            <v>2</v>
          </cell>
          <cell r="U1726" t="str">
            <v>SIEMACO SAO PAULO LIMP URBANA</v>
          </cell>
          <cell r="V1726" t="str">
            <v>Brasileira</v>
          </cell>
          <cell r="W1726" t="str">
            <v>Santa Cruz do Escalvado</v>
          </cell>
          <cell r="X1726" t="str">
            <v>MARIA MOREIRA LIMA</v>
          </cell>
          <cell r="Y1726" t="str">
            <v>FRANCISCO DE PAULA LIMA</v>
          </cell>
          <cell r="Z1726" t="str">
            <v>Solteiro</v>
          </cell>
          <cell r="AA1726" t="str">
            <v>Ensino Fundamental Incompleto</v>
          </cell>
          <cell r="AB1726" t="str">
            <v>F</v>
          </cell>
          <cell r="AC1726" t="str">
            <v>Rua</v>
          </cell>
          <cell r="AD1726" t="str">
            <v>PEDRO FLAMENCO</v>
          </cell>
          <cell r="AE1726" t="str">
            <v>72</v>
          </cell>
          <cell r="AG1726" t="str">
            <v>05844-195</v>
          </cell>
          <cell r="AH1726" t="str">
            <v>SAO LUIZ</v>
          </cell>
          <cell r="AI1726" t="str">
            <v>São Paulo</v>
          </cell>
          <cell r="AJ1726" t="str">
            <v>São Paulo</v>
          </cell>
          <cell r="AP1726">
            <v>9104</v>
          </cell>
          <cell r="AQ1726" t="str">
            <v>20525</v>
          </cell>
          <cell r="AR1726" t="str">
            <v>8</v>
          </cell>
          <cell r="AS1726" t="str">
            <v>375501228</v>
          </cell>
          <cell r="AT1726" t="str">
            <v>140893870132</v>
          </cell>
          <cell r="AU1726" t="str">
            <v>317</v>
          </cell>
          <cell r="AV1726" t="str">
            <v>408</v>
          </cell>
          <cell r="AW1726" t="str">
            <v>86389</v>
          </cell>
          <cell r="AX1726" t="str">
            <v>034</v>
          </cell>
          <cell r="AY1726">
            <v>4</v>
          </cell>
          <cell r="AZ1726">
            <v>3</v>
          </cell>
          <cell r="BA1726">
            <v>0</v>
          </cell>
        </row>
        <row r="1727">
          <cell r="A1727">
            <v>122951</v>
          </cell>
          <cell r="B1727" t="str">
            <v>MARIA RITA DE OLIVEIRA NOLASCO</v>
          </cell>
          <cell r="C1727" t="str">
            <v>PENSIONISTAS</v>
          </cell>
          <cell r="D1727" t="str">
            <v>ECOSAMPA Pensionistas</v>
          </cell>
          <cell r="E1727">
            <v>45190</v>
          </cell>
          <cell r="F1727">
            <v>0.01</v>
          </cell>
          <cell r="G1727" t="str">
            <v>Em Atividade Normal</v>
          </cell>
          <cell r="H1727">
            <v>45190</v>
          </cell>
          <cell r="J1727" t="str">
            <v>267.300.988-48</v>
          </cell>
          <cell r="L1727" t="str">
            <v>Nenhuma</v>
          </cell>
          <cell r="M1727" t="str">
            <v>Pensionista</v>
          </cell>
          <cell r="N1727" t="str">
            <v>1415-20</v>
          </cell>
          <cell r="O1727">
            <v>0</v>
          </cell>
          <cell r="P1727" t="str">
            <v>Nenhum</v>
          </cell>
          <cell r="Q1727" t="str">
            <v>Nenhuma</v>
          </cell>
          <cell r="R1727" t="str">
            <v>00.00.000</v>
          </cell>
          <cell r="S1727" t="str">
            <v>Pensionistas</v>
          </cell>
          <cell r="T1727">
            <v>2</v>
          </cell>
          <cell r="U1727" t="str">
            <v>Nenhum</v>
          </cell>
          <cell r="V1727" t="str">
            <v>Brasileira</v>
          </cell>
          <cell r="W1727" t="str">
            <v>Nenhum</v>
          </cell>
          <cell r="Z1727" t="str">
            <v>Outros</v>
          </cell>
          <cell r="AA1727" t="str">
            <v>Nenhum</v>
          </cell>
          <cell r="AB1727" t="str">
            <v>F</v>
          </cell>
          <cell r="AC1727" t="str">
            <v>Nenhum</v>
          </cell>
          <cell r="AJ1727" t="str">
            <v>Nenhum</v>
          </cell>
          <cell r="AP1727">
            <v>4039</v>
          </cell>
          <cell r="AQ1727" t="str">
            <v>000836729691</v>
          </cell>
          <cell r="AR1727" t="str">
            <v>3</v>
          </cell>
          <cell r="AY1727">
            <v>0</v>
          </cell>
          <cell r="AZ1727">
            <v>0</v>
          </cell>
          <cell r="BA1727">
            <v>9</v>
          </cell>
        </row>
        <row r="1728">
          <cell r="A1728">
            <v>112270</v>
          </cell>
          <cell r="B1728" t="str">
            <v>MARIA SALETE TAVARES DOS SANTOS</v>
          </cell>
          <cell r="C1728" t="str">
            <v>AJUDANTE EQ SERVICOS DIVERSOS</v>
          </cell>
          <cell r="D1728" t="str">
            <v>ECOSAMPA Santo Amaro</v>
          </cell>
          <cell r="E1728">
            <v>43617</v>
          </cell>
          <cell r="F1728">
            <v>1231.95</v>
          </cell>
          <cell r="G1728" t="str">
            <v>Demitido em Meses Anteriores</v>
          </cell>
          <cell r="H1728">
            <v>43732</v>
          </cell>
          <cell r="I1728">
            <v>21949</v>
          </cell>
          <cell r="J1728" t="str">
            <v>381.109.078-06</v>
          </cell>
          <cell r="K1728" t="str">
            <v>138.61077.89.1</v>
          </cell>
          <cell r="L1728" t="str">
            <v>Salário Mensal</v>
          </cell>
          <cell r="M1728" t="str">
            <v>Empregado (CLT)</v>
          </cell>
          <cell r="N1728" t="str">
            <v>5142-25</v>
          </cell>
          <cell r="O1728">
            <v>66</v>
          </cell>
          <cell r="P1728" t="str">
            <v>SEGUNDA A SABADO - 06:00 AS 14:20 / INTERVALO DE 01 HORA</v>
          </cell>
          <cell r="Q1728" t="str">
            <v>220 Horas</v>
          </cell>
          <cell r="R1728" t="str">
            <v>75.01.013</v>
          </cell>
          <cell r="S1728" t="str">
            <v>SCK - Capinação e Roçada de Vias</v>
          </cell>
          <cell r="T1728">
            <v>2</v>
          </cell>
          <cell r="U1728" t="str">
            <v>SIEMACO SAO PAULO LIMP URBANA</v>
          </cell>
          <cell r="V1728" t="str">
            <v>Brasileira</v>
          </cell>
          <cell r="W1728" t="str">
            <v>Santana do Ipanema</v>
          </cell>
          <cell r="X1728" t="str">
            <v>ALCINA ASSUNCAO TAVARES</v>
          </cell>
          <cell r="Y1728" t="str">
            <v>JUSTINO GOMES TAVARES</v>
          </cell>
          <cell r="Z1728" t="str">
            <v>Casado</v>
          </cell>
          <cell r="AA1728" t="str">
            <v>Ensino Médio Incompleto</v>
          </cell>
          <cell r="AB1728" t="str">
            <v>F</v>
          </cell>
          <cell r="AC1728" t="str">
            <v>Rua</v>
          </cell>
          <cell r="AD1728" t="str">
            <v>VIVIANE FERRAZ</v>
          </cell>
          <cell r="AE1728" t="str">
            <v>77</v>
          </cell>
          <cell r="AG1728" t="str">
            <v>04814-105</v>
          </cell>
          <cell r="AH1728" t="str">
            <v>MARIA RITA</v>
          </cell>
          <cell r="AI1728" t="str">
            <v>São Paulo</v>
          </cell>
          <cell r="AJ1728" t="str">
            <v>São Paulo</v>
          </cell>
          <cell r="AP1728">
            <v>9042</v>
          </cell>
          <cell r="AQ1728" t="str">
            <v>03482</v>
          </cell>
          <cell r="AR1728" t="str">
            <v>8</v>
          </cell>
          <cell r="AS1728" t="str">
            <v>115799035</v>
          </cell>
          <cell r="AT1728" t="str">
            <v>116203300175</v>
          </cell>
          <cell r="AU1728" t="str">
            <v>493</v>
          </cell>
          <cell r="AV1728" t="str">
            <v>280</v>
          </cell>
          <cell r="AW1728" t="str">
            <v>71559</v>
          </cell>
          <cell r="AX1728" t="str">
            <v>387</v>
          </cell>
          <cell r="AY1728">
            <v>0</v>
          </cell>
          <cell r="AZ1728">
            <v>3</v>
          </cell>
          <cell r="BA1728">
            <v>23</v>
          </cell>
        </row>
        <row r="1729">
          <cell r="A1729">
            <v>119175</v>
          </cell>
          <cell r="B1729" t="str">
            <v>MARIANA DOS SANTOS CARVALHO</v>
          </cell>
          <cell r="C1729" t="str">
            <v>PENSIONISTAS</v>
          </cell>
          <cell r="D1729" t="str">
            <v>ECOSAMPA Pensionistas</v>
          </cell>
          <cell r="E1729">
            <v>44628</v>
          </cell>
          <cell r="F1729">
            <v>0.01</v>
          </cell>
          <cell r="G1729" t="str">
            <v>Demitido em Meses Anteriores</v>
          </cell>
          <cell r="H1729">
            <v>44697</v>
          </cell>
          <cell r="J1729" t="str">
            <v>431.164.098-62</v>
          </cell>
          <cell r="L1729" t="str">
            <v>Nenhuma</v>
          </cell>
          <cell r="M1729" t="str">
            <v>Pensionista</v>
          </cell>
          <cell r="N1729" t="str">
            <v>1415-20</v>
          </cell>
          <cell r="O1729">
            <v>0</v>
          </cell>
          <cell r="P1729" t="str">
            <v>Nenhum</v>
          </cell>
          <cell r="Q1729" t="str">
            <v>Nenhuma</v>
          </cell>
          <cell r="R1729" t="str">
            <v>00.00.000</v>
          </cell>
          <cell r="S1729" t="str">
            <v>Pensionistas</v>
          </cell>
          <cell r="T1729">
            <v>2</v>
          </cell>
          <cell r="U1729" t="str">
            <v>Nenhum</v>
          </cell>
          <cell r="V1729" t="str">
            <v>Brasileira</v>
          </cell>
          <cell r="W1729" t="str">
            <v>Nenhum</v>
          </cell>
          <cell r="Z1729" t="str">
            <v>Outros</v>
          </cell>
          <cell r="AA1729" t="str">
            <v>Ensino Fundamental Incompleto</v>
          </cell>
          <cell r="AB1729" t="str">
            <v>F</v>
          </cell>
          <cell r="AC1729" t="str">
            <v>Nenhum</v>
          </cell>
          <cell r="AI1729" t="str">
            <v>São Paulo</v>
          </cell>
          <cell r="AJ1729" t="str">
            <v>São Paulo</v>
          </cell>
          <cell r="AP1729">
            <v>665</v>
          </cell>
          <cell r="AQ1729" t="str">
            <v>000388</v>
          </cell>
          <cell r="AR1729" t="str">
            <v>3</v>
          </cell>
          <cell r="AS1729" t="str">
            <v>435248996</v>
          </cell>
          <cell r="AY1729">
            <v>0</v>
          </cell>
          <cell r="AZ1729">
            <v>2</v>
          </cell>
          <cell r="BA1729">
            <v>8</v>
          </cell>
        </row>
        <row r="1730">
          <cell r="A1730">
            <v>115787</v>
          </cell>
          <cell r="B1730" t="str">
            <v>MARIANA OLIVEIRA</v>
          </cell>
          <cell r="C1730" t="str">
            <v>ESTAGIARIO(A)</v>
          </cell>
          <cell r="D1730" t="str">
            <v>ECOSAMPA Operação Geral</v>
          </cell>
          <cell r="E1730">
            <v>44144</v>
          </cell>
          <cell r="F1730">
            <v>1600</v>
          </cell>
          <cell r="G1730" t="str">
            <v>Demitido em Meses Anteriores</v>
          </cell>
          <cell r="H1730">
            <v>44712</v>
          </cell>
          <cell r="I1730">
            <v>35473</v>
          </cell>
          <cell r="J1730" t="str">
            <v>447.156.148-04</v>
          </cell>
          <cell r="K1730" t="str">
            <v>267.44985.31.9</v>
          </cell>
          <cell r="L1730" t="str">
            <v>Salário Mensal</v>
          </cell>
          <cell r="M1730" t="str">
            <v>Estagiário</v>
          </cell>
          <cell r="N1730" t="str">
            <v>4110-05</v>
          </cell>
          <cell r="O1730">
            <v>11</v>
          </cell>
          <cell r="P1730" t="str">
            <v>SEGUNDA A SEXTA - 08:00 AS 14:00</v>
          </cell>
          <cell r="Q1730" t="str">
            <v>150 Horas</v>
          </cell>
          <cell r="R1730" t="str">
            <v>75.02.001</v>
          </cell>
          <cell r="S1730" t="str">
            <v>Apoio Op C.Indireto</v>
          </cell>
          <cell r="T1730">
            <v>3</v>
          </cell>
          <cell r="U1730" t="str">
            <v>SIEMACO SAO PAULO LIMP URBANA</v>
          </cell>
          <cell r="V1730" t="str">
            <v>Brasileira</v>
          </cell>
          <cell r="W1730" t="str">
            <v>São Paulo</v>
          </cell>
          <cell r="X1730" t="str">
            <v>RENATA APARECIDA FERREIRA DA SILVA</v>
          </cell>
          <cell r="Y1730" t="str">
            <v>MARCOS ROBERTO DE JESUS OLIVEIRA</v>
          </cell>
          <cell r="Z1730" t="str">
            <v>Solteiro</v>
          </cell>
          <cell r="AA1730" t="str">
            <v>Ensino Superior Incompleto</v>
          </cell>
          <cell r="AB1730" t="str">
            <v>F</v>
          </cell>
          <cell r="AC1730" t="str">
            <v>Rua</v>
          </cell>
          <cell r="AD1730" t="str">
            <v>RUA DIAS VIEIRA</v>
          </cell>
          <cell r="AE1730" t="str">
            <v>235</v>
          </cell>
          <cell r="AG1730" t="str">
            <v>05632-090</v>
          </cell>
          <cell r="AH1730" t="str">
            <v>VILA SONIA</v>
          </cell>
          <cell r="AI1730" t="str">
            <v>São Paulo</v>
          </cell>
          <cell r="AJ1730" t="str">
            <v>São Paulo</v>
          </cell>
          <cell r="AK1730" t="str">
            <v>11</v>
          </cell>
          <cell r="AL1730" t="str">
            <v>98150.3405</v>
          </cell>
          <cell r="AM1730" t="str">
            <v>11</v>
          </cell>
          <cell r="AN1730" t="str">
            <v>99269.2161</v>
          </cell>
          <cell r="AP1730">
            <v>8552</v>
          </cell>
          <cell r="AQ1730" t="str">
            <v>17580</v>
          </cell>
          <cell r="AR1730" t="str">
            <v>7</v>
          </cell>
          <cell r="AS1730" t="str">
            <v>380444422</v>
          </cell>
          <cell r="AT1730" t="str">
            <v>428889160167</v>
          </cell>
          <cell r="AU1730" t="str">
            <v>0074</v>
          </cell>
          <cell r="AV1730" t="str">
            <v>020</v>
          </cell>
          <cell r="AW1730" t="str">
            <v>44715614</v>
          </cell>
          <cell r="AX1730" t="str">
            <v>804</v>
          </cell>
          <cell r="AY1730">
            <v>1</v>
          </cell>
          <cell r="AZ1730">
            <v>6</v>
          </cell>
          <cell r="BA1730">
            <v>22</v>
          </cell>
        </row>
        <row r="1731">
          <cell r="A1731">
            <v>119742</v>
          </cell>
          <cell r="B1731" t="str">
            <v>MARIANA OLIVEIRA</v>
          </cell>
          <cell r="C1731" t="str">
            <v>AGENTE AMBIENTAL</v>
          </cell>
          <cell r="D1731" t="str">
            <v>ECOSAMPA Operação Geral</v>
          </cell>
          <cell r="E1731">
            <v>44733</v>
          </cell>
          <cell r="F1731">
            <v>2072.08</v>
          </cell>
          <cell r="G1731" t="str">
            <v>Em Atividade Normal</v>
          </cell>
          <cell r="H1731">
            <v>45134</v>
          </cell>
          <cell r="I1731">
            <v>35473</v>
          </cell>
          <cell r="J1731" t="str">
            <v>447.156.148-04</v>
          </cell>
          <cell r="K1731" t="str">
            <v>267.44985.31.9</v>
          </cell>
          <cell r="L1731" t="str">
            <v>Salário Mensal</v>
          </cell>
          <cell r="M1731" t="str">
            <v>Empregado (CLT)</v>
          </cell>
          <cell r="N1731" t="str">
            <v>3522-05</v>
          </cell>
          <cell r="O1731">
            <v>305</v>
          </cell>
          <cell r="P1731" t="str">
            <v>SEGUNDA A SABADO - 08:30 AS 16:50 / INTERVALO DE 01 HORA</v>
          </cell>
          <cell r="Q1731" t="str">
            <v>220 Horas</v>
          </cell>
          <cell r="R1731" t="str">
            <v>75.02.003</v>
          </cell>
          <cell r="S1731" t="str">
            <v>Apoio Op C.Direto</v>
          </cell>
          <cell r="T1731">
            <v>2</v>
          </cell>
          <cell r="U1731" t="str">
            <v>SIEMACO SAO PAULO LIMP URBANA</v>
          </cell>
          <cell r="V1731" t="str">
            <v>Brasileira</v>
          </cell>
          <cell r="W1731" t="str">
            <v>São Paulo</v>
          </cell>
          <cell r="X1731" t="str">
            <v>RENATA APARECIDA FERREIRA DA SILVA</v>
          </cell>
          <cell r="Y1731" t="str">
            <v>MARCOS ROBERTO DE JESUS OLIVEIRA</v>
          </cell>
          <cell r="Z1731" t="str">
            <v>Solteiro</v>
          </cell>
          <cell r="AA1731" t="str">
            <v>Ensino Superior Incompleto</v>
          </cell>
          <cell r="AB1731" t="str">
            <v>F</v>
          </cell>
          <cell r="AC1731" t="str">
            <v>Rua</v>
          </cell>
          <cell r="AD1731" t="str">
            <v>CONRAD FABER</v>
          </cell>
          <cell r="AE1731" t="str">
            <v>327</v>
          </cell>
          <cell r="AF1731" t="str">
            <v>APTO 124 BL 2 EDIFICIO ITALIA</v>
          </cell>
          <cell r="AG1731" t="str">
            <v>05849-230</v>
          </cell>
          <cell r="AH1731" t="str">
            <v>JARDIM GERMANIA</v>
          </cell>
          <cell r="AI1731" t="str">
            <v>São Paulo</v>
          </cell>
          <cell r="AJ1731" t="str">
            <v>São Paulo</v>
          </cell>
          <cell r="AP1731">
            <v>8552</v>
          </cell>
          <cell r="AQ1731" t="str">
            <v>17580</v>
          </cell>
          <cell r="AR1731" t="str">
            <v>7</v>
          </cell>
          <cell r="AS1731" t="str">
            <v>380444422</v>
          </cell>
          <cell r="AT1731" t="str">
            <v>428889160167</v>
          </cell>
          <cell r="AU1731" t="str">
            <v>0074</v>
          </cell>
          <cell r="AV1731" t="str">
            <v>020</v>
          </cell>
          <cell r="AW1731" t="str">
            <v>44715614</v>
          </cell>
          <cell r="AX1731" t="str">
            <v>804</v>
          </cell>
          <cell r="AY1731">
            <v>1</v>
          </cell>
          <cell r="AZ1731">
            <v>2</v>
          </cell>
          <cell r="BA1731">
            <v>10</v>
          </cell>
        </row>
        <row r="1732">
          <cell r="A1732">
            <v>114533</v>
          </cell>
          <cell r="B1732" t="str">
            <v>MARILENE ALVES DE MARIO</v>
          </cell>
          <cell r="C1732" t="str">
            <v>PENSIONISTAS</v>
          </cell>
          <cell r="D1732" t="str">
            <v>ECOSAMPA Pensionistas</v>
          </cell>
          <cell r="E1732">
            <v>43800</v>
          </cell>
          <cell r="F1732">
            <v>0.01</v>
          </cell>
          <cell r="G1732" t="str">
            <v>Em Atividade Normal</v>
          </cell>
          <cell r="H1732">
            <v>43800</v>
          </cell>
          <cell r="J1732" t="str">
            <v>296.667.098-30</v>
          </cell>
          <cell r="L1732" t="str">
            <v>Nenhuma</v>
          </cell>
          <cell r="M1732" t="str">
            <v>Pensionista</v>
          </cell>
          <cell r="N1732" t="str">
            <v>1415-20</v>
          </cell>
          <cell r="O1732">
            <v>0</v>
          </cell>
          <cell r="P1732" t="str">
            <v>Nenhum</v>
          </cell>
          <cell r="Q1732" t="str">
            <v>Nenhuma</v>
          </cell>
          <cell r="R1732" t="str">
            <v>00.00.000</v>
          </cell>
          <cell r="S1732" t="str">
            <v>Pensionistas</v>
          </cell>
          <cell r="T1732">
            <v>2</v>
          </cell>
          <cell r="U1732" t="str">
            <v>Nenhum</v>
          </cell>
          <cell r="V1732" t="str">
            <v>Brasileira</v>
          </cell>
          <cell r="W1732" t="str">
            <v>Nenhum</v>
          </cell>
          <cell r="Z1732" t="str">
            <v>Solteiro</v>
          </cell>
          <cell r="AA1732" t="str">
            <v>Ensino Fundamental Incompleto</v>
          </cell>
          <cell r="AB1732" t="str">
            <v>F</v>
          </cell>
          <cell r="AC1732" t="str">
            <v>Nenhum</v>
          </cell>
          <cell r="AI1732" t="str">
            <v>Nenhum</v>
          </cell>
          <cell r="AJ1732" t="str">
            <v>Nenhum</v>
          </cell>
          <cell r="AP1732">
            <v>8552</v>
          </cell>
          <cell r="AQ1732" t="str">
            <v>14714</v>
          </cell>
          <cell r="AR1732" t="str">
            <v>5</v>
          </cell>
          <cell r="AS1732" t="str">
            <v>401245858</v>
          </cell>
          <cell r="AY1732">
            <v>3</v>
          </cell>
          <cell r="AZ1732">
            <v>9</v>
          </cell>
          <cell r="BA1732">
            <v>0</v>
          </cell>
        </row>
        <row r="1733">
          <cell r="A1733">
            <v>112277</v>
          </cell>
          <cell r="B1733" t="str">
            <v>MARINALDO FERREIRA DOS SANTOS</v>
          </cell>
          <cell r="C1733" t="str">
            <v>AJUDANTE EQ SERVICOS DIVERSOS</v>
          </cell>
          <cell r="D1733" t="str">
            <v>ECOSAMPA Capela do Socorro</v>
          </cell>
          <cell r="E1733">
            <v>43617</v>
          </cell>
          <cell r="F1733">
            <v>1603.99</v>
          </cell>
          <cell r="G1733" t="str">
            <v>Em Atividade Normal</v>
          </cell>
          <cell r="H1733">
            <v>44835</v>
          </cell>
          <cell r="I1733">
            <v>26124</v>
          </cell>
          <cell r="J1733" t="str">
            <v>019.116.424-05</v>
          </cell>
          <cell r="K1733" t="str">
            <v>160.71497.72.9</v>
          </cell>
          <cell r="L1733" t="str">
            <v>Salário Mensal</v>
          </cell>
          <cell r="M1733" t="str">
            <v>Empregado (CLT)</v>
          </cell>
          <cell r="N1733" t="str">
            <v>5142-25</v>
          </cell>
          <cell r="O1733">
            <v>66</v>
          </cell>
          <cell r="P1733" t="str">
            <v>SEGUNDA A SABADO - 06:00 AS 14:20 / INTERVALO DE 01 HORA</v>
          </cell>
          <cell r="Q1733" t="str">
            <v>220 Horas</v>
          </cell>
          <cell r="R1733" t="str">
            <v>75.01.013</v>
          </cell>
          <cell r="S1733" t="str">
            <v>SCK - Capinação e Roçada de Vias</v>
          </cell>
          <cell r="T1733">
            <v>2</v>
          </cell>
          <cell r="U1733" t="str">
            <v>SIEMACO SAO PAULO LIMP URBANA</v>
          </cell>
          <cell r="V1733" t="str">
            <v>Brasileira</v>
          </cell>
          <cell r="W1733" t="str">
            <v>Areia</v>
          </cell>
          <cell r="X1733" t="str">
            <v>IRACEMA FERREIRA DOS SANTOS</v>
          </cell>
          <cell r="Z1733" t="str">
            <v>Casado</v>
          </cell>
          <cell r="AA1733" t="str">
            <v>Ensino Fundamental Incompleto</v>
          </cell>
          <cell r="AB1733" t="str">
            <v>M</v>
          </cell>
          <cell r="AC1733" t="str">
            <v>Rua</v>
          </cell>
          <cell r="AD1733" t="str">
            <v>LUCAS ROSCHEL RASQUINHO</v>
          </cell>
          <cell r="AE1733" t="str">
            <v>28</v>
          </cell>
          <cell r="AG1733" t="str">
            <v>04892-235</v>
          </cell>
          <cell r="AH1733" t="str">
            <v>COLONIA</v>
          </cell>
          <cell r="AI1733" t="str">
            <v>São Paulo</v>
          </cell>
          <cell r="AJ1733" t="str">
            <v>São Paulo</v>
          </cell>
          <cell r="AP1733">
            <v>6753</v>
          </cell>
          <cell r="AQ1733" t="str">
            <v>23862</v>
          </cell>
          <cell r="AR1733" t="str">
            <v>2</v>
          </cell>
          <cell r="AS1733" t="str">
            <v>505417261</v>
          </cell>
          <cell r="AT1733" t="str">
            <v>18152141279</v>
          </cell>
          <cell r="AU1733" t="str">
            <v>67</v>
          </cell>
          <cell r="AV1733" t="str">
            <v>11</v>
          </cell>
          <cell r="AW1733" t="str">
            <v>9976</v>
          </cell>
          <cell r="AX1733" t="str">
            <v>012</v>
          </cell>
          <cell r="AY1733">
            <v>4</v>
          </cell>
          <cell r="AZ1733">
            <v>3</v>
          </cell>
          <cell r="BA1733">
            <v>0</v>
          </cell>
        </row>
        <row r="1734">
          <cell r="A1734">
            <v>112306</v>
          </cell>
          <cell r="B1734" t="str">
            <v>MARIO FERREIRA PACHECO</v>
          </cell>
          <cell r="C1734" t="str">
            <v>VARREDOR</v>
          </cell>
          <cell r="D1734" t="str">
            <v>ECOSAMPA Campo Limpo</v>
          </cell>
          <cell r="E1734">
            <v>43617</v>
          </cell>
          <cell r="F1734">
            <v>1603.99</v>
          </cell>
          <cell r="G1734" t="str">
            <v>Em Atividade Normal</v>
          </cell>
          <cell r="H1734">
            <v>45149</v>
          </cell>
          <cell r="I1734">
            <v>21167</v>
          </cell>
          <cell r="J1734" t="str">
            <v>955.515.498-87</v>
          </cell>
          <cell r="K1734" t="str">
            <v>105.52816.46.6</v>
          </cell>
          <cell r="L1734" t="str">
            <v>Salário Mensal</v>
          </cell>
          <cell r="M1734" t="str">
            <v>Empregado (CLT)</v>
          </cell>
          <cell r="N1734" t="str">
            <v>5142-15</v>
          </cell>
          <cell r="O1734">
            <v>223</v>
          </cell>
          <cell r="P1734" t="str">
            <v>SEGUNDA A SABADO - 10:00 AS 18:20 / INTERVALO DE 01 HORA</v>
          </cell>
          <cell r="Q1734" t="str">
            <v>220 Horas</v>
          </cell>
          <cell r="R1734" t="str">
            <v>75.01.006</v>
          </cell>
          <cell r="S1734" t="str">
            <v>SCK - Varrição de Vias e Logradouros</v>
          </cell>
          <cell r="T1734">
            <v>2</v>
          </cell>
          <cell r="U1734" t="str">
            <v>SIEMACO SAO PAULO LIMP URBANA</v>
          </cell>
          <cell r="V1734" t="str">
            <v>Brasileira</v>
          </cell>
          <cell r="W1734" t="str">
            <v>São Paulo</v>
          </cell>
          <cell r="X1734" t="str">
            <v>MARIA JOSE PACHECO</v>
          </cell>
          <cell r="Y1734" t="str">
            <v>JOSE FERREIRA PACHECO</v>
          </cell>
          <cell r="Z1734" t="str">
            <v>Solteiro</v>
          </cell>
          <cell r="AA1734" t="str">
            <v>Ensino Fundamental Incompleto</v>
          </cell>
          <cell r="AB1734" t="str">
            <v>M</v>
          </cell>
          <cell r="AC1734" t="str">
            <v>Rua</v>
          </cell>
          <cell r="AD1734" t="str">
            <v>ANTONIO DOMINGUES GALERA</v>
          </cell>
          <cell r="AE1734" t="str">
            <v>58</v>
          </cell>
          <cell r="AF1734" t="str">
            <v>CASA 03</v>
          </cell>
          <cell r="AG1734" t="str">
            <v>05775-320</v>
          </cell>
          <cell r="AH1734" t="str">
            <v>PARQUE REGINA</v>
          </cell>
          <cell r="AI1734" t="str">
            <v>São Paulo</v>
          </cell>
          <cell r="AJ1734" t="str">
            <v>São Paulo</v>
          </cell>
          <cell r="AP1734">
            <v>641</v>
          </cell>
          <cell r="AQ1734" t="str">
            <v>15213</v>
          </cell>
          <cell r="AR1734" t="str">
            <v>7</v>
          </cell>
          <cell r="AS1734" t="str">
            <v>10.296.193</v>
          </cell>
          <cell r="AT1734" t="str">
            <v>141098390124</v>
          </cell>
          <cell r="AU1734" t="str">
            <v>835</v>
          </cell>
          <cell r="AV1734" t="str">
            <v>328</v>
          </cell>
          <cell r="AW1734" t="str">
            <v>8326</v>
          </cell>
          <cell r="AX1734" t="str">
            <v>467</v>
          </cell>
          <cell r="AY1734">
            <v>4</v>
          </cell>
          <cell r="AZ1734">
            <v>3</v>
          </cell>
          <cell r="BA1734">
            <v>0</v>
          </cell>
        </row>
        <row r="1735">
          <cell r="A1735">
            <v>112316</v>
          </cell>
          <cell r="B1735" t="str">
            <v>MARIO OLIVEIRA</v>
          </cell>
          <cell r="C1735" t="str">
            <v>COLETOR</v>
          </cell>
          <cell r="D1735" t="str">
            <v>ECOSAMPA Operação Geral</v>
          </cell>
          <cell r="E1735">
            <v>43617</v>
          </cell>
          <cell r="F1735">
            <v>1523.89</v>
          </cell>
          <cell r="G1735" t="str">
            <v>Demitido em Meses Anteriores</v>
          </cell>
          <cell r="H1735">
            <v>43991</v>
          </cell>
          <cell r="I1735">
            <v>24409</v>
          </cell>
          <cell r="J1735" t="str">
            <v>116.239.848-58</v>
          </cell>
          <cell r="K1735" t="str">
            <v>122.60336.33.9</v>
          </cell>
          <cell r="L1735" t="str">
            <v>Salário Mensal</v>
          </cell>
          <cell r="M1735" t="str">
            <v>Empregado (CLT)</v>
          </cell>
          <cell r="N1735" t="str">
            <v>5142-05</v>
          </cell>
          <cell r="O1735">
            <v>297</v>
          </cell>
          <cell r="P1735" t="str">
            <v>SEGUNDA A SABADO - 05:40 AS 14:00 / INTERVALO DE 01 HORA</v>
          </cell>
          <cell r="Q1735" t="str">
            <v>220 Horas</v>
          </cell>
          <cell r="R1735" t="str">
            <v>75.01.017</v>
          </cell>
          <cell r="S1735" t="str">
            <v>SCK - Coleta Manual - Entulho e Materiais Diversos</v>
          </cell>
          <cell r="T1735">
            <v>2</v>
          </cell>
          <cell r="U1735" t="str">
            <v>SIEMACO SAO PAULO LIMP URBANA</v>
          </cell>
          <cell r="V1735" t="str">
            <v>Brasileira</v>
          </cell>
          <cell r="W1735" t="str">
            <v>São Paulo</v>
          </cell>
          <cell r="X1735" t="str">
            <v>LAURICI DOS ANJOS OLIVEIRA</v>
          </cell>
          <cell r="Z1735" t="str">
            <v>Casado</v>
          </cell>
          <cell r="AA1735" t="str">
            <v>Ensino Fundamental Incompleto</v>
          </cell>
          <cell r="AB1735" t="str">
            <v>M</v>
          </cell>
          <cell r="AC1735" t="str">
            <v>Estrada</v>
          </cell>
          <cell r="AD1735" t="str">
            <v>BARRAGEM</v>
          </cell>
          <cell r="AE1735" t="str">
            <v>115</v>
          </cell>
          <cell r="AG1735" t="str">
            <v>04895-020</v>
          </cell>
          <cell r="AH1735" t="str">
            <v>JARDIM SANTA TEREZINHA</v>
          </cell>
          <cell r="AI1735" t="str">
            <v>São Paulo</v>
          </cell>
          <cell r="AJ1735" t="str">
            <v>São Paulo</v>
          </cell>
          <cell r="AP1735">
            <v>6753</v>
          </cell>
          <cell r="AQ1735" t="str">
            <v>30071</v>
          </cell>
          <cell r="AR1735" t="str">
            <v>1</v>
          </cell>
          <cell r="AS1735" t="str">
            <v>20.937.963</v>
          </cell>
          <cell r="AT1735" t="str">
            <v>114837010159</v>
          </cell>
          <cell r="AU1735" t="str">
            <v>47</v>
          </cell>
          <cell r="AV1735" t="str">
            <v>381</v>
          </cell>
          <cell r="AW1735" t="str">
            <v>87586</v>
          </cell>
          <cell r="AX1735" t="str">
            <v>082</v>
          </cell>
          <cell r="AY1735">
            <v>1</v>
          </cell>
          <cell r="AZ1735">
            <v>0</v>
          </cell>
          <cell r="BA1735">
            <v>8</v>
          </cell>
        </row>
        <row r="1736">
          <cell r="A1736">
            <v>112323</v>
          </cell>
          <cell r="B1736" t="str">
            <v>MARIO PEDRO DA SILVA</v>
          </cell>
          <cell r="C1736" t="str">
            <v>VARREDOR</v>
          </cell>
          <cell r="D1736" t="str">
            <v>ECOSAMPA Santo Amaro</v>
          </cell>
          <cell r="E1736">
            <v>43617</v>
          </cell>
          <cell r="F1736">
            <v>1281.23</v>
          </cell>
          <cell r="G1736" t="str">
            <v>Demitido em Meses Anteriores</v>
          </cell>
          <cell r="H1736">
            <v>43754</v>
          </cell>
          <cell r="I1736">
            <v>24883</v>
          </cell>
          <cell r="J1736" t="str">
            <v>700.126.794-53</v>
          </cell>
          <cell r="K1736" t="str">
            <v>122.87512.22.7</v>
          </cell>
          <cell r="L1736" t="str">
            <v>Salário Mensal</v>
          </cell>
          <cell r="M1736" t="str">
            <v>Empregado (CLT)</v>
          </cell>
          <cell r="N1736" t="str">
            <v>5142-15</v>
          </cell>
          <cell r="O1736">
            <v>167</v>
          </cell>
          <cell r="P1736" t="str">
            <v>SEGUNDA A SABADO - 13:40 AS 22:00 / INTERVALO DE 01 HORA</v>
          </cell>
          <cell r="Q1736" t="str">
            <v>220 Horas</v>
          </cell>
          <cell r="R1736" t="str">
            <v>75.01.006</v>
          </cell>
          <cell r="S1736" t="str">
            <v>SCK - Varrição de Vias e Logradouros</v>
          </cell>
          <cell r="T1736">
            <v>2</v>
          </cell>
          <cell r="U1736" t="str">
            <v>SIEMACO SAO PAULO LIMP URBANA</v>
          </cell>
          <cell r="V1736" t="str">
            <v>Brasileira</v>
          </cell>
          <cell r="W1736" t="str">
            <v>Buíque</v>
          </cell>
          <cell r="X1736" t="str">
            <v>QUITERIA MARIA DA CONCEICAO</v>
          </cell>
          <cell r="Z1736" t="str">
            <v>Outros</v>
          </cell>
          <cell r="AA1736" t="str">
            <v>Ensino Fundamental Incompleto</v>
          </cell>
          <cell r="AB1736" t="str">
            <v>M</v>
          </cell>
          <cell r="AC1736" t="str">
            <v>Travessa</v>
          </cell>
          <cell r="AD1736" t="str">
            <v>DAS CARANDEIRAS</v>
          </cell>
          <cell r="AE1736" t="str">
            <v>168</v>
          </cell>
          <cell r="AF1736" t="str">
            <v>CASA 01</v>
          </cell>
          <cell r="AG1736" t="str">
            <v>05868-740</v>
          </cell>
          <cell r="AH1736" t="str">
            <v>CONJ HABIT ADVENTISTA</v>
          </cell>
          <cell r="AI1736" t="str">
            <v>São Paulo</v>
          </cell>
          <cell r="AJ1736" t="str">
            <v>São Paulo</v>
          </cell>
          <cell r="AP1736">
            <v>3052</v>
          </cell>
          <cell r="AQ1736" t="str">
            <v>16891</v>
          </cell>
          <cell r="AR1736" t="str">
            <v>5</v>
          </cell>
          <cell r="AS1736" t="str">
            <v>38.447.703-3</v>
          </cell>
          <cell r="AT1736" t="str">
            <v>220164800116</v>
          </cell>
          <cell r="AU1736" t="str">
            <v>157</v>
          </cell>
          <cell r="AV1736" t="str">
            <v>20</v>
          </cell>
          <cell r="AW1736" t="str">
            <v>71920</v>
          </cell>
          <cell r="AX1736" t="str">
            <v>199</v>
          </cell>
          <cell r="AY1736">
            <v>0</v>
          </cell>
          <cell r="AZ1736">
            <v>4</v>
          </cell>
          <cell r="BA1736">
            <v>15</v>
          </cell>
        </row>
        <row r="1737">
          <cell r="A1737">
            <v>112357</v>
          </cell>
          <cell r="B1737" t="str">
            <v>MARIO ROBERTO XAVIER DA COSTA</v>
          </cell>
          <cell r="C1737" t="str">
            <v>MOTORISTA CAMINHAO</v>
          </cell>
          <cell r="D1737" t="str">
            <v>ECOSAMPA Operação Geral</v>
          </cell>
          <cell r="E1737">
            <v>43617</v>
          </cell>
          <cell r="F1737">
            <v>2342.7399999999998</v>
          </cell>
          <cell r="G1737" t="str">
            <v>Demitido em Meses Anteriores</v>
          </cell>
          <cell r="H1737">
            <v>43629</v>
          </cell>
          <cell r="I1737">
            <v>26864</v>
          </cell>
          <cell r="J1737" t="str">
            <v>176.169.298-42</v>
          </cell>
          <cell r="K1737" t="str">
            <v>124.57256.12.9</v>
          </cell>
          <cell r="L1737" t="str">
            <v>Salário Mensal</v>
          </cell>
          <cell r="M1737" t="str">
            <v>Empregado (CLT)</v>
          </cell>
          <cell r="N1737" t="str">
            <v>7825-10</v>
          </cell>
          <cell r="O1737">
            <v>66</v>
          </cell>
          <cell r="P1737" t="str">
            <v>SEGUNDA A SABADO - 06:00 AS 14:20 / INTERVALO DE 01 HORA</v>
          </cell>
          <cell r="Q1737" t="str">
            <v>220 Horas</v>
          </cell>
          <cell r="R1737" t="str">
            <v>75.02.001</v>
          </cell>
          <cell r="S1737" t="str">
            <v>Apoio Op C.Indireto</v>
          </cell>
          <cell r="T1737">
            <v>2</v>
          </cell>
          <cell r="U1737" t="str">
            <v>SIND TRAB EMP DE ONIBUS RODOV INTEREST INTERM SET DIF SAO PAULO</v>
          </cell>
          <cell r="V1737" t="str">
            <v>Brasileira</v>
          </cell>
          <cell r="W1737" t="str">
            <v>Nova Soure</v>
          </cell>
          <cell r="X1737" t="str">
            <v>ADELIA DA MATA COSTA</v>
          </cell>
          <cell r="Y1737" t="str">
            <v>ADOLFO XAVIER DA COSTA</v>
          </cell>
          <cell r="Z1737" t="str">
            <v>Casado</v>
          </cell>
          <cell r="AA1737" t="str">
            <v>Ensino Fundamental Completo</v>
          </cell>
          <cell r="AB1737" t="str">
            <v>M</v>
          </cell>
          <cell r="AC1737" t="str">
            <v>Rua</v>
          </cell>
          <cell r="AD1737" t="str">
            <v>RIO JACUTINGA</v>
          </cell>
          <cell r="AE1737" t="str">
            <v>3</v>
          </cell>
          <cell r="AG1737" t="str">
            <v>04857-250</v>
          </cell>
          <cell r="AH1737" t="str">
            <v>JARDIM MARILDA</v>
          </cell>
          <cell r="AI1737" t="str">
            <v>São Paulo</v>
          </cell>
          <cell r="AJ1737" t="str">
            <v>São Paulo</v>
          </cell>
          <cell r="AP1737">
            <v>0</v>
          </cell>
          <cell r="AS1737" t="str">
            <v>264329181</v>
          </cell>
          <cell r="AT1737" t="str">
            <v>259361640108</v>
          </cell>
          <cell r="AU1737" t="str">
            <v>191</v>
          </cell>
          <cell r="AV1737" t="str">
            <v>79</v>
          </cell>
          <cell r="AW1737" t="str">
            <v>74768</v>
          </cell>
          <cell r="AX1737" t="str">
            <v>148</v>
          </cell>
          <cell r="AY1737">
            <v>0</v>
          </cell>
          <cell r="AZ1737">
            <v>0</v>
          </cell>
          <cell r="BA1737">
            <v>12</v>
          </cell>
          <cell r="BB1737" t="str">
            <v>07.632.476.810</v>
          </cell>
          <cell r="BC1737">
            <v>45239</v>
          </cell>
          <cell r="BE1737" t="str">
            <v>D</v>
          </cell>
          <cell r="BG1737">
            <v>43612</v>
          </cell>
        </row>
        <row r="1738">
          <cell r="A1738">
            <v>121469</v>
          </cell>
          <cell r="B1738" t="str">
            <v>MARIONICE DO CARMO SANTOS</v>
          </cell>
          <cell r="C1738" t="str">
            <v>AJUDANTE EQ SERVICOS DIVERSOS</v>
          </cell>
          <cell r="D1738" t="str">
            <v>ECOSAMPA Operação Geral</v>
          </cell>
          <cell r="E1738">
            <v>44967</v>
          </cell>
          <cell r="F1738">
            <v>1603.99</v>
          </cell>
          <cell r="G1738" t="str">
            <v>Demitido em Meses Anteriores</v>
          </cell>
          <cell r="H1738">
            <v>44981</v>
          </cell>
          <cell r="I1738">
            <v>30091</v>
          </cell>
          <cell r="J1738" t="str">
            <v>226.707.548-21</v>
          </cell>
          <cell r="K1738" t="str">
            <v>130.06213.93.8</v>
          </cell>
          <cell r="L1738" t="str">
            <v>Salário Mensal</v>
          </cell>
          <cell r="M1738" t="str">
            <v>Empregado (CLT)</v>
          </cell>
          <cell r="N1738" t="str">
            <v>5142-25</v>
          </cell>
          <cell r="O1738">
            <v>339</v>
          </cell>
          <cell r="P1738" t="str">
            <v>SEGUNDA A SABADO - 13:20 AS 21:40 / INTERVALO DE 01 HORA</v>
          </cell>
          <cell r="Q1738" t="str">
            <v>220 Horas</v>
          </cell>
          <cell r="R1738" t="str">
            <v>75.01.011</v>
          </cell>
          <cell r="S1738" t="str">
            <v>SCK - Lavagem - Feiras, Vias e Logradouros</v>
          </cell>
          <cell r="T1738">
            <v>2</v>
          </cell>
          <cell r="U1738" t="str">
            <v>SIEMACO SAO PAULO LIMP URBANA</v>
          </cell>
          <cell r="V1738" t="str">
            <v>Brasileira</v>
          </cell>
          <cell r="W1738" t="str">
            <v>Paratinga</v>
          </cell>
          <cell r="X1738" t="str">
            <v>CLEONICE DO CARMO SANTOS</v>
          </cell>
          <cell r="Z1738" t="str">
            <v>Solteiro</v>
          </cell>
          <cell r="AA1738" t="str">
            <v>Ensino Médio Incompleto</v>
          </cell>
          <cell r="AB1738" t="str">
            <v>F</v>
          </cell>
          <cell r="AC1738" t="str">
            <v>Rua</v>
          </cell>
          <cell r="AD1738" t="str">
            <v>SERRA DE LAGES</v>
          </cell>
          <cell r="AE1738" t="str">
            <v>622</v>
          </cell>
          <cell r="AF1738" t="str">
            <v>CASA 3</v>
          </cell>
          <cell r="AG1738" t="str">
            <v>05890-240</v>
          </cell>
          <cell r="AH1738" t="str">
            <v>JARDIM AMALIA</v>
          </cell>
          <cell r="AI1738" t="str">
            <v>São Paulo</v>
          </cell>
          <cell r="AJ1738" t="str">
            <v>São Paulo</v>
          </cell>
          <cell r="AM1738" t="str">
            <v>11</v>
          </cell>
          <cell r="AN1738" t="str">
            <v>95797-2948</v>
          </cell>
          <cell r="AP1738">
            <v>1003</v>
          </cell>
          <cell r="AQ1738" t="str">
            <v>96869</v>
          </cell>
          <cell r="AR1738" t="str">
            <v>8</v>
          </cell>
          <cell r="AS1738" t="str">
            <v>337785065</v>
          </cell>
          <cell r="AT1738" t="str">
            <v>289254300124</v>
          </cell>
          <cell r="AU1738" t="str">
            <v>0164</v>
          </cell>
          <cell r="AV1738" t="str">
            <v>020</v>
          </cell>
          <cell r="AW1738" t="str">
            <v>22670754</v>
          </cell>
          <cell r="AX1738" t="str">
            <v>821</v>
          </cell>
          <cell r="AY1738">
            <v>0</v>
          </cell>
          <cell r="AZ1738">
            <v>0</v>
          </cell>
          <cell r="BA1738">
            <v>14</v>
          </cell>
        </row>
        <row r="1739">
          <cell r="A1739">
            <v>113906</v>
          </cell>
          <cell r="B1739" t="str">
            <v>MARISA PEREIRA ALVES</v>
          </cell>
          <cell r="C1739" t="str">
            <v>PENSIONISTAS</v>
          </cell>
          <cell r="D1739" t="str">
            <v>ECOSAMPA Pensionistas</v>
          </cell>
          <cell r="E1739">
            <v>43647</v>
          </cell>
          <cell r="F1739">
            <v>0.01</v>
          </cell>
          <cell r="G1739" t="str">
            <v>Em Atividade Normal</v>
          </cell>
          <cell r="H1739">
            <v>43647</v>
          </cell>
          <cell r="J1739" t="str">
            <v>152.064.358-64</v>
          </cell>
          <cell r="L1739" t="str">
            <v>Nenhuma</v>
          </cell>
          <cell r="M1739" t="str">
            <v>Pensionista</v>
          </cell>
          <cell r="N1739" t="str">
            <v>1415-20</v>
          </cell>
          <cell r="O1739">
            <v>46</v>
          </cell>
          <cell r="P1739" t="str">
            <v>SEGUNDA A SEXTA - 08:30 ÀS 18:18 / INTERVALO DE 01 HORA</v>
          </cell>
          <cell r="Q1739" t="str">
            <v>220 Horas</v>
          </cell>
          <cell r="R1739" t="str">
            <v>00.00.000</v>
          </cell>
          <cell r="S1739" t="str">
            <v>Pensionistas</v>
          </cell>
          <cell r="T1739">
            <v>2</v>
          </cell>
          <cell r="U1739" t="str">
            <v>Nenhum</v>
          </cell>
          <cell r="V1739" t="str">
            <v>Brasileira</v>
          </cell>
          <cell r="W1739" t="str">
            <v>Nenhum</v>
          </cell>
          <cell r="Z1739" t="str">
            <v>Solteiro</v>
          </cell>
          <cell r="AA1739" t="str">
            <v>Ensino Médio Completo</v>
          </cell>
          <cell r="AB1739" t="str">
            <v>-</v>
          </cell>
          <cell r="AC1739" t="str">
            <v>Nenhum</v>
          </cell>
          <cell r="AI1739" t="str">
            <v>São Paulo</v>
          </cell>
          <cell r="AJ1739" t="str">
            <v>São Paulo</v>
          </cell>
          <cell r="AP1739">
            <v>357</v>
          </cell>
          <cell r="AQ1739" t="str">
            <v>01300110026</v>
          </cell>
          <cell r="AR1739" t="str">
            <v>6</v>
          </cell>
          <cell r="AY1739">
            <v>4</v>
          </cell>
          <cell r="AZ1739">
            <v>2</v>
          </cell>
          <cell r="BA1739">
            <v>0</v>
          </cell>
        </row>
        <row r="1740">
          <cell r="A1740">
            <v>113675</v>
          </cell>
          <cell r="B1740" t="str">
            <v>MARIVALDO DOS SANTOS DA PAIXAO</v>
          </cell>
          <cell r="C1740" t="str">
            <v>AJUDANTE EQ SERVICOS DIVERSOS</v>
          </cell>
          <cell r="D1740" t="str">
            <v>ECOSAMPA M'Boi Mirim</v>
          </cell>
          <cell r="E1740">
            <v>43617</v>
          </cell>
          <cell r="F1740">
            <v>1603.99</v>
          </cell>
          <cell r="G1740" t="str">
            <v>Em Atividade Normal</v>
          </cell>
          <cell r="H1740">
            <v>44776</v>
          </cell>
          <cell r="I1740">
            <v>32096</v>
          </cell>
          <cell r="J1740" t="str">
            <v>230.383.188-17</v>
          </cell>
          <cell r="K1740" t="str">
            <v>135.51289.85.8</v>
          </cell>
          <cell r="L1740" t="str">
            <v>Salário Mensal</v>
          </cell>
          <cell r="M1740" t="str">
            <v>Empregado (CLT)</v>
          </cell>
          <cell r="N1740" t="str">
            <v>5142-25</v>
          </cell>
          <cell r="O1740">
            <v>66</v>
          </cell>
          <cell r="P1740" t="str">
            <v>SEGUNDA A SABADO - 06:00 AS 14:20 / INTERVALO DE 01 HORA</v>
          </cell>
          <cell r="Q1740" t="str">
            <v>220 Horas</v>
          </cell>
          <cell r="R1740" t="str">
            <v>75.01.011</v>
          </cell>
          <cell r="S1740" t="str">
            <v>SCK - Lavagem - Feiras, Vias e Logradouros</v>
          </cell>
          <cell r="T1740">
            <v>2</v>
          </cell>
          <cell r="U1740" t="str">
            <v>SIEMACO SAO PAULO LIMP URBANA</v>
          </cell>
          <cell r="V1740" t="str">
            <v>Brasileira</v>
          </cell>
          <cell r="W1740" t="str">
            <v>Cruz das Almas</v>
          </cell>
          <cell r="X1740" t="str">
            <v>AMARALICE GONCALVES DOS SANTOS</v>
          </cell>
          <cell r="Y1740" t="str">
            <v>EDVALDO ALVES DA PAIXAO</v>
          </cell>
          <cell r="Z1740" t="str">
            <v>Solteiro</v>
          </cell>
          <cell r="AA1740" t="str">
            <v>Ensino Fundamental Incompleto</v>
          </cell>
          <cell r="AB1740" t="str">
            <v>M</v>
          </cell>
          <cell r="AC1740" t="str">
            <v>Rua</v>
          </cell>
          <cell r="AD1740" t="str">
            <v>CASPIO</v>
          </cell>
          <cell r="AE1740" t="str">
            <v>32</v>
          </cell>
          <cell r="AG1740" t="str">
            <v>05883-010</v>
          </cell>
          <cell r="AH1740" t="str">
            <v>JARDIM ALBANO</v>
          </cell>
          <cell r="AI1740" t="str">
            <v>São Paulo</v>
          </cell>
          <cell r="AJ1740" t="str">
            <v>São Paulo</v>
          </cell>
          <cell r="AP1740">
            <v>7245</v>
          </cell>
          <cell r="AQ1740" t="str">
            <v>01745</v>
          </cell>
          <cell r="AR1740" t="str">
            <v>9</v>
          </cell>
          <cell r="AS1740" t="str">
            <v>43854545X</v>
          </cell>
          <cell r="AT1740" t="str">
            <v>362973560132</v>
          </cell>
          <cell r="AU1740" t="str">
            <v>264</v>
          </cell>
          <cell r="AV1740" t="str">
            <v>20</v>
          </cell>
          <cell r="AW1740" t="str">
            <v>23155</v>
          </cell>
          <cell r="AX1740" t="str">
            <v>300</v>
          </cell>
          <cell r="AY1740">
            <v>4</v>
          </cell>
          <cell r="AZ1740">
            <v>3</v>
          </cell>
          <cell r="BA1740">
            <v>0</v>
          </cell>
        </row>
        <row r="1741">
          <cell r="A1741">
            <v>112373</v>
          </cell>
          <cell r="B1741" t="str">
            <v>MARLI MARIA FAGUNDES DE JESUS</v>
          </cell>
          <cell r="C1741" t="str">
            <v>AJUDANTE EQ SERVICOS DIVERSOS</v>
          </cell>
          <cell r="D1741" t="str">
            <v>ECOSAMPA Santo Amaro</v>
          </cell>
          <cell r="E1741">
            <v>43617</v>
          </cell>
          <cell r="F1741">
            <v>1603.99</v>
          </cell>
          <cell r="G1741" t="str">
            <v>Gozando Férias</v>
          </cell>
          <cell r="H1741">
            <v>45180</v>
          </cell>
          <cell r="I1741">
            <v>25327</v>
          </cell>
          <cell r="J1741" t="str">
            <v>268.800.438-79</v>
          </cell>
          <cell r="K1741" t="str">
            <v>164.36502.18.2</v>
          </cell>
          <cell r="L1741" t="str">
            <v>Salário Mensal</v>
          </cell>
          <cell r="M1741" t="str">
            <v>Empregado (CLT)</v>
          </cell>
          <cell r="N1741" t="str">
            <v>5142-25</v>
          </cell>
          <cell r="O1741">
            <v>66</v>
          </cell>
          <cell r="P1741" t="str">
            <v>SEGUNDA A SABADO - 06:00 AS 14:20 / INTERVALO DE 01 HORA</v>
          </cell>
          <cell r="Q1741" t="str">
            <v>220 Horas</v>
          </cell>
          <cell r="R1741" t="str">
            <v>75.01.013</v>
          </cell>
          <cell r="S1741" t="str">
            <v>SCK - Capinação e Roçada de Vias</v>
          </cell>
          <cell r="T1741">
            <v>2</v>
          </cell>
          <cell r="U1741" t="str">
            <v>SIEMACO SAO PAULO LIMP URBANA</v>
          </cell>
          <cell r="V1741" t="str">
            <v>Brasileira</v>
          </cell>
          <cell r="W1741" t="str">
            <v>Monte Santo</v>
          </cell>
          <cell r="X1741" t="str">
            <v>JOANA MARIA DE JESUS</v>
          </cell>
          <cell r="Y1741" t="str">
            <v>PEDRO FAGUNDES DOS SANTOS</v>
          </cell>
          <cell r="Z1741" t="str">
            <v>Solteiro</v>
          </cell>
          <cell r="AA1741" t="str">
            <v>Ensino Fundamental Incompleto</v>
          </cell>
          <cell r="AB1741" t="str">
            <v>F</v>
          </cell>
          <cell r="AC1741" t="str">
            <v>Travessa</v>
          </cell>
          <cell r="AD1741" t="str">
            <v>SAO GABRIEL</v>
          </cell>
          <cell r="AE1741" t="str">
            <v>37</v>
          </cell>
          <cell r="AG1741" t="str">
            <v>05528-220</v>
          </cell>
          <cell r="AH1741" t="str">
            <v>JARDIM DRACENA</v>
          </cell>
          <cell r="AI1741" t="str">
            <v>São Paulo</v>
          </cell>
          <cell r="AJ1741" t="str">
            <v>São Paulo</v>
          </cell>
          <cell r="AP1741">
            <v>9104</v>
          </cell>
          <cell r="AQ1741" t="str">
            <v>20593</v>
          </cell>
          <cell r="AR1741" t="str">
            <v>6</v>
          </cell>
          <cell r="AS1741" t="str">
            <v>332357776</v>
          </cell>
          <cell r="AT1741" t="str">
            <v>210176850159</v>
          </cell>
          <cell r="AU1741" t="str">
            <v>543</v>
          </cell>
          <cell r="AV1741" t="str">
            <v>346</v>
          </cell>
          <cell r="AW1741" t="str">
            <v>38976</v>
          </cell>
          <cell r="AX1741" t="str">
            <v>110</v>
          </cell>
          <cell r="AY1741">
            <v>4</v>
          </cell>
          <cell r="AZ1741">
            <v>3</v>
          </cell>
          <cell r="BA1741">
            <v>0</v>
          </cell>
        </row>
        <row r="1742">
          <cell r="A1742">
            <v>112380</v>
          </cell>
          <cell r="B1742" t="str">
            <v>MARTINHO DAMASCENA BRANDAO</v>
          </cell>
          <cell r="C1742" t="str">
            <v>VARREDOR</v>
          </cell>
          <cell r="D1742" t="str">
            <v>ECOSAMPA Santo Amaro</v>
          </cell>
          <cell r="E1742">
            <v>43617</v>
          </cell>
          <cell r="F1742">
            <v>1603.99</v>
          </cell>
          <cell r="G1742" t="str">
            <v>Em Atividade Normal</v>
          </cell>
          <cell r="H1742">
            <v>44776</v>
          </cell>
          <cell r="I1742">
            <v>23510</v>
          </cell>
          <cell r="J1742" t="str">
            <v>052.783.858-63</v>
          </cell>
          <cell r="K1742" t="str">
            <v>121.12437.88.9</v>
          </cell>
          <cell r="L1742" t="str">
            <v>Salário Mensal</v>
          </cell>
          <cell r="M1742" t="str">
            <v>Empregado (CLT)</v>
          </cell>
          <cell r="N1742" t="str">
            <v>5142-15</v>
          </cell>
          <cell r="O1742">
            <v>66</v>
          </cell>
          <cell r="P1742" t="str">
            <v>SEGUNDA A SABADO - 06:00 AS 14:20 / INTERVALO DE 01 HORA</v>
          </cell>
          <cell r="Q1742" t="str">
            <v>220 Horas</v>
          </cell>
          <cell r="R1742" t="str">
            <v>75.01.006</v>
          </cell>
          <cell r="S1742" t="str">
            <v>SCK - Varrição de Vias e Logradouros</v>
          </cell>
          <cell r="T1742">
            <v>2</v>
          </cell>
          <cell r="U1742" t="str">
            <v>SIEMACO SAO PAULO LIMP URBANA</v>
          </cell>
          <cell r="V1742" t="str">
            <v>Brasileira</v>
          </cell>
          <cell r="W1742" t="str">
            <v>Oeiras</v>
          </cell>
          <cell r="X1742" t="str">
            <v>TERESA VIEIRA LEAL BRANDAO</v>
          </cell>
          <cell r="Y1742" t="str">
            <v>ANDRE DAMASCENO PEREIRA BRANDAO</v>
          </cell>
          <cell r="Z1742" t="str">
            <v>Outros</v>
          </cell>
          <cell r="AA1742" t="str">
            <v>Ensino Médio Incompleto</v>
          </cell>
          <cell r="AB1742" t="str">
            <v>M</v>
          </cell>
          <cell r="AC1742" t="str">
            <v>Rua</v>
          </cell>
          <cell r="AD1742" t="str">
            <v>LUSTER LI</v>
          </cell>
          <cell r="AE1742" t="str">
            <v>43</v>
          </cell>
          <cell r="AG1742" t="str">
            <v>05783-171</v>
          </cell>
          <cell r="AH1742" t="str">
            <v>JARDIM UMUARAMA</v>
          </cell>
          <cell r="AI1742" t="str">
            <v>São Paulo</v>
          </cell>
          <cell r="AJ1742" t="str">
            <v>São Paulo</v>
          </cell>
          <cell r="AP1742">
            <v>9106</v>
          </cell>
          <cell r="AQ1742" t="str">
            <v>33126</v>
          </cell>
          <cell r="AR1742" t="str">
            <v>8</v>
          </cell>
          <cell r="AS1742" t="str">
            <v>200895412</v>
          </cell>
          <cell r="AT1742" t="str">
            <v>110473790159</v>
          </cell>
          <cell r="AU1742" t="str">
            <v>930</v>
          </cell>
          <cell r="AV1742" t="str">
            <v>328</v>
          </cell>
          <cell r="AW1742" t="str">
            <v>18975</v>
          </cell>
          <cell r="AX1742" t="str">
            <v>03</v>
          </cell>
          <cell r="AY1742">
            <v>4</v>
          </cell>
          <cell r="AZ1742">
            <v>3</v>
          </cell>
          <cell r="BA1742">
            <v>0</v>
          </cell>
        </row>
        <row r="1743">
          <cell r="A1743">
            <v>112386</v>
          </cell>
          <cell r="B1743" t="str">
            <v>MARTINHO MENEZES NETO</v>
          </cell>
          <cell r="C1743" t="str">
            <v>VARREDOR</v>
          </cell>
          <cell r="D1743" t="str">
            <v>ECOSAMPA Santo Amaro</v>
          </cell>
          <cell r="E1743">
            <v>43617</v>
          </cell>
          <cell r="F1743">
            <v>1281.23</v>
          </cell>
          <cell r="G1743" t="str">
            <v>Demitido em Meses Anteriores</v>
          </cell>
          <cell r="H1743">
            <v>44033</v>
          </cell>
          <cell r="I1743">
            <v>19915</v>
          </cell>
          <cell r="J1743" t="str">
            <v>132.539.558-77</v>
          </cell>
          <cell r="K1743" t="str">
            <v>106.37187.92.7</v>
          </cell>
          <cell r="L1743" t="str">
            <v>Salário Mensal</v>
          </cell>
          <cell r="M1743" t="str">
            <v>Empregado (CLT)</v>
          </cell>
          <cell r="N1743" t="str">
            <v>5142-15</v>
          </cell>
          <cell r="O1743">
            <v>69</v>
          </cell>
          <cell r="P1743" t="str">
            <v>SEGUNDA A SABADO - 06:40 AS 15:00 / INTERVALO DE 01 HORA</v>
          </cell>
          <cell r="Q1743" t="str">
            <v>220 Horas</v>
          </cell>
          <cell r="R1743" t="str">
            <v>75.01.006</v>
          </cell>
          <cell r="S1743" t="str">
            <v>SCK - Varrição de Vias e Logradouros</v>
          </cell>
          <cell r="T1743">
            <v>2</v>
          </cell>
          <cell r="U1743" t="str">
            <v>SIEMACO SAO PAULO LIMP URBANA</v>
          </cell>
          <cell r="V1743" t="str">
            <v>Brasileira</v>
          </cell>
          <cell r="W1743" t="str">
            <v>Oeiras</v>
          </cell>
          <cell r="X1743" t="str">
            <v>FRANCISCA URSULINA DE MENEZES</v>
          </cell>
          <cell r="Y1743" t="str">
            <v>JOSE MARTINS DE MENEZES</v>
          </cell>
          <cell r="Z1743" t="str">
            <v>Casado</v>
          </cell>
          <cell r="AA1743" t="str">
            <v>Ensino Fundamental Incompleto</v>
          </cell>
          <cell r="AB1743" t="str">
            <v>M</v>
          </cell>
          <cell r="AC1743" t="str">
            <v>Rua</v>
          </cell>
          <cell r="AD1743" t="str">
            <v>ANTONIO CARLOS MONTEIRO TEXEIRA</v>
          </cell>
          <cell r="AE1743" t="str">
            <v>42</v>
          </cell>
          <cell r="AF1743" t="str">
            <v>CASA 3</v>
          </cell>
          <cell r="AG1743" t="str">
            <v>04814-570</v>
          </cell>
          <cell r="AH1743" t="str">
            <v>JARDIM GUANHEMBU</v>
          </cell>
          <cell r="AI1743" t="str">
            <v>São Paulo</v>
          </cell>
          <cell r="AJ1743" t="str">
            <v>São Paulo</v>
          </cell>
          <cell r="AP1743">
            <v>2921</v>
          </cell>
          <cell r="AQ1743" t="str">
            <v>52824</v>
          </cell>
          <cell r="AR1743" t="str">
            <v>2</v>
          </cell>
          <cell r="AS1743" t="str">
            <v>8.983.779-4</v>
          </cell>
          <cell r="AT1743" t="str">
            <v>95124300167</v>
          </cell>
          <cell r="AU1743" t="str">
            <v>517</v>
          </cell>
          <cell r="AV1743" t="str">
            <v>280</v>
          </cell>
          <cell r="AW1743" t="str">
            <v>49469</v>
          </cell>
          <cell r="AX1743" t="str">
            <v>159</v>
          </cell>
          <cell r="AY1743">
            <v>1</v>
          </cell>
          <cell r="AZ1743">
            <v>1</v>
          </cell>
          <cell r="BA1743">
            <v>20</v>
          </cell>
        </row>
        <row r="1744">
          <cell r="A1744">
            <v>112392</v>
          </cell>
          <cell r="B1744" t="str">
            <v>MARTINS TOMAZ DE MIRANDA</v>
          </cell>
          <cell r="C1744" t="str">
            <v>VARREDOR</v>
          </cell>
          <cell r="D1744" t="str">
            <v>ECOSAMPA Santo Amaro</v>
          </cell>
          <cell r="E1744">
            <v>43617</v>
          </cell>
          <cell r="F1744">
            <v>1603.99</v>
          </cell>
          <cell r="G1744" t="str">
            <v>Em Atividade Normal</v>
          </cell>
          <cell r="H1744">
            <v>44776</v>
          </cell>
          <cell r="I1744">
            <v>22602</v>
          </cell>
          <cell r="J1744" t="str">
            <v>100.061.968-02</v>
          </cell>
          <cell r="K1744" t="str">
            <v>122.32693.52.1</v>
          </cell>
          <cell r="L1744" t="str">
            <v>Salário Mensal</v>
          </cell>
          <cell r="M1744" t="str">
            <v>Empregado (CLT)</v>
          </cell>
          <cell r="N1744" t="str">
            <v>5142-15</v>
          </cell>
          <cell r="O1744">
            <v>66</v>
          </cell>
          <cell r="P1744" t="str">
            <v>SEGUNDA A SABADO - 06:00 AS 14:20 / INTERVALO DE 01 HORA</v>
          </cell>
          <cell r="Q1744" t="str">
            <v>220 Horas</v>
          </cell>
          <cell r="R1744" t="str">
            <v>75.01.006</v>
          </cell>
          <cell r="S1744" t="str">
            <v>SCK - Varrição de Vias e Logradouros</v>
          </cell>
          <cell r="T1744">
            <v>2</v>
          </cell>
          <cell r="U1744" t="str">
            <v>SIEMACO SAO PAULO LIMP URBANA</v>
          </cell>
          <cell r="V1744" t="str">
            <v>Brasileira</v>
          </cell>
          <cell r="W1744" t="str">
            <v>Ibaiti</v>
          </cell>
          <cell r="X1744" t="str">
            <v>MARIA OTILIA DE OLIVEIRA</v>
          </cell>
          <cell r="Y1744" t="str">
            <v>SERZELINO TOMAZ DE MIRANDA</v>
          </cell>
          <cell r="Z1744" t="str">
            <v>Solteiro</v>
          </cell>
          <cell r="AA1744" t="str">
            <v>Ensino Fundamental Incompleto</v>
          </cell>
          <cell r="AB1744" t="str">
            <v>M</v>
          </cell>
          <cell r="AC1744" t="str">
            <v>Rua</v>
          </cell>
          <cell r="AD1744" t="str">
            <v>GONCALO DA COSTA TEMUDO</v>
          </cell>
          <cell r="AE1744" t="str">
            <v>328</v>
          </cell>
          <cell r="AF1744" t="str">
            <v>B</v>
          </cell>
          <cell r="AG1744" t="str">
            <v>05775-190</v>
          </cell>
          <cell r="AH1744" t="str">
            <v>PARQUE REGINA</v>
          </cell>
          <cell r="AI1744" t="str">
            <v>São Paulo</v>
          </cell>
          <cell r="AJ1744" t="str">
            <v>São Paulo</v>
          </cell>
          <cell r="AP1744">
            <v>9104</v>
          </cell>
          <cell r="AQ1744" t="str">
            <v>21388</v>
          </cell>
          <cell r="AR1744" t="str">
            <v>0</v>
          </cell>
          <cell r="AS1744" t="str">
            <v>26.171.002-3</v>
          </cell>
          <cell r="AT1744" t="str">
            <v>115889310116</v>
          </cell>
          <cell r="AU1744" t="str">
            <v>239</v>
          </cell>
          <cell r="AV1744" t="str">
            <v>381</v>
          </cell>
          <cell r="AW1744" t="str">
            <v>16569</v>
          </cell>
          <cell r="AX1744" t="str">
            <v>85</v>
          </cell>
          <cell r="AY1744">
            <v>4</v>
          </cell>
          <cell r="AZ1744">
            <v>3</v>
          </cell>
          <cell r="BA1744">
            <v>0</v>
          </cell>
        </row>
        <row r="1745">
          <cell r="A1745">
            <v>114772</v>
          </cell>
          <cell r="B1745" t="str">
            <v>MATEUS BENEDITO DA SILVA</v>
          </cell>
          <cell r="C1745" t="str">
            <v>VARREDOR</v>
          </cell>
          <cell r="D1745" t="str">
            <v>ECOSAMPA Santo Amaro</v>
          </cell>
          <cell r="E1745">
            <v>43874</v>
          </cell>
          <cell r="F1745">
            <v>1464.83</v>
          </cell>
          <cell r="G1745" t="str">
            <v>Demitido em Meses Anteriores</v>
          </cell>
          <cell r="H1745">
            <v>44599</v>
          </cell>
          <cell r="I1745">
            <v>36909</v>
          </cell>
          <cell r="J1745" t="str">
            <v>535.343.648-21</v>
          </cell>
          <cell r="K1745" t="str">
            <v>147.07772.17.6</v>
          </cell>
          <cell r="L1745" t="str">
            <v>Salário Mensal</v>
          </cell>
          <cell r="M1745" t="str">
            <v>Empregado (CLT)</v>
          </cell>
          <cell r="N1745" t="str">
            <v>5142-15</v>
          </cell>
          <cell r="O1745">
            <v>66</v>
          </cell>
          <cell r="P1745" t="str">
            <v>SEGUNDA A SABADO - 06:00 AS 14:20 / INTERVALO DE 01 HORA</v>
          </cell>
          <cell r="Q1745" t="str">
            <v>220 Horas</v>
          </cell>
          <cell r="R1745" t="str">
            <v>75.01.006</v>
          </cell>
          <cell r="S1745" t="str">
            <v>SCK - Varrição de Vias e Logradouros</v>
          </cell>
          <cell r="T1745">
            <v>2</v>
          </cell>
          <cell r="U1745" t="str">
            <v>SIEMACO SAO PAULO LIMP URBANA</v>
          </cell>
          <cell r="V1745" t="str">
            <v>Brasileira</v>
          </cell>
          <cell r="W1745" t="str">
            <v>São Paulo</v>
          </cell>
          <cell r="X1745" t="str">
            <v>ROSINEIDE BENEDITO DA SILVA</v>
          </cell>
          <cell r="Y1745" t="str">
            <v>ANTONIO AMORIM DA SILVA</v>
          </cell>
          <cell r="Z1745" t="str">
            <v>Solteiro</v>
          </cell>
          <cell r="AA1745" t="str">
            <v>Ensino Fundamental Incompleto</v>
          </cell>
          <cell r="AB1745" t="str">
            <v>M</v>
          </cell>
          <cell r="AC1745" t="str">
            <v>Avenida</v>
          </cell>
          <cell r="AD1745" t="str">
            <v>AVENIDA KAIO OKAMOTO</v>
          </cell>
          <cell r="AE1745" t="str">
            <v>467</v>
          </cell>
          <cell r="AG1745" t="str">
            <v>04875-000</v>
          </cell>
          <cell r="AH1745" t="str">
            <v>COLONIA</v>
          </cell>
          <cell r="AI1745" t="str">
            <v>São Paulo</v>
          </cell>
          <cell r="AJ1745" t="str">
            <v>São Paulo</v>
          </cell>
          <cell r="AK1745" t="str">
            <v>11</v>
          </cell>
          <cell r="AL1745" t="str">
            <v>97118.4187</v>
          </cell>
          <cell r="AM1745" t="str">
            <v>11</v>
          </cell>
          <cell r="AN1745" t="str">
            <v>94259.3963</v>
          </cell>
          <cell r="AP1745">
            <v>7245</v>
          </cell>
          <cell r="AQ1745" t="str">
            <v>03077</v>
          </cell>
          <cell r="AR1745" t="str">
            <v>5</v>
          </cell>
          <cell r="AS1745" t="str">
            <v>627263781</v>
          </cell>
          <cell r="AT1745" t="str">
            <v>456942060183</v>
          </cell>
          <cell r="AU1745" t="str">
            <v>651</v>
          </cell>
          <cell r="AV1745" t="str">
            <v>381</v>
          </cell>
          <cell r="AW1745" t="str">
            <v>53534364</v>
          </cell>
          <cell r="AX1745" t="str">
            <v>821</v>
          </cell>
          <cell r="AY1745">
            <v>1</v>
          </cell>
          <cell r="AZ1745">
            <v>11</v>
          </cell>
          <cell r="BA1745">
            <v>24</v>
          </cell>
        </row>
        <row r="1746">
          <cell r="A1746">
            <v>114935</v>
          </cell>
          <cell r="B1746" t="str">
            <v>MATEUS GOMES DA SILVA</v>
          </cell>
          <cell r="C1746" t="str">
            <v>AJUDANTE EQ SERVICOS DIVERSOS</v>
          </cell>
          <cell r="D1746" t="str">
            <v>ECOSAMPA Capela do Socorro</v>
          </cell>
          <cell r="E1746">
            <v>43916</v>
          </cell>
          <cell r="F1746">
            <v>1464.83</v>
          </cell>
          <cell r="G1746" t="str">
            <v>Demitido em Meses Anteriores</v>
          </cell>
          <cell r="H1746">
            <v>44694</v>
          </cell>
          <cell r="I1746">
            <v>35972</v>
          </cell>
          <cell r="J1746" t="str">
            <v>438.924.758-14</v>
          </cell>
          <cell r="K1746" t="str">
            <v>164.81184.14.3</v>
          </cell>
          <cell r="L1746" t="str">
            <v>Salário Mensal</v>
          </cell>
          <cell r="M1746" t="str">
            <v>Empregado (CLT)</v>
          </cell>
          <cell r="N1746" t="str">
            <v>5142-25</v>
          </cell>
          <cell r="O1746">
            <v>66</v>
          </cell>
          <cell r="P1746" t="str">
            <v>SEGUNDA A SABADO - 06:00 AS 14:20 / INTERVALO DE 01 HORA</v>
          </cell>
          <cell r="Q1746" t="str">
            <v>220 Horas</v>
          </cell>
          <cell r="R1746" t="str">
            <v>75.01.014</v>
          </cell>
          <cell r="S1746" t="str">
            <v>SCK - Pintura de Meio-Fio e Remoção Faixas e Propagandas</v>
          </cell>
          <cell r="T1746">
            <v>2</v>
          </cell>
          <cell r="U1746" t="str">
            <v>SIEMACO SAO PAULO LIMP URBANA</v>
          </cell>
          <cell r="V1746" t="str">
            <v>Brasileira</v>
          </cell>
          <cell r="W1746" t="str">
            <v>São Paulo</v>
          </cell>
          <cell r="X1746" t="str">
            <v>ANANICE GOMES DA SILVA</v>
          </cell>
          <cell r="Y1746" t="str">
            <v>ATAIDE APARECIDO DA SILVA</v>
          </cell>
          <cell r="Z1746" t="str">
            <v>Solteiro</v>
          </cell>
          <cell r="AA1746" t="str">
            <v>Ensino Médio Incompleto</v>
          </cell>
          <cell r="AB1746" t="str">
            <v>M</v>
          </cell>
          <cell r="AC1746" t="str">
            <v>Rua</v>
          </cell>
          <cell r="AD1746" t="str">
            <v>PRIMEIRO DE MAIO</v>
          </cell>
          <cell r="AE1746" t="str">
            <v>34</v>
          </cell>
          <cell r="AG1746" t="str">
            <v>04891-320</v>
          </cell>
          <cell r="AH1746" t="str">
            <v>JARDIM PROGRESSO</v>
          </cell>
          <cell r="AI1746" t="str">
            <v>São Paulo</v>
          </cell>
          <cell r="AJ1746" t="str">
            <v>São Paulo</v>
          </cell>
          <cell r="AK1746" t="str">
            <v>11</v>
          </cell>
          <cell r="AL1746" t="str">
            <v>97279.1964</v>
          </cell>
          <cell r="AM1746" t="str">
            <v>11</v>
          </cell>
          <cell r="AN1746" t="str">
            <v>99785.0563</v>
          </cell>
          <cell r="AP1746">
            <v>9340</v>
          </cell>
          <cell r="AQ1746" t="str">
            <v>59520</v>
          </cell>
          <cell r="AR1746" t="str">
            <v>7</v>
          </cell>
          <cell r="AS1746" t="str">
            <v>392714152</v>
          </cell>
          <cell r="AT1746" t="str">
            <v>451515390116</v>
          </cell>
          <cell r="AU1746" t="str">
            <v>0159</v>
          </cell>
          <cell r="AV1746" t="str">
            <v>381</v>
          </cell>
          <cell r="AW1746" t="str">
            <v>43892475</v>
          </cell>
          <cell r="AX1746" t="str">
            <v>814</v>
          </cell>
          <cell r="AY1746">
            <v>2</v>
          </cell>
          <cell r="AZ1746">
            <v>1</v>
          </cell>
          <cell r="BA1746">
            <v>17</v>
          </cell>
        </row>
        <row r="1747">
          <cell r="A1747">
            <v>116719</v>
          </cell>
          <cell r="B1747" t="str">
            <v>MATHEUS BATISTA CELSO</v>
          </cell>
          <cell r="C1747" t="str">
            <v>VARREDOR</v>
          </cell>
          <cell r="D1747" t="str">
            <v>ECOSAMPA Capela do Socorro</v>
          </cell>
          <cell r="E1747">
            <v>44368</v>
          </cell>
          <cell r="F1747">
            <v>1603.99</v>
          </cell>
          <cell r="G1747" t="str">
            <v>Em Atividade Normal</v>
          </cell>
          <cell r="H1747">
            <v>44993</v>
          </cell>
          <cell r="I1747">
            <v>35317</v>
          </cell>
          <cell r="J1747" t="str">
            <v>450.310.008-48</v>
          </cell>
          <cell r="K1747" t="str">
            <v>207.11622.43.9</v>
          </cell>
          <cell r="L1747" t="str">
            <v>Salário Mensal</v>
          </cell>
          <cell r="M1747" t="str">
            <v>Empregado (CLT)</v>
          </cell>
          <cell r="N1747" t="str">
            <v>5142-15</v>
          </cell>
          <cell r="O1747">
            <v>233</v>
          </cell>
          <cell r="P1747" t="str">
            <v>SEGUNDA A SABADO - 09:00 AS 17:20 / INTERVALO DE 01 HORA</v>
          </cell>
          <cell r="Q1747" t="str">
            <v>220 Horas</v>
          </cell>
          <cell r="R1747" t="str">
            <v>75.01.006</v>
          </cell>
          <cell r="S1747" t="str">
            <v>SCK - Varrição de Vias e Logradouros</v>
          </cell>
          <cell r="T1747">
            <v>2</v>
          </cell>
          <cell r="U1747" t="str">
            <v>SIEMACO SAO PAULO LIMP URBANA</v>
          </cell>
          <cell r="V1747" t="str">
            <v>Brasileira</v>
          </cell>
          <cell r="W1747" t="str">
            <v>São Paulo</v>
          </cell>
          <cell r="X1747" t="str">
            <v>ROSELAINE CRISTINA BATISTA</v>
          </cell>
          <cell r="Y1747" t="str">
            <v>CASIANO CELSO</v>
          </cell>
          <cell r="Z1747" t="str">
            <v>Solteiro</v>
          </cell>
          <cell r="AA1747" t="str">
            <v>Ensino Médio Completo</v>
          </cell>
          <cell r="AB1747" t="str">
            <v>M</v>
          </cell>
          <cell r="AC1747" t="str">
            <v>Rua</v>
          </cell>
          <cell r="AD1747" t="str">
            <v>RUA ARNALDO ESTRELLA</v>
          </cell>
          <cell r="AE1747" t="str">
            <v>349</v>
          </cell>
          <cell r="AF1747" t="str">
            <v>1</v>
          </cell>
          <cell r="AG1747" t="str">
            <v>04858-110</v>
          </cell>
          <cell r="AH1747" t="str">
            <v>JARDIM CAMPINAS</v>
          </cell>
          <cell r="AI1747" t="str">
            <v>São Paulo</v>
          </cell>
          <cell r="AJ1747" t="str">
            <v>São Paulo</v>
          </cell>
          <cell r="AK1747" t="str">
            <v>11</v>
          </cell>
          <cell r="AL1747" t="str">
            <v>94504.2198</v>
          </cell>
          <cell r="AP1747">
            <v>9106</v>
          </cell>
          <cell r="AQ1747" t="str">
            <v>44025</v>
          </cell>
          <cell r="AR1747" t="str">
            <v>9</v>
          </cell>
          <cell r="AS1747" t="str">
            <v>378787263</v>
          </cell>
          <cell r="AT1747" t="str">
            <v>430810150167</v>
          </cell>
          <cell r="AU1747" t="str">
            <v>0561</v>
          </cell>
          <cell r="AV1747" t="str">
            <v>381</v>
          </cell>
          <cell r="AW1747" t="str">
            <v>45031000</v>
          </cell>
          <cell r="AX1747" t="str">
            <v>848</v>
          </cell>
          <cell r="AY1747">
            <v>2</v>
          </cell>
          <cell r="AZ1747">
            <v>2</v>
          </cell>
          <cell r="BA1747">
            <v>10</v>
          </cell>
        </row>
        <row r="1748">
          <cell r="A1748">
            <v>112397</v>
          </cell>
          <cell r="B1748" t="str">
            <v>MATHEUS CASTRO SENA ROSA</v>
          </cell>
          <cell r="C1748" t="str">
            <v>VARREDOR</v>
          </cell>
          <cell r="D1748" t="str">
            <v>ECOSAMPA Campo Limpo</v>
          </cell>
          <cell r="E1748">
            <v>43617</v>
          </cell>
          <cell r="F1748">
            <v>1603.99</v>
          </cell>
          <cell r="G1748" t="str">
            <v>Em Atividade Normal</v>
          </cell>
          <cell r="H1748">
            <v>44835</v>
          </cell>
          <cell r="I1748">
            <v>34929</v>
          </cell>
          <cell r="J1748" t="str">
            <v>428.297.708-62</v>
          </cell>
          <cell r="K1748" t="str">
            <v>203.85565.82.2</v>
          </cell>
          <cell r="L1748" t="str">
            <v>Salário Mensal</v>
          </cell>
          <cell r="M1748" t="str">
            <v>Empregado (CLT)</v>
          </cell>
          <cell r="N1748" t="str">
            <v>5142-15</v>
          </cell>
          <cell r="O1748">
            <v>66</v>
          </cell>
          <cell r="P1748" t="str">
            <v>SEGUNDA A SABADO - 06:00 AS 14:20 / INTERVALO DE 01 HORA</v>
          </cell>
          <cell r="Q1748" t="str">
            <v>220 Horas</v>
          </cell>
          <cell r="R1748" t="str">
            <v>75.01.006</v>
          </cell>
          <cell r="S1748" t="str">
            <v>SCK - Varrição de Vias e Logradouros</v>
          </cell>
          <cell r="T1748">
            <v>2</v>
          </cell>
          <cell r="U1748" t="str">
            <v>SIEMACO SAO PAULO LIMP URBANA</v>
          </cell>
          <cell r="V1748" t="str">
            <v>Brasileira</v>
          </cell>
          <cell r="W1748" t="str">
            <v>São Paulo</v>
          </cell>
          <cell r="X1748" t="str">
            <v>MARIA APARECIDA DE CASTRO</v>
          </cell>
          <cell r="Y1748" t="str">
            <v>GERALDO VERAS SENA DE ROSA</v>
          </cell>
          <cell r="Z1748" t="str">
            <v>Solteiro</v>
          </cell>
          <cell r="AA1748" t="str">
            <v>Ensino Fundamental Incompleto</v>
          </cell>
          <cell r="AB1748" t="str">
            <v>M</v>
          </cell>
          <cell r="AC1748" t="str">
            <v>Rua</v>
          </cell>
          <cell r="AD1748" t="str">
            <v>PROFESSAOR LEITAO DA CUNHA</v>
          </cell>
          <cell r="AE1748" t="str">
            <v>321</v>
          </cell>
          <cell r="AG1748" t="str">
            <v>05775-200</v>
          </cell>
          <cell r="AH1748" t="str">
            <v>VILA FRANCA</v>
          </cell>
          <cell r="AI1748" t="str">
            <v>São Paulo</v>
          </cell>
          <cell r="AJ1748" t="str">
            <v>São Paulo</v>
          </cell>
          <cell r="AP1748">
            <v>7867</v>
          </cell>
          <cell r="AQ1748" t="str">
            <v>27349</v>
          </cell>
          <cell r="AR1748" t="str">
            <v>7</v>
          </cell>
          <cell r="AS1748" t="str">
            <v>431525419</v>
          </cell>
          <cell r="AT1748" t="str">
            <v>415381930124</v>
          </cell>
          <cell r="AU1748" t="str">
            <v>541</v>
          </cell>
          <cell r="AV1748" t="str">
            <v>328</v>
          </cell>
          <cell r="AW1748" t="str">
            <v>1515150</v>
          </cell>
          <cell r="AX1748" t="str">
            <v>40</v>
          </cell>
          <cell r="AY1748">
            <v>4</v>
          </cell>
          <cell r="AZ1748">
            <v>3</v>
          </cell>
          <cell r="BA1748">
            <v>0</v>
          </cell>
        </row>
        <row r="1749">
          <cell r="A1749">
            <v>112402</v>
          </cell>
          <cell r="B1749" t="str">
            <v>MATHEUS DANTAS</v>
          </cell>
          <cell r="C1749" t="str">
            <v>AJUDANTE EQ SERVICOS DIVERSOS</v>
          </cell>
          <cell r="D1749" t="str">
            <v>ECOSAMPA Santo Amaro</v>
          </cell>
          <cell r="E1749">
            <v>43617</v>
          </cell>
          <cell r="F1749">
            <v>1603.99</v>
          </cell>
          <cell r="G1749" t="str">
            <v>Em Atividade Normal</v>
          </cell>
          <cell r="H1749">
            <v>44993</v>
          </cell>
          <cell r="I1749">
            <v>34909</v>
          </cell>
          <cell r="J1749" t="str">
            <v>445.124.548-61</v>
          </cell>
          <cell r="K1749" t="str">
            <v>210.71899.68.8</v>
          </cell>
          <cell r="L1749" t="str">
            <v>Salário Mensal</v>
          </cell>
          <cell r="M1749" t="str">
            <v>Empregado (CLT)</v>
          </cell>
          <cell r="N1749" t="str">
            <v>5142-25</v>
          </cell>
          <cell r="O1749">
            <v>300</v>
          </cell>
          <cell r="P1749" t="str">
            <v>SEGUNDA A SABADO - 21:00 AS 04:33 / INTERVALO DE 01 HORA</v>
          </cell>
          <cell r="Q1749" t="str">
            <v>220 Horas</v>
          </cell>
          <cell r="R1749" t="str">
            <v>75.01.013</v>
          </cell>
          <cell r="S1749" t="str">
            <v>SCK - Capinação e Roçada de Vias</v>
          </cell>
          <cell r="T1749">
            <v>2</v>
          </cell>
          <cell r="U1749" t="str">
            <v>SIEMACO SAO PAULO LIMP URBANA</v>
          </cell>
          <cell r="V1749" t="str">
            <v>Brasileira</v>
          </cell>
          <cell r="W1749" t="str">
            <v>São Paulo</v>
          </cell>
          <cell r="X1749" t="str">
            <v>VIVIANE DANTAS</v>
          </cell>
          <cell r="Z1749" t="str">
            <v>Solteiro</v>
          </cell>
          <cell r="AA1749" t="str">
            <v>Ensino Fundamental Incompleto</v>
          </cell>
          <cell r="AB1749" t="str">
            <v>M</v>
          </cell>
          <cell r="AC1749" t="str">
            <v>Rua</v>
          </cell>
          <cell r="AD1749" t="str">
            <v>ADELINO BRANCO DE ANDRADE</v>
          </cell>
          <cell r="AE1749" t="str">
            <v>103</v>
          </cell>
          <cell r="AG1749" t="str">
            <v>04916-000</v>
          </cell>
          <cell r="AH1749" t="str">
            <v>JARDIM ROSA MARIA</v>
          </cell>
          <cell r="AI1749" t="str">
            <v>São Paulo</v>
          </cell>
          <cell r="AJ1749" t="str">
            <v>São Paulo</v>
          </cell>
          <cell r="AP1749">
            <v>7245</v>
          </cell>
          <cell r="AQ1749" t="str">
            <v>05801</v>
          </cell>
          <cell r="AR1749" t="str">
            <v>6</v>
          </cell>
          <cell r="AS1749" t="str">
            <v>37.298.121-5</v>
          </cell>
          <cell r="AT1749" t="str">
            <v>451040360183</v>
          </cell>
          <cell r="AU1749" t="str">
            <v>195</v>
          </cell>
          <cell r="AV1749" t="str">
            <v>372</v>
          </cell>
          <cell r="AW1749" t="str">
            <v>23929</v>
          </cell>
          <cell r="AX1749" t="str">
            <v>387</v>
          </cell>
          <cell r="AY1749">
            <v>4</v>
          </cell>
          <cell r="AZ1749">
            <v>3</v>
          </cell>
          <cell r="BA1749">
            <v>0</v>
          </cell>
        </row>
        <row r="1750">
          <cell r="A1750">
            <v>112405</v>
          </cell>
          <cell r="B1750" t="str">
            <v>MATHEUS FERREIRA MACIEL</v>
          </cell>
          <cell r="C1750" t="str">
            <v>VARREDOR</v>
          </cell>
          <cell r="D1750" t="str">
            <v>ECOSAMPA Capela do Socorro</v>
          </cell>
          <cell r="E1750">
            <v>43617</v>
          </cell>
          <cell r="F1750">
            <v>1603.99</v>
          </cell>
          <cell r="G1750" t="str">
            <v>Em Atividade Normal</v>
          </cell>
          <cell r="H1750">
            <v>44806</v>
          </cell>
          <cell r="I1750">
            <v>36370</v>
          </cell>
          <cell r="J1750" t="str">
            <v>521.490.098-89</v>
          </cell>
          <cell r="K1750" t="str">
            <v>164.46263.60.1</v>
          </cell>
          <cell r="L1750" t="str">
            <v>Salário Mensal</v>
          </cell>
          <cell r="M1750" t="str">
            <v>Empregado (CLT)</v>
          </cell>
          <cell r="N1750" t="str">
            <v>5142-15</v>
          </cell>
          <cell r="O1750">
            <v>233</v>
          </cell>
          <cell r="P1750" t="str">
            <v>SEGUNDA A SABADO - 09:00 AS 17:20 / INTERVALO DE 01 HORA</v>
          </cell>
          <cell r="Q1750" t="str">
            <v>220 Horas</v>
          </cell>
          <cell r="R1750" t="str">
            <v>75.01.006</v>
          </cell>
          <cell r="S1750" t="str">
            <v>SCK - Varrição de Vias e Logradouros</v>
          </cell>
          <cell r="T1750">
            <v>2</v>
          </cell>
          <cell r="U1750" t="str">
            <v>SIEMACO SAO PAULO LIMP URBANA</v>
          </cell>
          <cell r="V1750" t="str">
            <v>Brasileira</v>
          </cell>
          <cell r="W1750" t="str">
            <v>São Paulo</v>
          </cell>
          <cell r="X1750" t="str">
            <v>MARLENE APARECIDA FERREIRA CRUZ</v>
          </cell>
          <cell r="Y1750" t="str">
            <v>PAULO CEZAR MACIEL</v>
          </cell>
          <cell r="Z1750" t="str">
            <v>Casado</v>
          </cell>
          <cell r="AA1750" t="str">
            <v>Ensino Fundamental Incompleto</v>
          </cell>
          <cell r="AB1750" t="str">
            <v>M</v>
          </cell>
          <cell r="AC1750" t="str">
            <v>Estrada</v>
          </cell>
          <cell r="AD1750" t="str">
            <v>DA BARRAGEM</v>
          </cell>
          <cell r="AE1750" t="str">
            <v>528</v>
          </cell>
          <cell r="AG1750" t="str">
            <v>04895-020</v>
          </cell>
          <cell r="AH1750" t="str">
            <v>COLONIA</v>
          </cell>
          <cell r="AI1750" t="str">
            <v>São Paulo</v>
          </cell>
          <cell r="AJ1750" t="str">
            <v>São Paulo</v>
          </cell>
          <cell r="AP1750">
            <v>6753</v>
          </cell>
          <cell r="AQ1750" t="str">
            <v>11023</v>
          </cell>
          <cell r="AR1750" t="str">
            <v>5</v>
          </cell>
          <cell r="AS1750" t="str">
            <v>540799798</v>
          </cell>
          <cell r="AT1750" t="str">
            <v>44701540124</v>
          </cell>
          <cell r="AU1750" t="str">
            <v>600</v>
          </cell>
          <cell r="AV1750" t="str">
            <v>381</v>
          </cell>
          <cell r="AW1750" t="str">
            <v>89958</v>
          </cell>
          <cell r="AX1750" t="str">
            <v>118</v>
          </cell>
          <cell r="AY1750">
            <v>4</v>
          </cell>
          <cell r="AZ1750">
            <v>3</v>
          </cell>
          <cell r="BA1750">
            <v>0</v>
          </cell>
        </row>
        <row r="1751">
          <cell r="A1751">
            <v>120168</v>
          </cell>
          <cell r="B1751" t="str">
            <v>MATHEUS FERREIRA SANTANA TITO</v>
          </cell>
          <cell r="C1751" t="str">
            <v>AJUDANTE EQ SERVICOS DIVERSOS</v>
          </cell>
          <cell r="D1751" t="str">
            <v>ECOSAMPA Parelheiros</v>
          </cell>
          <cell r="E1751">
            <v>44791</v>
          </cell>
          <cell r="F1751">
            <v>1603.99</v>
          </cell>
          <cell r="G1751" t="str">
            <v>Demitido em Meses Anteriores</v>
          </cell>
          <cell r="H1751">
            <v>44988</v>
          </cell>
          <cell r="I1751">
            <v>34229</v>
          </cell>
          <cell r="J1751" t="str">
            <v>420.551.668-16</v>
          </cell>
          <cell r="K1751" t="str">
            <v>236.26080.44.3</v>
          </cell>
          <cell r="L1751" t="str">
            <v>Salário Mensal</v>
          </cell>
          <cell r="M1751" t="str">
            <v>Empregado (CLT)</v>
          </cell>
          <cell r="N1751" t="str">
            <v>5142-25</v>
          </cell>
          <cell r="O1751">
            <v>66</v>
          </cell>
          <cell r="P1751" t="str">
            <v>SEGUNDA A SABADO - 06:00 AS 14:20 / INTERVALO DE 01 HORA</v>
          </cell>
          <cell r="Q1751" t="str">
            <v>220 Horas</v>
          </cell>
          <cell r="R1751" t="str">
            <v>75.01.013</v>
          </cell>
          <cell r="S1751" t="str">
            <v>SCK - Capinação e Roçada de Vias</v>
          </cell>
          <cell r="T1751">
            <v>2</v>
          </cell>
          <cell r="U1751" t="str">
            <v>SIEMACO SAO PAULO LIMP URBANA</v>
          </cell>
          <cell r="V1751" t="str">
            <v>Brasileira</v>
          </cell>
          <cell r="W1751" t="str">
            <v>São Paulo</v>
          </cell>
          <cell r="X1751" t="str">
            <v>REGINALVA FERREIRA SANTANA</v>
          </cell>
          <cell r="Y1751" t="str">
            <v>JOSIAS SOUZA TITO</v>
          </cell>
          <cell r="Z1751" t="str">
            <v>União Est/Marit</v>
          </cell>
          <cell r="AA1751" t="str">
            <v>Ensino Fundamental Completo</v>
          </cell>
          <cell r="AB1751" t="str">
            <v>M</v>
          </cell>
          <cell r="AC1751" t="str">
            <v>Rua</v>
          </cell>
          <cell r="AD1751" t="str">
            <v>TIO ANTONIO</v>
          </cell>
          <cell r="AE1751" t="str">
            <v>26</v>
          </cell>
          <cell r="AG1751" t="str">
            <v>04963-315</v>
          </cell>
          <cell r="AH1751" t="str">
            <v>JARDIM HORIZONTE AZUL</v>
          </cell>
          <cell r="AI1751" t="str">
            <v>São Paulo</v>
          </cell>
          <cell r="AJ1751" t="str">
            <v>São Paulo</v>
          </cell>
          <cell r="AP1751">
            <v>6734</v>
          </cell>
          <cell r="AQ1751" t="str">
            <v>01074</v>
          </cell>
          <cell r="AR1751" t="str">
            <v>4</v>
          </cell>
          <cell r="AS1751" t="str">
            <v>371318269</v>
          </cell>
          <cell r="AT1751" t="str">
            <v>403480010124</v>
          </cell>
          <cell r="AU1751" t="str">
            <v>0494</v>
          </cell>
          <cell r="AV1751" t="str">
            <v>372</v>
          </cell>
          <cell r="AW1751" t="str">
            <v>42055166</v>
          </cell>
          <cell r="AX1751" t="str">
            <v>816</v>
          </cell>
          <cell r="AY1751">
            <v>0</v>
          </cell>
          <cell r="AZ1751">
            <v>6</v>
          </cell>
          <cell r="BA1751">
            <v>15</v>
          </cell>
        </row>
        <row r="1752">
          <cell r="A1752">
            <v>112416</v>
          </cell>
          <cell r="B1752" t="str">
            <v>MATHEUS LUCAS LEITE</v>
          </cell>
          <cell r="C1752" t="str">
            <v>AJUDANTE EQ SERVICOS DIVERSOS</v>
          </cell>
          <cell r="D1752" t="str">
            <v>ECOSAMPA Operação Geral</v>
          </cell>
          <cell r="E1752">
            <v>43617</v>
          </cell>
          <cell r="F1752">
            <v>1464.83</v>
          </cell>
          <cell r="G1752" t="str">
            <v>Demitido em Meses Anteriores</v>
          </cell>
          <cell r="H1752">
            <v>44505</v>
          </cell>
          <cell r="I1752">
            <v>35871</v>
          </cell>
          <cell r="J1752" t="str">
            <v>484.360.448-86</v>
          </cell>
          <cell r="K1752" t="str">
            <v>202.10329.99.2</v>
          </cell>
          <cell r="L1752" t="str">
            <v>Salário Mensal</v>
          </cell>
          <cell r="M1752" t="str">
            <v>Empregado (CLT)</v>
          </cell>
          <cell r="N1752" t="str">
            <v>5142-25</v>
          </cell>
          <cell r="O1752">
            <v>301</v>
          </cell>
          <cell r="P1752" t="str">
            <v>SEGUNDA A SABADO - 22:00 AS 05:25 / INTERVALO DE 01 HORA</v>
          </cell>
          <cell r="Q1752" t="str">
            <v>220 Horas</v>
          </cell>
          <cell r="R1752" t="str">
            <v>75.01.005</v>
          </cell>
          <cell r="S1752" t="str">
            <v>SCK - PEV's</v>
          </cell>
          <cell r="T1752">
            <v>2</v>
          </cell>
          <cell r="U1752" t="str">
            <v>SIEMACO SAO PAULO LIMP URBANA</v>
          </cell>
          <cell r="V1752" t="str">
            <v>Brasileira</v>
          </cell>
          <cell r="W1752" t="str">
            <v>São Paulo</v>
          </cell>
          <cell r="X1752" t="str">
            <v>CREUZA MARIA LEITE MENDES</v>
          </cell>
          <cell r="Z1752" t="str">
            <v>Solteiro</v>
          </cell>
          <cell r="AA1752" t="str">
            <v>Ensino Fundamental Incompleto</v>
          </cell>
          <cell r="AB1752" t="str">
            <v>M</v>
          </cell>
          <cell r="AC1752" t="str">
            <v>Rua</v>
          </cell>
          <cell r="AD1752" t="str">
            <v>TARSILA MONTEIRO</v>
          </cell>
          <cell r="AE1752" t="str">
            <v>307</v>
          </cell>
          <cell r="AG1752" t="str">
            <v>05847-000</v>
          </cell>
          <cell r="AH1752" t="str">
            <v>JARDIM IRACEMA</v>
          </cell>
          <cell r="AI1752" t="str">
            <v>São Paulo</v>
          </cell>
          <cell r="AJ1752" t="str">
            <v>São Paulo</v>
          </cell>
          <cell r="AP1752">
            <v>7867</v>
          </cell>
          <cell r="AQ1752" t="str">
            <v>18569</v>
          </cell>
          <cell r="AR1752" t="str">
            <v>1</v>
          </cell>
          <cell r="AS1752" t="str">
            <v>563111252</v>
          </cell>
          <cell r="AT1752" t="str">
            <v>451216330141</v>
          </cell>
          <cell r="AU1752" t="str">
            <v>163</v>
          </cell>
          <cell r="AV1752" t="str">
            <v>408</v>
          </cell>
          <cell r="AW1752" t="str">
            <v>60227</v>
          </cell>
          <cell r="AX1752" t="str">
            <v>414</v>
          </cell>
          <cell r="AY1752">
            <v>2</v>
          </cell>
          <cell r="AZ1752">
            <v>5</v>
          </cell>
          <cell r="BA1752">
            <v>4</v>
          </cell>
        </row>
        <row r="1753">
          <cell r="A1753">
            <v>114928</v>
          </cell>
          <cell r="B1753" t="str">
            <v>MATHEUS SILVA DA CUNHA</v>
          </cell>
          <cell r="C1753" t="str">
            <v>AJUDANTE EQ SERVICOS DIVERSOS</v>
          </cell>
          <cell r="D1753" t="str">
            <v>ECOSAMPA Operação Geral</v>
          </cell>
          <cell r="E1753">
            <v>43916</v>
          </cell>
          <cell r="F1753">
            <v>1603.99</v>
          </cell>
          <cell r="G1753" t="str">
            <v>Em Atividade Normal</v>
          </cell>
          <cell r="H1753">
            <v>45177</v>
          </cell>
          <cell r="I1753">
            <v>36721</v>
          </cell>
          <cell r="J1753" t="str">
            <v>509.114.458-70</v>
          </cell>
          <cell r="K1753" t="str">
            <v>164.81180.36.9</v>
          </cell>
          <cell r="L1753" t="str">
            <v>Salário Mensal</v>
          </cell>
          <cell r="M1753" t="str">
            <v>Empregado (CLT)</v>
          </cell>
          <cell r="N1753" t="str">
            <v>5142-25</v>
          </cell>
          <cell r="O1753">
            <v>339</v>
          </cell>
          <cell r="P1753" t="str">
            <v>SEGUNDA A SABADO - 13:20 AS 21:40 / INTERVALO DE 01 HORA</v>
          </cell>
          <cell r="Q1753" t="str">
            <v>220 Horas</v>
          </cell>
          <cell r="R1753" t="str">
            <v>75.01.013</v>
          </cell>
          <cell r="S1753" t="str">
            <v>SCK - Capinação e Roçada de Vias</v>
          </cell>
          <cell r="T1753">
            <v>2</v>
          </cell>
          <cell r="U1753" t="str">
            <v>SIEMACO SAO PAULO LIMP URBANA</v>
          </cell>
          <cell r="V1753" t="str">
            <v>Brasileira</v>
          </cell>
          <cell r="W1753" t="str">
            <v>São Paulo</v>
          </cell>
          <cell r="X1753" t="str">
            <v>JOELMA MARIA DA SILVA</v>
          </cell>
          <cell r="Y1753" t="str">
            <v>EVERALDO JOVENTINO DA CUNHA</v>
          </cell>
          <cell r="Z1753" t="str">
            <v>Solteiro</v>
          </cell>
          <cell r="AA1753" t="str">
            <v>Ensino Médio Completo</v>
          </cell>
          <cell r="AB1753" t="str">
            <v>M</v>
          </cell>
          <cell r="AC1753" t="str">
            <v>Rua</v>
          </cell>
          <cell r="AD1753" t="str">
            <v>CAPITAO VICENTE COCOZZA</v>
          </cell>
          <cell r="AE1753" t="str">
            <v>144</v>
          </cell>
          <cell r="AG1753" t="str">
            <v>03889-250</v>
          </cell>
          <cell r="AH1753" t="str">
            <v>PARQUE FERNANDA</v>
          </cell>
          <cell r="AI1753" t="str">
            <v>São Paulo</v>
          </cell>
          <cell r="AJ1753" t="str">
            <v>São Paulo</v>
          </cell>
          <cell r="AK1753" t="str">
            <v>11</v>
          </cell>
          <cell r="AL1753" t="str">
            <v>95062.1987</v>
          </cell>
          <cell r="AM1753" t="str">
            <v>11</v>
          </cell>
          <cell r="AN1753" t="str">
            <v>95937.3301</v>
          </cell>
          <cell r="AP1753">
            <v>1003</v>
          </cell>
          <cell r="AQ1753" t="str">
            <v>88152</v>
          </cell>
          <cell r="AR1753" t="str">
            <v>9</v>
          </cell>
          <cell r="AS1753" t="str">
            <v>579261074</v>
          </cell>
          <cell r="AT1753" t="str">
            <v>459898710108</v>
          </cell>
          <cell r="AU1753" t="str">
            <v>0214</v>
          </cell>
          <cell r="AV1753" t="str">
            <v>020</v>
          </cell>
          <cell r="AW1753" t="str">
            <v>50911445</v>
          </cell>
          <cell r="AX1753" t="str">
            <v>870</v>
          </cell>
          <cell r="AY1753">
            <v>3</v>
          </cell>
          <cell r="AZ1753">
            <v>5</v>
          </cell>
          <cell r="BA1753">
            <v>5</v>
          </cell>
        </row>
        <row r="1754">
          <cell r="A1754">
            <v>116319</v>
          </cell>
          <cell r="B1754" t="str">
            <v>MATHEUS SOUZA SILVA</v>
          </cell>
          <cell r="C1754" t="str">
            <v>AJUDANTE EQ SERVICOS DIVERSOS</v>
          </cell>
          <cell r="D1754" t="str">
            <v>ECOSAMPA Campo Limpo</v>
          </cell>
          <cell r="E1754">
            <v>44308</v>
          </cell>
          <cell r="F1754">
            <v>1603.99</v>
          </cell>
          <cell r="G1754" t="str">
            <v>Demitido em Meses Anteriores</v>
          </cell>
          <cell r="H1754">
            <v>44935</v>
          </cell>
          <cell r="I1754">
            <v>36579</v>
          </cell>
          <cell r="J1754" t="str">
            <v>496.661.848-77</v>
          </cell>
          <cell r="K1754" t="str">
            <v>131.60146.43.9</v>
          </cell>
          <cell r="L1754" t="str">
            <v>Salário Mensal</v>
          </cell>
          <cell r="M1754" t="str">
            <v>Empregado (CLT)</v>
          </cell>
          <cell r="N1754" t="str">
            <v>5142-25</v>
          </cell>
          <cell r="O1754">
            <v>66</v>
          </cell>
          <cell r="P1754" t="str">
            <v>SEGUNDA A SABADO - 06:00 AS 14:20 / INTERVALO DE 01 HORA</v>
          </cell>
          <cell r="Q1754" t="str">
            <v>220 Horas</v>
          </cell>
          <cell r="R1754" t="str">
            <v>75.01.013</v>
          </cell>
          <cell r="S1754" t="str">
            <v>SCK - Capinação e Roçada de Vias</v>
          </cell>
          <cell r="T1754">
            <v>2</v>
          </cell>
          <cell r="U1754" t="str">
            <v>SIEMACO SAO PAULO LIMP URBANA</v>
          </cell>
          <cell r="V1754" t="str">
            <v>Brasileira</v>
          </cell>
          <cell r="W1754" t="str">
            <v>São Paulo</v>
          </cell>
          <cell r="X1754" t="str">
            <v>FERNANDA CAMPOS DE SOUZA</v>
          </cell>
          <cell r="Y1754" t="str">
            <v>EMANOEL DE SOUZA SILVA JUNIOR</v>
          </cell>
          <cell r="Z1754" t="str">
            <v>Solteiro</v>
          </cell>
          <cell r="AA1754" t="str">
            <v>Ensino Médio Incompleto</v>
          </cell>
          <cell r="AB1754" t="str">
            <v>M</v>
          </cell>
          <cell r="AC1754" t="str">
            <v>Rua</v>
          </cell>
          <cell r="AD1754" t="str">
            <v>RUA ANTONIO FORTINO</v>
          </cell>
          <cell r="AE1754" t="str">
            <v>6</v>
          </cell>
          <cell r="AG1754" t="str">
            <v>05875-220</v>
          </cell>
          <cell r="AH1754" t="str">
            <v>PARQUE INDEPENDENCIA</v>
          </cell>
          <cell r="AI1754" t="str">
            <v>São Paulo</v>
          </cell>
          <cell r="AJ1754" t="str">
            <v>São Paulo</v>
          </cell>
          <cell r="AK1754" t="str">
            <v>11</v>
          </cell>
          <cell r="AL1754" t="str">
            <v>96163.7328</v>
          </cell>
          <cell r="AP1754">
            <v>1003</v>
          </cell>
          <cell r="AQ1754" t="str">
            <v>94694</v>
          </cell>
          <cell r="AR1754" t="str">
            <v>2</v>
          </cell>
          <cell r="AS1754" t="str">
            <v>509547813</v>
          </cell>
          <cell r="AT1754" t="str">
            <v>449929130124</v>
          </cell>
          <cell r="AU1754" t="str">
            <v>0036</v>
          </cell>
          <cell r="AV1754" t="str">
            <v>20</v>
          </cell>
          <cell r="AW1754" t="str">
            <v>49666184</v>
          </cell>
          <cell r="AX1754" t="str">
            <v>877</v>
          </cell>
          <cell r="AY1754">
            <v>1</v>
          </cell>
          <cell r="AZ1754">
            <v>8</v>
          </cell>
          <cell r="BA1754">
            <v>17</v>
          </cell>
        </row>
        <row r="1755">
          <cell r="A1755">
            <v>112445</v>
          </cell>
          <cell r="B1755" t="str">
            <v>MAURA GOMES DOS SANTOS CRUZ</v>
          </cell>
          <cell r="C1755" t="str">
            <v>VARREDOR</v>
          </cell>
          <cell r="D1755" t="str">
            <v>ECOSAMPA Campo Limpo</v>
          </cell>
          <cell r="E1755">
            <v>43617</v>
          </cell>
          <cell r="F1755">
            <v>1603.99</v>
          </cell>
          <cell r="G1755" t="str">
            <v>Em Atividade Normal</v>
          </cell>
          <cell r="H1755">
            <v>44989</v>
          </cell>
          <cell r="I1755">
            <v>25595</v>
          </cell>
          <cell r="J1755" t="str">
            <v>291.167.458-84</v>
          </cell>
          <cell r="K1755" t="str">
            <v>138.42919.85.8</v>
          </cell>
          <cell r="L1755" t="str">
            <v>Salário Mensal</v>
          </cell>
          <cell r="M1755" t="str">
            <v>Empregado (CLT)</v>
          </cell>
          <cell r="N1755" t="str">
            <v>5142-15</v>
          </cell>
          <cell r="O1755">
            <v>242</v>
          </cell>
          <cell r="P1755" t="str">
            <v>SEGUNDA A SABADO - 13:00 AS 21:20 / INTERVALO DE 01 HORA</v>
          </cell>
          <cell r="Q1755" t="str">
            <v>220 Horas</v>
          </cell>
          <cell r="R1755" t="str">
            <v>75.01.010</v>
          </cell>
          <cell r="S1755" t="str">
            <v>SCK - Varrição de Feiras Livres</v>
          </cell>
          <cell r="T1755">
            <v>2</v>
          </cell>
          <cell r="U1755" t="str">
            <v>SIEMACO SAO PAULO LIMP URBANA</v>
          </cell>
          <cell r="V1755" t="str">
            <v>Brasileira</v>
          </cell>
          <cell r="W1755" t="str">
            <v>Araripina</v>
          </cell>
          <cell r="X1755" t="str">
            <v>MARIA GOMES DE JESUS</v>
          </cell>
          <cell r="Y1755" t="str">
            <v>SATURNINO EUGENIO DOS SANTOS</v>
          </cell>
          <cell r="Z1755" t="str">
            <v>Solteiro</v>
          </cell>
          <cell r="AA1755" t="str">
            <v>Ensino Médio Incompleto</v>
          </cell>
          <cell r="AB1755" t="str">
            <v>F</v>
          </cell>
          <cell r="AC1755" t="str">
            <v>Rua</v>
          </cell>
          <cell r="AD1755" t="str">
            <v>GUERREIRO</v>
          </cell>
          <cell r="AE1755" t="str">
            <v>148</v>
          </cell>
          <cell r="AG1755" t="str">
            <v>05795-210</v>
          </cell>
          <cell r="AH1755" t="str">
            <v>JARDIM ROSANA</v>
          </cell>
          <cell r="AI1755" t="str">
            <v>São Paulo</v>
          </cell>
          <cell r="AJ1755" t="str">
            <v>São Paulo</v>
          </cell>
          <cell r="AP1755">
            <v>390</v>
          </cell>
          <cell r="AQ1755" t="str">
            <v>10783</v>
          </cell>
          <cell r="AR1755" t="str">
            <v>7</v>
          </cell>
          <cell r="AS1755" t="str">
            <v>546937184</v>
          </cell>
          <cell r="AT1755" t="str">
            <v>35198570850</v>
          </cell>
          <cell r="AU1755" t="str">
            <v>199</v>
          </cell>
          <cell r="AV1755" t="str">
            <v>328</v>
          </cell>
          <cell r="AW1755" t="str">
            <v>5396</v>
          </cell>
          <cell r="AX1755" t="str">
            <v>180</v>
          </cell>
          <cell r="AY1755">
            <v>4</v>
          </cell>
          <cell r="AZ1755">
            <v>3</v>
          </cell>
          <cell r="BA1755">
            <v>0</v>
          </cell>
        </row>
        <row r="1756">
          <cell r="A1756">
            <v>121690</v>
          </cell>
          <cell r="B1756" t="str">
            <v>MAURICIO ALVES SOUZA</v>
          </cell>
          <cell r="C1756" t="str">
            <v>AUXILIAR ADMINISTRATIVO</v>
          </cell>
          <cell r="D1756" t="str">
            <v>ECOSAMPA Administração</v>
          </cell>
          <cell r="E1756">
            <v>44994</v>
          </cell>
          <cell r="F1756">
            <v>1952.99</v>
          </cell>
          <cell r="G1756" t="str">
            <v>Em Atividade Normal</v>
          </cell>
          <cell r="H1756">
            <v>44994</v>
          </cell>
          <cell r="I1756">
            <v>37143</v>
          </cell>
          <cell r="J1756" t="str">
            <v>504.133.088-39</v>
          </cell>
          <cell r="K1756" t="str">
            <v>137.32953.21.0</v>
          </cell>
          <cell r="L1756" t="str">
            <v>Salário Mensal</v>
          </cell>
          <cell r="M1756" t="str">
            <v>Empregado (CLT)</v>
          </cell>
          <cell r="N1756" t="str">
            <v>4110-05</v>
          </cell>
          <cell r="O1756">
            <v>61</v>
          </cell>
          <cell r="P1756" t="str">
            <v>SEGUNDA A SEXTA - 07:00 AS 16:48 / INTERVALO DE 01 HORA</v>
          </cell>
          <cell r="Q1756" t="str">
            <v>220 Horas</v>
          </cell>
          <cell r="R1756" t="str">
            <v>03.01.001</v>
          </cell>
          <cell r="S1756" t="str">
            <v>Depto Servicos Gerais</v>
          </cell>
          <cell r="T1756">
            <v>1</v>
          </cell>
          <cell r="U1756" t="str">
            <v>SIEMACO SAO PAULO LIMP URBANA</v>
          </cell>
          <cell r="V1756" t="str">
            <v>Brasileira</v>
          </cell>
          <cell r="W1756" t="str">
            <v>São Paulo</v>
          </cell>
          <cell r="X1756" t="str">
            <v>SIMONE MARIA ALVES SOUZA</v>
          </cell>
          <cell r="Y1756" t="str">
            <v>MARCOS RIBEIRO SOUZA</v>
          </cell>
          <cell r="Z1756" t="str">
            <v>Solteiro</v>
          </cell>
          <cell r="AA1756" t="str">
            <v>Ensino Superior Completo</v>
          </cell>
          <cell r="AB1756" t="str">
            <v>M</v>
          </cell>
          <cell r="AC1756" t="str">
            <v>Rua</v>
          </cell>
          <cell r="AD1756" t="str">
            <v>TABARAI</v>
          </cell>
          <cell r="AE1756" t="str">
            <v>81</v>
          </cell>
          <cell r="AG1756" t="str">
            <v>04840-430</v>
          </cell>
          <cell r="AH1756" t="str">
            <v>CONJUNTO HABITACIONAL BRIGADEIRO FARIA LIMA</v>
          </cell>
          <cell r="AI1756" t="str">
            <v>São Paulo</v>
          </cell>
          <cell r="AJ1756" t="str">
            <v>São Paulo</v>
          </cell>
          <cell r="AK1756" t="str">
            <v>11</v>
          </cell>
          <cell r="AL1756" t="str">
            <v>98807.2253</v>
          </cell>
          <cell r="AP1756">
            <v>237</v>
          </cell>
          <cell r="AQ1756" t="str">
            <v>88239</v>
          </cell>
          <cell r="AR1756" t="str">
            <v>4</v>
          </cell>
          <cell r="AS1756" t="str">
            <v>557992941</v>
          </cell>
          <cell r="AT1756" t="str">
            <v>448561590108</v>
          </cell>
          <cell r="AU1756" t="str">
            <v>0029</v>
          </cell>
          <cell r="AV1756" t="str">
            <v>371</v>
          </cell>
          <cell r="AW1756" t="str">
            <v>50413308</v>
          </cell>
          <cell r="AX1756" t="str">
            <v>839</v>
          </cell>
          <cell r="AY1756">
            <v>0</v>
          </cell>
          <cell r="AZ1756">
            <v>5</v>
          </cell>
          <cell r="BA1756">
            <v>22</v>
          </cell>
        </row>
        <row r="1757">
          <cell r="A1757">
            <v>114272</v>
          </cell>
          <cell r="B1757" t="str">
            <v>MAURICIO CAMPOS DOS SANTOS</v>
          </cell>
          <cell r="C1757" t="str">
            <v>VARREDOR</v>
          </cell>
          <cell r="D1757" t="str">
            <v>ECOSAMPA Campo Limpo</v>
          </cell>
          <cell r="E1757">
            <v>43804</v>
          </cell>
          <cell r="F1757">
            <v>1603.99</v>
          </cell>
          <cell r="G1757" t="str">
            <v>Em Atividade Normal</v>
          </cell>
          <cell r="H1757">
            <v>45086</v>
          </cell>
          <cell r="I1757">
            <v>27077</v>
          </cell>
          <cell r="J1757" t="str">
            <v>125.815.138-37</v>
          </cell>
          <cell r="K1757" t="str">
            <v>122.97844.24.9</v>
          </cell>
          <cell r="L1757" t="str">
            <v>Salário Mensal</v>
          </cell>
          <cell r="M1757" t="str">
            <v>Empregado (CLT)</v>
          </cell>
          <cell r="N1757" t="str">
            <v>5142-15</v>
          </cell>
          <cell r="O1757">
            <v>66</v>
          </cell>
          <cell r="P1757" t="str">
            <v>SEGUNDA A SABADO - 06:00 AS 14:20 / INTERVALO DE 01 HORA</v>
          </cell>
          <cell r="Q1757" t="str">
            <v>220 Horas</v>
          </cell>
          <cell r="R1757" t="str">
            <v>75.01.006</v>
          </cell>
          <cell r="S1757" t="str">
            <v>SCK - Varrição de Vias e Logradouros</v>
          </cell>
          <cell r="T1757">
            <v>2</v>
          </cell>
          <cell r="U1757" t="str">
            <v>SIEMACO SAO PAULO LIMP URBANA</v>
          </cell>
          <cell r="V1757" t="str">
            <v>Brasileira</v>
          </cell>
          <cell r="W1757" t="str">
            <v>São Paulo</v>
          </cell>
          <cell r="X1757" t="str">
            <v>NILSE MARIA CAMPOS DOS SANTOS</v>
          </cell>
          <cell r="Y1757" t="str">
            <v>PEDRO MENDES DOS SANTOS</v>
          </cell>
          <cell r="Z1757" t="str">
            <v>Solteiro</v>
          </cell>
          <cell r="AA1757" t="str">
            <v>Ensino Médio Completo</v>
          </cell>
          <cell r="AB1757" t="str">
            <v>M</v>
          </cell>
          <cell r="AC1757" t="str">
            <v>Rua</v>
          </cell>
          <cell r="AD1757" t="str">
            <v>RUA CAIO GRAÇA DA SILVA PRADO</v>
          </cell>
          <cell r="AE1757" t="str">
            <v>870</v>
          </cell>
          <cell r="AG1757" t="str">
            <v>05778-180</v>
          </cell>
          <cell r="AH1757" t="str">
            <v>PARQUE ARARIBA</v>
          </cell>
          <cell r="AI1757" t="str">
            <v>São Paulo</v>
          </cell>
          <cell r="AJ1757" t="str">
            <v>São Paulo</v>
          </cell>
          <cell r="AK1757" t="str">
            <v>11</v>
          </cell>
          <cell r="AL1757" t="str">
            <v>96153.3166</v>
          </cell>
          <cell r="AP1757">
            <v>1661</v>
          </cell>
          <cell r="AQ1757" t="str">
            <v>41724</v>
          </cell>
          <cell r="AR1757" t="str">
            <v>4</v>
          </cell>
          <cell r="AS1757" t="str">
            <v>211072138</v>
          </cell>
          <cell r="AT1757" t="str">
            <v>266405610141</v>
          </cell>
          <cell r="AU1757" t="str">
            <v>339</v>
          </cell>
          <cell r="AV1757" t="str">
            <v>328</v>
          </cell>
          <cell r="AW1757" t="str">
            <v>12581513</v>
          </cell>
          <cell r="AX1757" t="str">
            <v>837</v>
          </cell>
          <cell r="AY1757">
            <v>3</v>
          </cell>
          <cell r="AZ1757">
            <v>8</v>
          </cell>
          <cell r="BA1757">
            <v>26</v>
          </cell>
        </row>
        <row r="1758">
          <cell r="A1758">
            <v>116713</v>
          </cell>
          <cell r="B1758" t="str">
            <v>MAURICIO DA LUZ SARDINHA</v>
          </cell>
          <cell r="C1758" t="str">
            <v>VARREDOR</v>
          </cell>
          <cell r="D1758" t="str">
            <v>ECOSAMPA M'Boi Mirim</v>
          </cell>
          <cell r="E1758">
            <v>44368</v>
          </cell>
          <cell r="F1758">
            <v>1603.99</v>
          </cell>
          <cell r="G1758" t="str">
            <v>Em Atividade Normal</v>
          </cell>
          <cell r="H1758">
            <v>45056</v>
          </cell>
          <cell r="I1758">
            <v>25967</v>
          </cell>
          <cell r="J1758" t="str">
            <v>226.123.048-60</v>
          </cell>
          <cell r="K1758" t="str">
            <v>129.45934.16.9</v>
          </cell>
          <cell r="L1758" t="str">
            <v>Salário Mensal</v>
          </cell>
          <cell r="M1758" t="str">
            <v>Empregado (CLT)</v>
          </cell>
          <cell r="N1758" t="str">
            <v>5142-15</v>
          </cell>
          <cell r="O1758">
            <v>233</v>
          </cell>
          <cell r="P1758" t="str">
            <v>SEGUNDA A SABADO - 09:00 AS 17:20 / INTERVALO DE 01 HORA</v>
          </cell>
          <cell r="Q1758" t="str">
            <v>220 Horas</v>
          </cell>
          <cell r="R1758" t="str">
            <v>75.01.006</v>
          </cell>
          <cell r="S1758" t="str">
            <v>SCK - Varrição de Vias e Logradouros</v>
          </cell>
          <cell r="T1758">
            <v>2</v>
          </cell>
          <cell r="U1758" t="str">
            <v>SIEMACO SAO PAULO LIMP URBANA</v>
          </cell>
          <cell r="V1758" t="str">
            <v>Brasileira</v>
          </cell>
          <cell r="W1758" t="str">
            <v>Materlândia</v>
          </cell>
          <cell r="X1758" t="str">
            <v>MARIA DA LUZ SARDINHA</v>
          </cell>
          <cell r="Y1758" t="str">
            <v>EUCLIDES CABO SARDINHA</v>
          </cell>
          <cell r="Z1758" t="str">
            <v>Solteiro</v>
          </cell>
          <cell r="AA1758" t="str">
            <v>Analfabeto</v>
          </cell>
          <cell r="AB1758" t="str">
            <v>M</v>
          </cell>
          <cell r="AC1758" t="str">
            <v>Rua</v>
          </cell>
          <cell r="AD1758" t="str">
            <v>RUA DAS VARIACOES MUSICAIS</v>
          </cell>
          <cell r="AE1758" t="str">
            <v>18</v>
          </cell>
          <cell r="AG1758" t="str">
            <v>04941-172</v>
          </cell>
          <cell r="AH1758" t="str">
            <v>JARDIM KAGOHARA</v>
          </cell>
          <cell r="AI1758" t="str">
            <v>São Paulo</v>
          </cell>
          <cell r="AJ1758" t="str">
            <v>São Paulo</v>
          </cell>
          <cell r="AK1758" t="str">
            <v>11</v>
          </cell>
          <cell r="AL1758" t="str">
            <v>95081.4188</v>
          </cell>
          <cell r="AP1758">
            <v>8341</v>
          </cell>
          <cell r="AQ1758" t="str">
            <v>14700</v>
          </cell>
          <cell r="AR1758" t="str">
            <v>0</v>
          </cell>
          <cell r="AS1758" t="str">
            <v>364356595</v>
          </cell>
          <cell r="AT1758" t="str">
            <v>298351530167</v>
          </cell>
          <cell r="AU1758" t="str">
            <v>259</v>
          </cell>
          <cell r="AV1758" t="str">
            <v>372</v>
          </cell>
          <cell r="AW1758" t="str">
            <v>22612304</v>
          </cell>
          <cell r="AX1758" t="str">
            <v>860</v>
          </cell>
          <cell r="AY1758">
            <v>2</v>
          </cell>
          <cell r="AZ1758">
            <v>2</v>
          </cell>
          <cell r="BA1758">
            <v>10</v>
          </cell>
        </row>
        <row r="1759">
          <cell r="A1759">
            <v>112453</v>
          </cell>
          <cell r="B1759" t="str">
            <v>MAURICIO MANOEL FEBRONIO</v>
          </cell>
          <cell r="C1759" t="str">
            <v>VARREDOR</v>
          </cell>
          <cell r="D1759" t="str">
            <v>ECOSAMPA M'Boi Mirim</v>
          </cell>
          <cell r="E1759">
            <v>43617</v>
          </cell>
          <cell r="F1759">
            <v>1603.99</v>
          </cell>
          <cell r="G1759" t="str">
            <v>Em Atividade Normal</v>
          </cell>
          <cell r="H1759">
            <v>44806</v>
          </cell>
          <cell r="I1759">
            <v>30637</v>
          </cell>
          <cell r="J1759" t="str">
            <v>316.089.268-93</v>
          </cell>
          <cell r="K1759" t="str">
            <v>132.61168.81.0</v>
          </cell>
          <cell r="L1759" t="str">
            <v>Salário Mensal</v>
          </cell>
          <cell r="M1759" t="str">
            <v>Empregado (CLT)</v>
          </cell>
          <cell r="N1759" t="str">
            <v>5142-15</v>
          </cell>
          <cell r="O1759">
            <v>66</v>
          </cell>
          <cell r="P1759" t="str">
            <v>SEGUNDA A SABADO - 06:00 AS 14:20 / INTERVALO DE 01 HORA</v>
          </cell>
          <cell r="Q1759" t="str">
            <v>220 Horas</v>
          </cell>
          <cell r="R1759" t="str">
            <v>75.01.006</v>
          </cell>
          <cell r="S1759" t="str">
            <v>SCK - Varrição de Vias e Logradouros</v>
          </cell>
          <cell r="T1759">
            <v>2</v>
          </cell>
          <cell r="U1759" t="str">
            <v>SIEMACO SAO PAULO LIMP URBANA</v>
          </cell>
          <cell r="V1759" t="str">
            <v>Brasileira</v>
          </cell>
          <cell r="W1759" t="str">
            <v>São Paulo</v>
          </cell>
          <cell r="X1759" t="str">
            <v>VALDECI MARIA DOS SANTOS FEBRONIO</v>
          </cell>
          <cell r="Y1759" t="str">
            <v>MANOEL MARTINS FEBRONIO</v>
          </cell>
          <cell r="Z1759" t="str">
            <v>Solteiro</v>
          </cell>
          <cell r="AA1759" t="str">
            <v>Ensino Fundamental Incompleto</v>
          </cell>
          <cell r="AB1759" t="str">
            <v>M</v>
          </cell>
          <cell r="AC1759" t="str">
            <v>Rua</v>
          </cell>
          <cell r="AD1759" t="str">
            <v>BENEDITO DE BARROS</v>
          </cell>
          <cell r="AE1759" t="str">
            <v>44</v>
          </cell>
          <cell r="AG1759" t="str">
            <v>05882-370</v>
          </cell>
          <cell r="AH1759" t="str">
            <v>JARDIM SAO BENTO</v>
          </cell>
          <cell r="AI1759" t="str">
            <v>São Paulo</v>
          </cell>
          <cell r="AJ1759" t="str">
            <v>São Paulo</v>
          </cell>
          <cell r="AP1759">
            <v>390</v>
          </cell>
          <cell r="AQ1759" t="str">
            <v>12630</v>
          </cell>
          <cell r="AR1759" t="str">
            <v>8</v>
          </cell>
          <cell r="AS1759" t="str">
            <v>414313641</v>
          </cell>
          <cell r="AT1759" t="str">
            <v>305978210175</v>
          </cell>
          <cell r="AU1759" t="str">
            <v>153</v>
          </cell>
          <cell r="AV1759" t="str">
            <v>20</v>
          </cell>
          <cell r="AW1759" t="str">
            <v>40861</v>
          </cell>
          <cell r="AX1759" t="str">
            <v>267</v>
          </cell>
          <cell r="AY1759">
            <v>4</v>
          </cell>
          <cell r="AZ1759">
            <v>3</v>
          </cell>
          <cell r="BA1759">
            <v>0</v>
          </cell>
        </row>
        <row r="1760">
          <cell r="A1760">
            <v>114764</v>
          </cell>
          <cell r="B1760" t="str">
            <v>MAURICIO MARTINS DA CRUZ</v>
          </cell>
          <cell r="C1760" t="str">
            <v>MOTORISTA CAMINHAO</v>
          </cell>
          <cell r="D1760" t="str">
            <v>ECOSAMPA Operação Geral</v>
          </cell>
          <cell r="E1760">
            <v>43874</v>
          </cell>
          <cell r="F1760">
            <v>2436.4499999999998</v>
          </cell>
          <cell r="G1760" t="str">
            <v>Demitido em Meses Anteriores</v>
          </cell>
          <cell r="H1760">
            <v>43888</v>
          </cell>
          <cell r="I1760">
            <v>21901</v>
          </cell>
          <cell r="J1760" t="str">
            <v>029.546.978-14</v>
          </cell>
          <cell r="K1760" t="str">
            <v>108.80913.05.0</v>
          </cell>
          <cell r="L1760" t="str">
            <v>Salário Mensal</v>
          </cell>
          <cell r="M1760" t="str">
            <v>Empregado (CLT)</v>
          </cell>
          <cell r="N1760" t="str">
            <v>7825-10</v>
          </cell>
          <cell r="O1760">
            <v>159</v>
          </cell>
          <cell r="P1760" t="str">
            <v>SEGUNDA A SABADO - 22:00 AS 06:00 / INTERVALO DE 01 HORA</v>
          </cell>
          <cell r="Q1760" t="str">
            <v>220 Horas</v>
          </cell>
          <cell r="R1760" t="str">
            <v>75.01.019</v>
          </cell>
          <cell r="S1760" t="str">
            <v>SCK - Operação dos Ecopontos</v>
          </cell>
          <cell r="T1760">
            <v>2</v>
          </cell>
          <cell r="U1760" t="str">
            <v>SIND TRAB EMP DE ONIBUS RODOV INTEREST INTERM SET DIF SAO PAULO</v>
          </cell>
          <cell r="V1760" t="str">
            <v>Brasileira</v>
          </cell>
          <cell r="W1760" t="str">
            <v>São Paulo</v>
          </cell>
          <cell r="X1760" t="str">
            <v>MARIA FRANCISCA DA SILVA CRUZ</v>
          </cell>
          <cell r="Y1760" t="str">
            <v>MARCELINO MARTINS DA CRUZ</v>
          </cell>
          <cell r="Z1760" t="str">
            <v>Solteiro</v>
          </cell>
          <cell r="AA1760" t="str">
            <v>Ensino Fundamental Incompleto</v>
          </cell>
          <cell r="AB1760" t="str">
            <v>M</v>
          </cell>
          <cell r="AC1760" t="str">
            <v>Rua</v>
          </cell>
          <cell r="AD1760" t="str">
            <v>EURICO BRANCO RIBEIRO</v>
          </cell>
          <cell r="AE1760" t="str">
            <v>137</v>
          </cell>
          <cell r="AG1760" t="str">
            <v>05885-230</v>
          </cell>
          <cell r="AH1760" t="str">
            <v>JARDIM LILAH</v>
          </cell>
          <cell r="AI1760" t="str">
            <v>São Paulo</v>
          </cell>
          <cell r="AJ1760" t="str">
            <v>São Paulo</v>
          </cell>
          <cell r="AM1760" t="str">
            <v>11</v>
          </cell>
          <cell r="AN1760" t="str">
            <v>94843.5449</v>
          </cell>
          <cell r="AP1760">
            <v>1003</v>
          </cell>
          <cell r="AQ1760" t="str">
            <v>86797</v>
          </cell>
          <cell r="AR1760" t="str">
            <v>3</v>
          </cell>
          <cell r="AS1760" t="str">
            <v>129358678</v>
          </cell>
          <cell r="AT1760" t="str">
            <v>140258460191</v>
          </cell>
          <cell r="AU1760" t="str">
            <v>0064</v>
          </cell>
          <cell r="AV1760" t="str">
            <v>020</v>
          </cell>
          <cell r="AW1760" t="str">
            <v>029.546.97</v>
          </cell>
          <cell r="AX1760" t="str">
            <v>814</v>
          </cell>
          <cell r="AY1760">
            <v>0</v>
          </cell>
          <cell r="AZ1760">
            <v>0</v>
          </cell>
          <cell r="BA1760">
            <v>14</v>
          </cell>
          <cell r="BB1760" t="str">
            <v>01.044.233.862</v>
          </cell>
          <cell r="BC1760">
            <v>44211</v>
          </cell>
          <cell r="BD1760">
            <v>42384</v>
          </cell>
          <cell r="BE1760" t="str">
            <v>D</v>
          </cell>
          <cell r="BG1760">
            <v>43858</v>
          </cell>
        </row>
        <row r="1761">
          <cell r="A1761">
            <v>114951</v>
          </cell>
          <cell r="B1761" t="str">
            <v>MAURICIO MARTINS DA CRUZ</v>
          </cell>
          <cell r="C1761" t="str">
            <v>MOTORISTA CAMINHAO</v>
          </cell>
          <cell r="D1761" t="str">
            <v>ECOSAMPA Operação Geral</v>
          </cell>
          <cell r="E1761">
            <v>43916</v>
          </cell>
          <cell r="F1761">
            <v>2436.4499999999998</v>
          </cell>
          <cell r="G1761" t="str">
            <v>Demitido em Meses Anteriores</v>
          </cell>
          <cell r="H1761">
            <v>43977</v>
          </cell>
          <cell r="I1761">
            <v>21901</v>
          </cell>
          <cell r="J1761" t="str">
            <v>029.546.978-14</v>
          </cell>
          <cell r="K1761" t="str">
            <v>108.80913.05.0</v>
          </cell>
          <cell r="L1761" t="str">
            <v>Salário Mensal</v>
          </cell>
          <cell r="M1761" t="str">
            <v>Empregado (CLT)</v>
          </cell>
          <cell r="N1761" t="str">
            <v>7825-10</v>
          </cell>
          <cell r="O1761">
            <v>167</v>
          </cell>
          <cell r="P1761" t="str">
            <v>SEGUNDA A SABADO - 13:40 AS 22:00 / INTERVALO DE 01 HORA</v>
          </cell>
          <cell r="Q1761" t="str">
            <v>220 Horas</v>
          </cell>
          <cell r="R1761" t="str">
            <v>75.01.013</v>
          </cell>
          <cell r="S1761" t="str">
            <v>SCK - Capinação e Roçada de Vias</v>
          </cell>
          <cell r="T1761">
            <v>2</v>
          </cell>
          <cell r="U1761" t="str">
            <v>SIND TRAB EMP DE ONIBUS RODOV INTEREST INTERM SET DIF SAO PAULO</v>
          </cell>
          <cell r="V1761" t="str">
            <v>Brasileira</v>
          </cell>
          <cell r="W1761" t="str">
            <v>São Paulo</v>
          </cell>
          <cell r="X1761" t="str">
            <v>MARIA FRANCISCA DA SILVA CRUZ</v>
          </cell>
          <cell r="Y1761" t="str">
            <v>MARCELINO MARTINS DA CRUZ</v>
          </cell>
          <cell r="Z1761" t="str">
            <v>Casado</v>
          </cell>
          <cell r="AA1761" t="str">
            <v>Ensino Fundamental Incompleto</v>
          </cell>
          <cell r="AB1761" t="str">
            <v>M</v>
          </cell>
          <cell r="AC1761" t="str">
            <v>Rua</v>
          </cell>
          <cell r="AD1761" t="str">
            <v>EURICO BRANCO ROBEIRO</v>
          </cell>
          <cell r="AE1761" t="str">
            <v>137</v>
          </cell>
          <cell r="AG1761" t="str">
            <v>05885-230</v>
          </cell>
          <cell r="AH1761" t="str">
            <v>JARDIM LILAH</v>
          </cell>
          <cell r="AI1761" t="str">
            <v>São Paulo</v>
          </cell>
          <cell r="AJ1761" t="str">
            <v>São Paulo</v>
          </cell>
          <cell r="AK1761" t="str">
            <v>11</v>
          </cell>
          <cell r="AL1761" t="str">
            <v>94955.5689</v>
          </cell>
          <cell r="AM1761" t="str">
            <v>11</v>
          </cell>
          <cell r="AN1761" t="str">
            <v>94843.5449</v>
          </cell>
          <cell r="AP1761">
            <v>1003</v>
          </cell>
          <cell r="AQ1761" t="str">
            <v>86797</v>
          </cell>
          <cell r="AR1761" t="str">
            <v>3</v>
          </cell>
          <cell r="AS1761" t="str">
            <v>129358678</v>
          </cell>
          <cell r="AT1761" t="str">
            <v>140258460191</v>
          </cell>
          <cell r="AU1761" t="str">
            <v>64</v>
          </cell>
          <cell r="AV1761" t="str">
            <v>020</v>
          </cell>
          <cell r="AW1761" t="str">
            <v>02954697</v>
          </cell>
          <cell r="AX1761" t="str">
            <v>814</v>
          </cell>
          <cell r="AY1761">
            <v>0</v>
          </cell>
          <cell r="AZ1761">
            <v>2</v>
          </cell>
          <cell r="BA1761">
            <v>0</v>
          </cell>
          <cell r="BB1761" t="str">
            <v>01.044.233.862</v>
          </cell>
          <cell r="BC1761">
            <v>44211</v>
          </cell>
          <cell r="BD1761">
            <v>42384</v>
          </cell>
          <cell r="BE1761" t="str">
            <v>D</v>
          </cell>
          <cell r="BG1761">
            <v>43983</v>
          </cell>
        </row>
        <row r="1762">
          <cell r="A1762">
            <v>114091</v>
          </cell>
          <cell r="B1762" t="str">
            <v>MAURICIO RODRIGO DE BRITO CARVALHO</v>
          </cell>
          <cell r="C1762" t="str">
            <v>AJUDANTE EQ SERVICOS DIVERSOS</v>
          </cell>
          <cell r="D1762" t="str">
            <v>ECOSAMPA Santo Amaro</v>
          </cell>
          <cell r="E1762">
            <v>43728</v>
          </cell>
          <cell r="F1762">
            <v>1464.83</v>
          </cell>
          <cell r="G1762" t="str">
            <v>Demitido em Meses Anteriores</v>
          </cell>
          <cell r="H1762">
            <v>44697</v>
          </cell>
          <cell r="I1762">
            <v>29680</v>
          </cell>
          <cell r="J1762" t="str">
            <v>322.715.998-81</v>
          </cell>
          <cell r="K1762" t="str">
            <v>135.96981.89.0</v>
          </cell>
          <cell r="L1762" t="str">
            <v>Salário Mensal</v>
          </cell>
          <cell r="M1762" t="str">
            <v>Empregado (CLT)</v>
          </cell>
          <cell r="N1762" t="str">
            <v>5142-25</v>
          </cell>
          <cell r="O1762">
            <v>66</v>
          </cell>
          <cell r="P1762" t="str">
            <v>SEGUNDA A SABADO - 06:00 AS 14:20 / INTERVALO DE 01 HORA</v>
          </cell>
          <cell r="Q1762" t="str">
            <v>220 Horas</v>
          </cell>
          <cell r="R1762" t="str">
            <v>75.01.014</v>
          </cell>
          <cell r="S1762" t="str">
            <v>SCK - Pintura de Meio-Fio e Remoção Faixas e Propagandas</v>
          </cell>
          <cell r="T1762">
            <v>2</v>
          </cell>
          <cell r="U1762" t="str">
            <v>SIEMACO SAO PAULO LIMP URBANA</v>
          </cell>
          <cell r="V1762" t="str">
            <v>Brasileira</v>
          </cell>
          <cell r="W1762" t="str">
            <v>São Paulo</v>
          </cell>
          <cell r="X1762" t="str">
            <v>MARIA CRISTINA DE BRITO CARVALHO</v>
          </cell>
          <cell r="Z1762" t="str">
            <v>Solteiro</v>
          </cell>
          <cell r="AA1762" t="str">
            <v>Ensino Fundamental Incompleto</v>
          </cell>
          <cell r="AB1762" t="str">
            <v>M</v>
          </cell>
          <cell r="AC1762" t="str">
            <v>Rua</v>
          </cell>
          <cell r="AD1762" t="str">
            <v>REINALDO CASAROLI</v>
          </cell>
          <cell r="AE1762" t="str">
            <v>30</v>
          </cell>
          <cell r="AG1762" t="str">
            <v>04888-070</v>
          </cell>
          <cell r="AH1762" t="str">
            <v>CHACARA SAO SILVESTRE</v>
          </cell>
          <cell r="AI1762" t="str">
            <v>São Paulo</v>
          </cell>
          <cell r="AJ1762" t="str">
            <v>São Paulo</v>
          </cell>
          <cell r="AM1762" t="str">
            <v>11</v>
          </cell>
          <cell r="AN1762" t="str">
            <v>94792.4193</v>
          </cell>
          <cell r="AP1762">
            <v>9106</v>
          </cell>
          <cell r="AQ1762" t="str">
            <v>34898</v>
          </cell>
          <cell r="AR1762" t="str">
            <v>1</v>
          </cell>
          <cell r="AS1762" t="str">
            <v>350267200</v>
          </cell>
          <cell r="AT1762" t="str">
            <v>305048400167</v>
          </cell>
          <cell r="AU1762" t="str">
            <v>0079</v>
          </cell>
          <cell r="AV1762" t="str">
            <v>381</v>
          </cell>
          <cell r="AW1762" t="str">
            <v>98405</v>
          </cell>
          <cell r="AX1762" t="str">
            <v>271</v>
          </cell>
          <cell r="AY1762">
            <v>2</v>
          </cell>
          <cell r="AZ1762">
            <v>7</v>
          </cell>
          <cell r="BA1762">
            <v>26</v>
          </cell>
        </row>
        <row r="1763">
          <cell r="A1763">
            <v>112469</v>
          </cell>
          <cell r="B1763" t="str">
            <v>MAURICIO SANTANA</v>
          </cell>
          <cell r="C1763" t="str">
            <v>VARREDOR</v>
          </cell>
          <cell r="D1763" t="str">
            <v>ECOSAMPA Campo Limpo</v>
          </cell>
          <cell r="E1763">
            <v>43617</v>
          </cell>
          <cell r="F1763">
            <v>1603.99</v>
          </cell>
          <cell r="G1763" t="str">
            <v>Em Atividade Normal</v>
          </cell>
          <cell r="H1763">
            <v>45119</v>
          </cell>
          <cell r="I1763">
            <v>25643</v>
          </cell>
          <cell r="J1763" t="str">
            <v>117.845.288-38</v>
          </cell>
          <cell r="K1763" t="str">
            <v>124.21951.73.0</v>
          </cell>
          <cell r="L1763" t="str">
            <v>Salário Mensal</v>
          </cell>
          <cell r="M1763" t="str">
            <v>Empregado (CLT)</v>
          </cell>
          <cell r="N1763" t="str">
            <v>5142-15</v>
          </cell>
          <cell r="O1763">
            <v>223</v>
          </cell>
          <cell r="P1763" t="str">
            <v>SEGUNDA A SABADO - 10:00 AS 18:20 / INTERVALO DE 01 HORA</v>
          </cell>
          <cell r="Q1763" t="str">
            <v>220 Horas</v>
          </cell>
          <cell r="R1763" t="str">
            <v>75.01.006</v>
          </cell>
          <cell r="S1763" t="str">
            <v>SCK - Varrição de Vias e Logradouros</v>
          </cell>
          <cell r="T1763">
            <v>2</v>
          </cell>
          <cell r="U1763" t="str">
            <v>SIEMACO SAO PAULO LIMP URBANA</v>
          </cell>
          <cell r="V1763" t="str">
            <v>Brasileira</v>
          </cell>
          <cell r="W1763" t="str">
            <v>São Paulo</v>
          </cell>
          <cell r="X1763" t="str">
            <v>EURIDES FERREIRA SANTANA</v>
          </cell>
          <cell r="Y1763" t="str">
            <v>ARNALDO SANTANA</v>
          </cell>
          <cell r="Z1763" t="str">
            <v>Solteiro</v>
          </cell>
          <cell r="AA1763" t="str">
            <v>Ensino Fundamental Incompleto</v>
          </cell>
          <cell r="AB1763" t="str">
            <v>M</v>
          </cell>
          <cell r="AC1763" t="str">
            <v>Rua</v>
          </cell>
          <cell r="AD1763" t="str">
            <v>PALMEIRAS</v>
          </cell>
          <cell r="AE1763" t="str">
            <v>42</v>
          </cell>
          <cell r="AG1763" t="str">
            <v>06824-600</v>
          </cell>
          <cell r="AH1763" t="str">
            <v>JARDIM BELA VISTA</v>
          </cell>
          <cell r="AI1763" t="str">
            <v>Embu</v>
          </cell>
          <cell r="AJ1763" t="str">
            <v>São Paulo</v>
          </cell>
          <cell r="AP1763">
            <v>390</v>
          </cell>
          <cell r="AQ1763" t="str">
            <v>17987</v>
          </cell>
          <cell r="AR1763" t="str">
            <v>7</v>
          </cell>
          <cell r="AS1763" t="str">
            <v>235539739</v>
          </cell>
          <cell r="AT1763" t="str">
            <v>266296430124</v>
          </cell>
          <cell r="AU1763" t="str">
            <v>126</v>
          </cell>
          <cell r="AV1763" t="str">
            <v>370</v>
          </cell>
          <cell r="AW1763" t="str">
            <v>77745</v>
          </cell>
          <cell r="AX1763" t="str">
            <v>174</v>
          </cell>
          <cell r="AY1763">
            <v>4</v>
          </cell>
          <cell r="AZ1763">
            <v>3</v>
          </cell>
          <cell r="BA1763">
            <v>0</v>
          </cell>
        </row>
        <row r="1764">
          <cell r="A1764">
            <v>112476</v>
          </cell>
          <cell r="B1764" t="str">
            <v>MAURO CESAR DA SILVA</v>
          </cell>
          <cell r="C1764" t="str">
            <v>ASSISTENTE ADMINISTRATIVO</v>
          </cell>
          <cell r="D1764" t="str">
            <v>ECOSAMPA Administração</v>
          </cell>
          <cell r="E1764">
            <v>43617</v>
          </cell>
          <cell r="F1764">
            <v>3549.37</v>
          </cell>
          <cell r="G1764" t="str">
            <v>Em Atividade Normal</v>
          </cell>
          <cell r="H1764">
            <v>44898</v>
          </cell>
          <cell r="I1764">
            <v>27583</v>
          </cell>
          <cell r="J1764" t="str">
            <v>258.368.888-09</v>
          </cell>
          <cell r="K1764" t="str">
            <v>123.90969.53.6</v>
          </cell>
          <cell r="L1764" t="str">
            <v>Salário Mensal</v>
          </cell>
          <cell r="M1764" t="str">
            <v>Empregado (CLT)</v>
          </cell>
          <cell r="N1764" t="str">
            <v>4110-10</v>
          </cell>
          <cell r="O1764">
            <v>167</v>
          </cell>
          <cell r="P1764" t="str">
            <v>SEGUNDA A SABADO - 13:40 AS 22:00 / INTERVALO DE 01 HORA</v>
          </cell>
          <cell r="Q1764" t="str">
            <v>220 Horas</v>
          </cell>
          <cell r="R1764" t="str">
            <v>03.01.001</v>
          </cell>
          <cell r="S1764" t="str">
            <v>Depto Servicos Gerais</v>
          </cell>
          <cell r="T1764">
            <v>1</v>
          </cell>
          <cell r="U1764" t="str">
            <v>SIEMACO SAO PAULO LIMP URBANA</v>
          </cell>
          <cell r="V1764" t="str">
            <v>Brasileira</v>
          </cell>
          <cell r="W1764" t="str">
            <v>São Paulo</v>
          </cell>
          <cell r="X1764" t="str">
            <v>OLGA DE SOUZA SILVA</v>
          </cell>
          <cell r="Y1764" t="str">
            <v>JOSE OSWALDO DA SILVA</v>
          </cell>
          <cell r="Z1764" t="str">
            <v>Solteiro</v>
          </cell>
          <cell r="AA1764" t="str">
            <v>Ensino Médio Completo</v>
          </cell>
          <cell r="AB1764" t="str">
            <v>M</v>
          </cell>
          <cell r="AC1764" t="str">
            <v>Rua</v>
          </cell>
          <cell r="AD1764" t="str">
            <v>ANGELINO RONDANIN</v>
          </cell>
          <cell r="AE1764" t="str">
            <v>2123</v>
          </cell>
          <cell r="AG1764" t="str">
            <v>05844-230</v>
          </cell>
          <cell r="AH1764" t="str">
            <v>JARDIM SAO LUIS</v>
          </cell>
          <cell r="AI1764" t="str">
            <v>São Paulo</v>
          </cell>
          <cell r="AJ1764" t="str">
            <v>São Paulo</v>
          </cell>
          <cell r="AP1764">
            <v>6429</v>
          </cell>
          <cell r="AQ1764" t="str">
            <v>21317</v>
          </cell>
          <cell r="AR1764" t="str">
            <v>3</v>
          </cell>
          <cell r="AS1764" t="str">
            <v>246099768</v>
          </cell>
          <cell r="AT1764" t="str">
            <v>266316540191</v>
          </cell>
          <cell r="AU1764" t="str">
            <v>38</v>
          </cell>
          <cell r="AV1764" t="str">
            <v>408</v>
          </cell>
          <cell r="AW1764" t="str">
            <v>46434</v>
          </cell>
          <cell r="AX1764" t="str">
            <v>130</v>
          </cell>
          <cell r="AY1764">
            <v>4</v>
          </cell>
          <cell r="AZ1764">
            <v>3</v>
          </cell>
          <cell r="BA1764">
            <v>0</v>
          </cell>
        </row>
        <row r="1765">
          <cell r="A1765">
            <v>115012</v>
          </cell>
          <cell r="B1765" t="str">
            <v>MAURO JOSE DE JESUS SILVA</v>
          </cell>
          <cell r="C1765" t="str">
            <v>AJUDANTE EQ SERVICOS DIVERSOS</v>
          </cell>
          <cell r="D1765" t="str">
            <v>ECOSAMPA Operação Geral</v>
          </cell>
          <cell r="E1765">
            <v>43930</v>
          </cell>
          <cell r="F1765">
            <v>1603.99</v>
          </cell>
          <cell r="G1765" t="str">
            <v>Em Atividade Normal</v>
          </cell>
          <cell r="H1765">
            <v>44715</v>
          </cell>
          <cell r="I1765">
            <v>31221</v>
          </cell>
          <cell r="J1765" t="str">
            <v>374.204.898-82</v>
          </cell>
          <cell r="K1765" t="str">
            <v>137.89760.85.3</v>
          </cell>
          <cell r="L1765" t="str">
            <v>Salário Mensal</v>
          </cell>
          <cell r="M1765" t="str">
            <v>Empregado (CLT)</v>
          </cell>
          <cell r="N1765" t="str">
            <v>5142-25</v>
          </cell>
          <cell r="O1765">
            <v>297</v>
          </cell>
          <cell r="P1765" t="str">
            <v>SEGUNDA A SABADO - 05:40 AS 14:00 / INTERVALO DE 01 HORA</v>
          </cell>
          <cell r="Q1765" t="str">
            <v>220 Horas</v>
          </cell>
          <cell r="R1765" t="str">
            <v>75.01.014</v>
          </cell>
          <cell r="S1765" t="str">
            <v>SCK - Pintura de Meio-Fio e Remoção Faixas e Propagandas</v>
          </cell>
          <cell r="T1765">
            <v>2</v>
          </cell>
          <cell r="U1765" t="str">
            <v>SIEMACO SAO PAULO LIMP URBANA</v>
          </cell>
          <cell r="V1765" t="str">
            <v>Brasileira</v>
          </cell>
          <cell r="W1765" t="str">
            <v>São Paulo</v>
          </cell>
          <cell r="X1765" t="str">
            <v>MARINA ROSA DE JESUS SILVA</v>
          </cell>
          <cell r="Y1765" t="str">
            <v>REDELVIM CUSTODIO DA SILVA</v>
          </cell>
          <cell r="Z1765" t="str">
            <v>Solteiro</v>
          </cell>
          <cell r="AA1765" t="str">
            <v>Ensino Médio Completo</v>
          </cell>
          <cell r="AB1765" t="str">
            <v>M</v>
          </cell>
          <cell r="AC1765" t="str">
            <v>Rua</v>
          </cell>
          <cell r="AD1765" t="str">
            <v>GERALDO PIRES DOS SANTOS GONCALVES</v>
          </cell>
          <cell r="AE1765" t="str">
            <v>4</v>
          </cell>
          <cell r="AG1765" t="str">
            <v>05843-230</v>
          </cell>
          <cell r="AH1765" t="str">
            <v>JD. SOA LUIS</v>
          </cell>
          <cell r="AI1765" t="str">
            <v>São Paulo</v>
          </cell>
          <cell r="AJ1765" t="str">
            <v>São Paulo</v>
          </cell>
          <cell r="AK1765" t="str">
            <v>11</v>
          </cell>
          <cell r="AL1765" t="str">
            <v>96736.4653</v>
          </cell>
          <cell r="AP1765">
            <v>7245</v>
          </cell>
          <cell r="AQ1765" t="str">
            <v>03887</v>
          </cell>
          <cell r="AR1765" t="str">
            <v>7</v>
          </cell>
          <cell r="AS1765" t="str">
            <v>438742084</v>
          </cell>
          <cell r="AT1765" t="str">
            <v>338833250116</v>
          </cell>
          <cell r="AU1765" t="str">
            <v>0206</v>
          </cell>
          <cell r="AV1765" t="str">
            <v>408</v>
          </cell>
          <cell r="AW1765" t="str">
            <v>37220489</v>
          </cell>
          <cell r="AX1765" t="str">
            <v>882</v>
          </cell>
          <cell r="AY1765">
            <v>3</v>
          </cell>
          <cell r="AZ1765">
            <v>4</v>
          </cell>
          <cell r="BA1765">
            <v>22</v>
          </cell>
        </row>
        <row r="1766">
          <cell r="A1766">
            <v>114747</v>
          </cell>
          <cell r="B1766" t="str">
            <v>MAURO LIMA DE SOUSA</v>
          </cell>
          <cell r="C1766" t="str">
            <v>AJUDANTE EQ SERVICOS DIVERSOS</v>
          </cell>
          <cell r="D1766" t="str">
            <v>ECOSAMPA Santo Amaro</v>
          </cell>
          <cell r="E1766">
            <v>43874</v>
          </cell>
          <cell r="F1766">
            <v>1281.23</v>
          </cell>
          <cell r="G1766" t="str">
            <v>Demitido em Meses Anteriores</v>
          </cell>
          <cell r="H1766">
            <v>43888</v>
          </cell>
          <cell r="I1766">
            <v>24767</v>
          </cell>
          <cell r="J1766" t="str">
            <v>158.023.518-29</v>
          </cell>
          <cell r="K1766" t="str">
            <v>123.07634.63.2</v>
          </cell>
          <cell r="L1766" t="str">
            <v>Salário Mensal</v>
          </cell>
          <cell r="M1766" t="str">
            <v>Empregado (CLT)</v>
          </cell>
          <cell r="N1766" t="str">
            <v>5142-25</v>
          </cell>
          <cell r="O1766">
            <v>167</v>
          </cell>
          <cell r="P1766" t="str">
            <v>SEGUNDA A SABADO - 13:40 AS 22:00 / INTERVALO DE 01 HORA</v>
          </cell>
          <cell r="Q1766" t="str">
            <v>220 Horas</v>
          </cell>
          <cell r="R1766" t="str">
            <v>75.01.014</v>
          </cell>
          <cell r="S1766" t="str">
            <v>SCK - Pintura de Meio-Fio e Remoção Faixas e Propagandas</v>
          </cell>
          <cell r="T1766">
            <v>2</v>
          </cell>
          <cell r="U1766" t="str">
            <v>SIEMACO SAO PAULO LIMP URBANA</v>
          </cell>
          <cell r="V1766" t="str">
            <v>Brasileira</v>
          </cell>
          <cell r="W1766" t="str">
            <v>São Paulo</v>
          </cell>
          <cell r="X1766" t="str">
            <v>ANTONIA LIMA DE SOUSA</v>
          </cell>
          <cell r="Y1766" t="str">
            <v>ANTONIO BARBOSA DE SOUSA</v>
          </cell>
          <cell r="Z1766" t="str">
            <v>Solteiro</v>
          </cell>
          <cell r="AA1766" t="str">
            <v>Ensino Fundamental Incompleto</v>
          </cell>
          <cell r="AB1766" t="str">
            <v>M</v>
          </cell>
          <cell r="AC1766" t="str">
            <v>Rua</v>
          </cell>
          <cell r="AD1766" t="str">
            <v xml:space="preserve">RUA MARCO AURELIO MARLIANI </v>
          </cell>
          <cell r="AE1766" t="str">
            <v>06</v>
          </cell>
          <cell r="AF1766" t="str">
            <v>RUA MARCO AURELIO MARLIANI 06</v>
          </cell>
          <cell r="AG1766" t="str">
            <v>04854-170</v>
          </cell>
          <cell r="AH1766" t="str">
            <v>JARDIM SETE DE SETEMBRO</v>
          </cell>
          <cell r="AI1766" t="str">
            <v>São Paulo</v>
          </cell>
          <cell r="AJ1766" t="str">
            <v>São Paulo</v>
          </cell>
          <cell r="AK1766" t="str">
            <v>11</v>
          </cell>
          <cell r="AL1766" t="str">
            <v>5526.2320</v>
          </cell>
          <cell r="AM1766" t="str">
            <v>11</v>
          </cell>
          <cell r="AP1766">
            <v>7245</v>
          </cell>
          <cell r="AQ1766" t="str">
            <v>03075</v>
          </cell>
          <cell r="AR1766" t="str">
            <v>9</v>
          </cell>
          <cell r="AS1766" t="str">
            <v>212091220</v>
          </cell>
          <cell r="AT1766" t="str">
            <v>114525020116</v>
          </cell>
          <cell r="AU1766" t="str">
            <v>0309</v>
          </cell>
          <cell r="AV1766" t="str">
            <v>381</v>
          </cell>
          <cell r="AW1766" t="str">
            <v>15802351</v>
          </cell>
          <cell r="AX1766" t="str">
            <v>829</v>
          </cell>
          <cell r="AY1766">
            <v>0</v>
          </cell>
          <cell r="AZ1766">
            <v>0</v>
          </cell>
          <cell r="BA1766">
            <v>14</v>
          </cell>
        </row>
        <row r="1767">
          <cell r="A1767">
            <v>114733</v>
          </cell>
          <cell r="B1767" t="str">
            <v>MAURO MIGUEL SATO DE LIMA</v>
          </cell>
          <cell r="C1767" t="str">
            <v>AJUDANTE EQ SERVICOS DIVERSOS</v>
          </cell>
          <cell r="D1767" t="str">
            <v>ECOSAMPA Parelheiros</v>
          </cell>
          <cell r="E1767">
            <v>43874</v>
          </cell>
          <cell r="F1767">
            <v>1603.99</v>
          </cell>
          <cell r="G1767" t="str">
            <v>Em Atividade Normal</v>
          </cell>
          <cell r="H1767">
            <v>45080</v>
          </cell>
          <cell r="I1767">
            <v>35959</v>
          </cell>
          <cell r="J1767" t="str">
            <v>480.316.928-40</v>
          </cell>
          <cell r="K1767" t="str">
            <v>212.94279.96.5</v>
          </cell>
          <cell r="L1767" t="str">
            <v>Salário Mensal</v>
          </cell>
          <cell r="M1767" t="str">
            <v>Empregado (CLT)</v>
          </cell>
          <cell r="N1767" t="str">
            <v>5142-25</v>
          </cell>
          <cell r="O1767">
            <v>66</v>
          </cell>
          <cell r="P1767" t="str">
            <v>SEGUNDA A SABADO - 06:00 AS 14:20 / INTERVALO DE 01 HORA</v>
          </cell>
          <cell r="Q1767" t="str">
            <v>220 Horas</v>
          </cell>
          <cell r="R1767" t="str">
            <v>75.01.014</v>
          </cell>
          <cell r="S1767" t="str">
            <v>SCK - Pintura de Meio-Fio e Remoção Faixas e Propagandas</v>
          </cell>
          <cell r="T1767">
            <v>2</v>
          </cell>
          <cell r="U1767" t="str">
            <v>SIEMACO SAO PAULO LIMP URBANA</v>
          </cell>
          <cell r="V1767" t="str">
            <v>Brasileira</v>
          </cell>
          <cell r="W1767" t="str">
            <v>São Paulo</v>
          </cell>
          <cell r="X1767" t="str">
            <v>SONIA NASCIMENTO SATO</v>
          </cell>
          <cell r="Y1767" t="str">
            <v>MAURO DONIZETI DE LIMA</v>
          </cell>
          <cell r="Z1767" t="str">
            <v>Solteiro</v>
          </cell>
          <cell r="AA1767" t="str">
            <v>Ensino Médio Completo</v>
          </cell>
          <cell r="AB1767" t="str">
            <v>M</v>
          </cell>
          <cell r="AC1767" t="str">
            <v>Rua</v>
          </cell>
          <cell r="AD1767" t="str">
            <v>DO PAIOL</v>
          </cell>
          <cell r="AE1767" t="str">
            <v>3935</v>
          </cell>
          <cell r="AG1767" t="str">
            <v>04880-120</v>
          </cell>
          <cell r="AH1767" t="str">
            <v>JACEGUAVA</v>
          </cell>
          <cell r="AI1767" t="str">
            <v>São Paulo</v>
          </cell>
          <cell r="AJ1767" t="str">
            <v>São Paulo</v>
          </cell>
          <cell r="AM1767" t="str">
            <v>11</v>
          </cell>
          <cell r="AN1767" t="str">
            <v>98541.7187</v>
          </cell>
          <cell r="AP1767">
            <v>7245</v>
          </cell>
          <cell r="AQ1767" t="str">
            <v>04007</v>
          </cell>
          <cell r="AR1767" t="str">
            <v>1</v>
          </cell>
          <cell r="AS1767" t="str">
            <v>566178904</v>
          </cell>
          <cell r="AT1767" t="str">
            <v>434624910183</v>
          </cell>
          <cell r="AU1767" t="str">
            <v>0627</v>
          </cell>
          <cell r="AV1767" t="str">
            <v>381</v>
          </cell>
          <cell r="AW1767" t="str">
            <v>480.316.92</v>
          </cell>
          <cell r="AX1767" t="str">
            <v>840</v>
          </cell>
          <cell r="AY1767">
            <v>3</v>
          </cell>
          <cell r="AZ1767">
            <v>6</v>
          </cell>
          <cell r="BA1767">
            <v>18</v>
          </cell>
        </row>
        <row r="1768">
          <cell r="A1768">
            <v>116031</v>
          </cell>
          <cell r="B1768" t="str">
            <v>MAURO SERGIO DOS SANTOS MENDES</v>
          </cell>
          <cell r="C1768" t="str">
            <v>AJUDANTE EQ SERVICOS DIVERSOS</v>
          </cell>
          <cell r="D1768" t="str">
            <v>ECOSAMPA Santo Amaro</v>
          </cell>
          <cell r="E1768">
            <v>44207</v>
          </cell>
          <cell r="F1768">
            <v>1603.99</v>
          </cell>
          <cell r="G1768" t="str">
            <v>Em Atividade Normal</v>
          </cell>
          <cell r="H1768">
            <v>45177</v>
          </cell>
          <cell r="I1768">
            <v>29961</v>
          </cell>
          <cell r="J1768" t="str">
            <v>327.523.918-03</v>
          </cell>
          <cell r="K1768" t="str">
            <v>201.15778.59.9</v>
          </cell>
          <cell r="L1768" t="str">
            <v>Salário Mensal</v>
          </cell>
          <cell r="M1768" t="str">
            <v>Empregado (CLT)</v>
          </cell>
          <cell r="N1768" t="str">
            <v>5142-25</v>
          </cell>
          <cell r="O1768">
            <v>66</v>
          </cell>
          <cell r="P1768" t="str">
            <v>SEGUNDA A SABADO - 06:00 AS 14:20 / INTERVALO DE 01 HORA</v>
          </cell>
          <cell r="Q1768" t="str">
            <v>220 Horas</v>
          </cell>
          <cell r="R1768" t="str">
            <v>75.01.019</v>
          </cell>
          <cell r="S1768" t="str">
            <v>SCK - Operação dos Ecopontos</v>
          </cell>
          <cell r="T1768">
            <v>2</v>
          </cell>
          <cell r="U1768" t="str">
            <v>SIEMACO SAO PAULO LIMP URBANA</v>
          </cell>
          <cell r="V1768" t="str">
            <v>Brasileira</v>
          </cell>
          <cell r="W1768" t="str">
            <v>São Paulo</v>
          </cell>
          <cell r="X1768" t="str">
            <v>JOSELITA JESUS DOS SANTOS</v>
          </cell>
          <cell r="Y1768" t="str">
            <v>ANTONIO JOSE MENDES</v>
          </cell>
          <cell r="Z1768" t="str">
            <v>Casado</v>
          </cell>
          <cell r="AA1768" t="str">
            <v>Ensino Médio Completo</v>
          </cell>
          <cell r="AB1768" t="str">
            <v>M</v>
          </cell>
          <cell r="AC1768" t="str">
            <v>Estrada</v>
          </cell>
          <cell r="AD1768" t="str">
            <v>DO RETIRO</v>
          </cell>
          <cell r="AE1768" t="str">
            <v>02</v>
          </cell>
          <cell r="AG1768" t="str">
            <v>04474-150</v>
          </cell>
          <cell r="AH1768" t="str">
            <v>JARDIM SANTA TEREZINHA</v>
          </cell>
          <cell r="AI1768" t="str">
            <v>São Paulo</v>
          </cell>
          <cell r="AJ1768" t="str">
            <v>São Paulo</v>
          </cell>
          <cell r="AK1768" t="str">
            <v>11</v>
          </cell>
          <cell r="AL1768" t="str">
            <v>5673.0625</v>
          </cell>
          <cell r="AM1768" t="str">
            <v>11</v>
          </cell>
          <cell r="AN1768" t="str">
            <v>97782.1069</v>
          </cell>
          <cell r="AP1768">
            <v>6507</v>
          </cell>
          <cell r="AQ1768" t="str">
            <v>33167</v>
          </cell>
          <cell r="AR1768" t="str">
            <v>3</v>
          </cell>
          <cell r="AS1768" t="str">
            <v>426189425</v>
          </cell>
          <cell r="AT1768" t="str">
            <v>222512720159</v>
          </cell>
          <cell r="AU1768" t="str">
            <v>0228</v>
          </cell>
          <cell r="AV1768" t="str">
            <v>418</v>
          </cell>
          <cell r="AW1768" t="str">
            <v>32752391</v>
          </cell>
          <cell r="AX1768" t="str">
            <v>803</v>
          </cell>
          <cell r="AY1768">
            <v>2</v>
          </cell>
          <cell r="AZ1768">
            <v>7</v>
          </cell>
          <cell r="BA1768">
            <v>20</v>
          </cell>
        </row>
        <row r="1769">
          <cell r="A1769">
            <v>114228</v>
          </cell>
          <cell r="B1769" t="str">
            <v>MAYCON APARECIDO DE LIMA SANTOS</v>
          </cell>
          <cell r="C1769" t="str">
            <v>FISCAL DE TURMA PLENO</v>
          </cell>
          <cell r="D1769" t="str">
            <v>ECOSAMPA Santo Amaro</v>
          </cell>
          <cell r="E1769">
            <v>43788</v>
          </cell>
          <cell r="F1769">
            <v>3222.08</v>
          </cell>
          <cell r="G1769" t="str">
            <v>Demitido em Meses Anteriores</v>
          </cell>
          <cell r="H1769">
            <v>45091</v>
          </cell>
          <cell r="I1769">
            <v>30601</v>
          </cell>
          <cell r="J1769" t="str">
            <v>313.538.688-00</v>
          </cell>
          <cell r="K1769" t="str">
            <v>127.95542.93.7</v>
          </cell>
          <cell r="L1769" t="str">
            <v>Salário Mensal</v>
          </cell>
          <cell r="M1769" t="str">
            <v>Empregado (CLT)</v>
          </cell>
          <cell r="N1769" t="str">
            <v>9922-05</v>
          </cell>
          <cell r="O1769">
            <v>167</v>
          </cell>
          <cell r="P1769" t="str">
            <v>SEGUNDA A SABADO - 13:40 AS 22:00 / INTERVALO DE 01 HORA</v>
          </cell>
          <cell r="Q1769" t="str">
            <v>220 Horas</v>
          </cell>
          <cell r="R1769" t="str">
            <v>75.02.003</v>
          </cell>
          <cell r="S1769" t="str">
            <v>Apoio Op C.Direto</v>
          </cell>
          <cell r="T1769">
            <v>2</v>
          </cell>
          <cell r="U1769" t="str">
            <v>SIEMACO SAO PAULO LIMP URBANA</v>
          </cell>
          <cell r="V1769" t="str">
            <v>Brasileira</v>
          </cell>
          <cell r="W1769" t="str">
            <v>Guarujá</v>
          </cell>
          <cell r="X1769" t="str">
            <v>ELITA PEREIRA DE LIMA</v>
          </cell>
          <cell r="Y1769" t="str">
            <v>ANTONIO AMILTON DOS SANTOS</v>
          </cell>
          <cell r="Z1769" t="str">
            <v>Solteiro</v>
          </cell>
          <cell r="AA1769" t="str">
            <v>Ensino Superior Incompleto</v>
          </cell>
          <cell r="AB1769" t="str">
            <v>M</v>
          </cell>
          <cell r="AC1769" t="str">
            <v>Rua</v>
          </cell>
          <cell r="AD1769" t="str">
            <v>RUA JOSE INACIO DA SILVA</v>
          </cell>
          <cell r="AE1769" t="str">
            <v>16</v>
          </cell>
          <cell r="AG1769" t="str">
            <v>04828-060</v>
          </cell>
          <cell r="AH1769" t="str">
            <v>JARDIM ESMERALDA</v>
          </cell>
          <cell r="AI1769" t="str">
            <v>São Paulo</v>
          </cell>
          <cell r="AJ1769" t="str">
            <v>São Paulo</v>
          </cell>
          <cell r="AK1769" t="str">
            <v>11</v>
          </cell>
          <cell r="AL1769" t="str">
            <v>94790.4397</v>
          </cell>
          <cell r="AP1769">
            <v>1684</v>
          </cell>
          <cell r="AQ1769" t="str">
            <v>45727</v>
          </cell>
          <cell r="AR1769" t="str">
            <v>6</v>
          </cell>
          <cell r="AS1769" t="str">
            <v>343113144</v>
          </cell>
          <cell r="AT1769" t="str">
            <v>283460540175</v>
          </cell>
          <cell r="AU1769" t="str">
            <v>0722</v>
          </cell>
          <cell r="AV1769" t="str">
            <v>280</v>
          </cell>
          <cell r="AW1769" t="str">
            <v>046184</v>
          </cell>
          <cell r="AX1769" t="str">
            <v>00245</v>
          </cell>
          <cell r="AY1769">
            <v>3</v>
          </cell>
          <cell r="AZ1769">
            <v>6</v>
          </cell>
          <cell r="BA1769">
            <v>25</v>
          </cell>
          <cell r="BB1769" t="str">
            <v>02.116.313.259</v>
          </cell>
          <cell r="BC1769">
            <v>44205</v>
          </cell>
          <cell r="BD1769">
            <v>42380</v>
          </cell>
          <cell r="BE1769" t="str">
            <v>A</v>
          </cell>
          <cell r="BF1769" t="str">
            <v>B</v>
          </cell>
        </row>
        <row r="1770">
          <cell r="A1770">
            <v>116977</v>
          </cell>
          <cell r="B1770" t="str">
            <v>MAYCON KEVEN BRITO SILVA</v>
          </cell>
          <cell r="C1770" t="str">
            <v>AJUDANTE EQ SERVICOS DIVERSOS</v>
          </cell>
          <cell r="D1770" t="str">
            <v>ECOSAMPA Operação Geral</v>
          </cell>
          <cell r="E1770">
            <v>44419</v>
          </cell>
          <cell r="F1770">
            <v>1603.99</v>
          </cell>
          <cell r="G1770" t="str">
            <v>Gozando Férias</v>
          </cell>
          <cell r="H1770">
            <v>45180</v>
          </cell>
          <cell r="I1770">
            <v>37476</v>
          </cell>
          <cell r="J1770" t="str">
            <v>534.662.458-93</v>
          </cell>
          <cell r="K1770" t="str">
            <v>131.60856.57.6</v>
          </cell>
          <cell r="L1770" t="str">
            <v>Salário Mensal</v>
          </cell>
          <cell r="M1770" t="str">
            <v>Empregado (CLT)</v>
          </cell>
          <cell r="N1770" t="str">
            <v>5142-25</v>
          </cell>
          <cell r="O1770">
            <v>297</v>
          </cell>
          <cell r="P1770" t="str">
            <v>SEGUNDA A SABADO - 05:40 AS 14:00 / INTERVALO DE 01 HORA</v>
          </cell>
          <cell r="Q1770" t="str">
            <v>220 Horas</v>
          </cell>
          <cell r="R1770" t="str">
            <v>75.01.013</v>
          </cell>
          <cell r="S1770" t="str">
            <v>SCK - Capinação e Roçada de Vias</v>
          </cell>
          <cell r="T1770">
            <v>2</v>
          </cell>
          <cell r="U1770" t="str">
            <v>SIEMACO SAO PAULO LIMP URBANA</v>
          </cell>
          <cell r="V1770" t="str">
            <v>Brasileira</v>
          </cell>
          <cell r="W1770" t="str">
            <v>São Paulo</v>
          </cell>
          <cell r="X1770" t="str">
            <v>MARCIA FERREIRA DA SILVA</v>
          </cell>
          <cell r="Y1770" t="str">
            <v>MARCOS BRITO DA SILVA</v>
          </cell>
          <cell r="Z1770" t="str">
            <v>Solteiro</v>
          </cell>
          <cell r="AA1770" t="str">
            <v>Ensino Médio Completo</v>
          </cell>
          <cell r="AB1770" t="str">
            <v>M</v>
          </cell>
          <cell r="AC1770" t="str">
            <v>Rua</v>
          </cell>
          <cell r="AD1770" t="str">
            <v>RUA JOAO RIBEIRO PEIXOTO</v>
          </cell>
          <cell r="AE1770" t="str">
            <v>638</v>
          </cell>
          <cell r="AG1770" t="str">
            <v>04942-050</v>
          </cell>
          <cell r="AH1770" t="str">
            <v>JARDIM NAKAMURA</v>
          </cell>
          <cell r="AI1770" t="str">
            <v>São Paulo</v>
          </cell>
          <cell r="AJ1770" t="str">
            <v>São Paulo</v>
          </cell>
          <cell r="AK1770" t="str">
            <v>11</v>
          </cell>
          <cell r="AL1770" t="str">
            <v>95520.4148</v>
          </cell>
          <cell r="AM1770" t="str">
            <v>11</v>
          </cell>
          <cell r="AN1770" t="str">
            <v>97472.6749</v>
          </cell>
          <cell r="AP1770">
            <v>1667</v>
          </cell>
          <cell r="AQ1770" t="str">
            <v>88852</v>
          </cell>
          <cell r="AR1770" t="str">
            <v>1</v>
          </cell>
          <cell r="AS1770" t="str">
            <v>528073485</v>
          </cell>
          <cell r="AT1770" t="str">
            <v>467670490183</v>
          </cell>
          <cell r="AU1770" t="str">
            <v>0731</v>
          </cell>
          <cell r="AV1770" t="str">
            <v>372</v>
          </cell>
          <cell r="AW1770" t="str">
            <v>53466245</v>
          </cell>
          <cell r="AX1770" t="str">
            <v>893</v>
          </cell>
          <cell r="AY1770">
            <v>2</v>
          </cell>
          <cell r="AZ1770">
            <v>0</v>
          </cell>
          <cell r="BA1770">
            <v>20</v>
          </cell>
        </row>
        <row r="1771">
          <cell r="A1771">
            <v>112486</v>
          </cell>
          <cell r="B1771" t="str">
            <v>MAYKON OLIVEIRA DOS SANTOS</v>
          </cell>
          <cell r="C1771" t="str">
            <v>AJUDANTE EQ SERVICOS DIVERSOS</v>
          </cell>
          <cell r="D1771" t="str">
            <v>ECOSAMPA Santo Amaro</v>
          </cell>
          <cell r="E1771">
            <v>43617</v>
          </cell>
          <cell r="F1771">
            <v>1603.99</v>
          </cell>
          <cell r="G1771" t="str">
            <v>Demitido em Meses Anteriores</v>
          </cell>
          <cell r="H1771">
            <v>44935</v>
          </cell>
          <cell r="I1771">
            <v>36457</v>
          </cell>
          <cell r="J1771" t="str">
            <v>495.616.088-71</v>
          </cell>
          <cell r="K1771" t="str">
            <v>228.16258.04.0</v>
          </cell>
          <cell r="L1771" t="str">
            <v>Salário Mensal</v>
          </cell>
          <cell r="M1771" t="str">
            <v>Empregado (CLT)</v>
          </cell>
          <cell r="N1771" t="str">
            <v>5142-25</v>
          </cell>
          <cell r="O1771">
            <v>66</v>
          </cell>
          <cell r="P1771" t="str">
            <v>SEGUNDA A SABADO - 06:00 AS 14:20 / INTERVALO DE 01 HORA</v>
          </cell>
          <cell r="Q1771" t="str">
            <v>220 Horas</v>
          </cell>
          <cell r="R1771" t="str">
            <v>75.01.014</v>
          </cell>
          <cell r="S1771" t="str">
            <v>SCK - Pintura de Meio-Fio e Remoção Faixas e Propagandas</v>
          </cell>
          <cell r="T1771">
            <v>2</v>
          </cell>
          <cell r="U1771" t="str">
            <v>SIEMACO SAO PAULO LIMP URBANA</v>
          </cell>
          <cell r="V1771" t="str">
            <v>Brasileira</v>
          </cell>
          <cell r="W1771" t="str">
            <v>São Paulo</v>
          </cell>
          <cell r="X1771" t="str">
            <v>GEANE COSTA OLIVEIRA</v>
          </cell>
          <cell r="Y1771" t="str">
            <v>ROMILDO FREITAS DOS SANTOS</v>
          </cell>
          <cell r="Z1771" t="str">
            <v>Outros</v>
          </cell>
          <cell r="AA1771" t="str">
            <v>Ensino Médio Incompleto</v>
          </cell>
          <cell r="AB1771" t="str">
            <v>M</v>
          </cell>
          <cell r="AC1771" t="str">
            <v>Rua</v>
          </cell>
          <cell r="AD1771" t="str">
            <v>MARIA TERESA</v>
          </cell>
          <cell r="AE1771" t="str">
            <v>46</v>
          </cell>
          <cell r="AG1771" t="str">
            <v>04421-220</v>
          </cell>
          <cell r="AH1771" t="str">
            <v>CIDADE JULIA</v>
          </cell>
          <cell r="AI1771" t="str">
            <v>São Paulo</v>
          </cell>
          <cell r="AJ1771" t="str">
            <v>São Paulo</v>
          </cell>
          <cell r="AP1771">
            <v>3186</v>
          </cell>
          <cell r="AQ1771" t="str">
            <v>24438</v>
          </cell>
          <cell r="AR1771" t="str">
            <v>4</v>
          </cell>
          <cell r="AS1771" t="str">
            <v>392823974</v>
          </cell>
          <cell r="AT1771" t="str">
            <v>441102320183</v>
          </cell>
          <cell r="AU1771" t="str">
            <v>21</v>
          </cell>
          <cell r="AV1771" t="str">
            <v>222</v>
          </cell>
          <cell r="AW1771" t="str">
            <v>72879</v>
          </cell>
          <cell r="AX1771" t="str">
            <v>440</v>
          </cell>
          <cell r="AY1771">
            <v>3</v>
          </cell>
          <cell r="AZ1771">
            <v>7</v>
          </cell>
          <cell r="BA1771">
            <v>8</v>
          </cell>
        </row>
        <row r="1772">
          <cell r="A1772">
            <v>121470</v>
          </cell>
          <cell r="B1772" t="str">
            <v>MEIRE LEONARDO RODRIGUES</v>
          </cell>
          <cell r="C1772" t="str">
            <v>AJUDANTE EQ SERVICOS DIVERSOS</v>
          </cell>
          <cell r="D1772" t="str">
            <v>ECOSAMPA Operação Geral</v>
          </cell>
          <cell r="E1772">
            <v>44967</v>
          </cell>
          <cell r="F1772">
            <v>1603.99</v>
          </cell>
          <cell r="G1772" t="str">
            <v>Demitido em Meses Anteriores</v>
          </cell>
          <cell r="H1772">
            <v>44981</v>
          </cell>
          <cell r="I1772">
            <v>26652</v>
          </cell>
          <cell r="J1772" t="str">
            <v>187.053.308-90</v>
          </cell>
          <cell r="K1772" t="str">
            <v>124.85720.79.9</v>
          </cell>
          <cell r="L1772" t="str">
            <v>Salário Mensal</v>
          </cell>
          <cell r="M1772" t="str">
            <v>Empregado (CLT)</v>
          </cell>
          <cell r="N1772" t="str">
            <v>5142-25</v>
          </cell>
          <cell r="O1772">
            <v>242</v>
          </cell>
          <cell r="P1772" t="str">
            <v>SEGUNDA A SABADO - 13:00 AS 21:20 / INTERVALO DE 01 HORA</v>
          </cell>
          <cell r="Q1772" t="str">
            <v>220 Horas</v>
          </cell>
          <cell r="R1772" t="str">
            <v>75.01.011</v>
          </cell>
          <cell r="S1772" t="str">
            <v>SCK - Lavagem - Feiras, Vias e Logradouros</v>
          </cell>
          <cell r="T1772">
            <v>2</v>
          </cell>
          <cell r="U1772" t="str">
            <v>SIEMACO SAO PAULO LIMP URBANA</v>
          </cell>
          <cell r="V1772" t="str">
            <v>Brasileira</v>
          </cell>
          <cell r="W1772" t="str">
            <v>São Paulo</v>
          </cell>
          <cell r="X1772" t="str">
            <v>JULIA LEONARDO RODRIGUES</v>
          </cell>
          <cell r="Z1772" t="str">
            <v>Solteiro</v>
          </cell>
          <cell r="AA1772" t="str">
            <v>Ensino Médio Completo</v>
          </cell>
          <cell r="AB1772" t="str">
            <v>F</v>
          </cell>
          <cell r="AC1772" t="str">
            <v>Rua</v>
          </cell>
          <cell r="AD1772" t="str">
            <v>MANOEL LOBO</v>
          </cell>
          <cell r="AE1772" t="str">
            <v>126</v>
          </cell>
          <cell r="AF1772" t="str">
            <v>CS</v>
          </cell>
          <cell r="AG1772" t="str">
            <v>04835-140</v>
          </cell>
          <cell r="AH1772" t="str">
            <v>JD ANGELINA</v>
          </cell>
          <cell r="AI1772" t="str">
            <v>São Paulo</v>
          </cell>
          <cell r="AJ1772" t="str">
            <v>São Paulo</v>
          </cell>
          <cell r="AK1772" t="str">
            <v>11</v>
          </cell>
          <cell r="AL1772" t="str">
            <v>5924.9924</v>
          </cell>
          <cell r="AP1772">
            <v>6733</v>
          </cell>
          <cell r="AQ1772" t="str">
            <v>57755</v>
          </cell>
          <cell r="AR1772" t="str">
            <v>2</v>
          </cell>
          <cell r="AS1772" t="str">
            <v>233151692</v>
          </cell>
          <cell r="AT1772" t="str">
            <v>213167010183</v>
          </cell>
          <cell r="AU1772" t="str">
            <v>0783</v>
          </cell>
          <cell r="AV1772" t="str">
            <v>371</v>
          </cell>
          <cell r="AW1772" t="str">
            <v>187053308</v>
          </cell>
          <cell r="AX1772" t="str">
            <v>90</v>
          </cell>
          <cell r="AY1772">
            <v>0</v>
          </cell>
          <cell r="AZ1772">
            <v>0</v>
          </cell>
          <cell r="BA1772">
            <v>14</v>
          </cell>
        </row>
        <row r="1773">
          <cell r="A1773">
            <v>112492</v>
          </cell>
          <cell r="B1773" t="str">
            <v>MICHAEL DOMINGOS MACHADO SANTO</v>
          </cell>
          <cell r="C1773" t="str">
            <v>VARREDOR</v>
          </cell>
          <cell r="D1773" t="str">
            <v>ECOSAMPA Capela do Socorro</v>
          </cell>
          <cell r="E1773">
            <v>43617</v>
          </cell>
          <cell r="F1773">
            <v>1603.99</v>
          </cell>
          <cell r="G1773" t="str">
            <v>Em Atividade Normal</v>
          </cell>
          <cell r="H1773">
            <v>44806</v>
          </cell>
          <cell r="I1773">
            <v>36317</v>
          </cell>
          <cell r="J1773" t="str">
            <v>505.295.078-03</v>
          </cell>
          <cell r="K1773" t="str">
            <v>238.08162.10.0</v>
          </cell>
          <cell r="L1773" t="str">
            <v>Salário Mensal</v>
          </cell>
          <cell r="M1773" t="str">
            <v>Empregado (CLT)</v>
          </cell>
          <cell r="N1773" t="str">
            <v>5142-15</v>
          </cell>
          <cell r="O1773">
            <v>233</v>
          </cell>
          <cell r="P1773" t="str">
            <v>SEGUNDA A SABADO - 09:00 AS 17:20 / INTERVALO DE 01 HORA</v>
          </cell>
          <cell r="Q1773" t="str">
            <v>220 Horas</v>
          </cell>
          <cell r="R1773" t="str">
            <v>75.01.006</v>
          </cell>
          <cell r="S1773" t="str">
            <v>SCK - Varrição de Vias e Logradouros</v>
          </cell>
          <cell r="T1773">
            <v>2</v>
          </cell>
          <cell r="U1773" t="str">
            <v>SIEMACO SAO PAULO LIMP URBANA</v>
          </cell>
          <cell r="V1773" t="str">
            <v>Brasileira</v>
          </cell>
          <cell r="W1773" t="str">
            <v>São Paulo</v>
          </cell>
          <cell r="X1773" t="str">
            <v>SELMA MACHADO SANTO</v>
          </cell>
          <cell r="Y1773" t="str">
            <v>JOSE SANTO</v>
          </cell>
          <cell r="Z1773" t="str">
            <v>Solteiro</v>
          </cell>
          <cell r="AA1773" t="str">
            <v>Ensino Fundamental Incompleto</v>
          </cell>
          <cell r="AB1773" t="str">
            <v>M</v>
          </cell>
          <cell r="AC1773" t="str">
            <v>Rua</v>
          </cell>
          <cell r="AD1773" t="str">
            <v>PICA PAU</v>
          </cell>
          <cell r="AE1773" t="str">
            <v>9</v>
          </cell>
          <cell r="AG1773" t="str">
            <v>04895-430</v>
          </cell>
          <cell r="AH1773" t="str">
            <v>VARGEM GRANDE</v>
          </cell>
          <cell r="AI1773" t="str">
            <v>São Paulo</v>
          </cell>
          <cell r="AJ1773" t="str">
            <v>São Paulo</v>
          </cell>
          <cell r="AP1773">
            <v>9340</v>
          </cell>
          <cell r="AQ1773" t="str">
            <v>58803</v>
          </cell>
          <cell r="AR1773" t="str">
            <v>8</v>
          </cell>
          <cell r="AS1773" t="str">
            <v>55.559.418-5</v>
          </cell>
          <cell r="AT1773" t="str">
            <v>438191840167</v>
          </cell>
          <cell r="AU1773" t="str">
            <v>595</v>
          </cell>
          <cell r="AV1773" t="str">
            <v>381</v>
          </cell>
          <cell r="AW1773" t="str">
            <v>62376</v>
          </cell>
          <cell r="AX1773" t="str">
            <v>426</v>
          </cell>
          <cell r="AY1773">
            <v>4</v>
          </cell>
          <cell r="AZ1773">
            <v>3</v>
          </cell>
          <cell r="BA1773">
            <v>0</v>
          </cell>
        </row>
        <row r="1774">
          <cell r="A1774">
            <v>121473</v>
          </cell>
          <cell r="B1774" t="str">
            <v>MICHAEL DOUGLAS ALMEIDA FERREIRA</v>
          </cell>
          <cell r="C1774" t="str">
            <v>AJUDANTE EQ SERVICOS DIVERSOS</v>
          </cell>
          <cell r="D1774" t="str">
            <v>ECOSAMPA Operação Geral</v>
          </cell>
          <cell r="E1774">
            <v>44967</v>
          </cell>
          <cell r="F1774">
            <v>1603.99</v>
          </cell>
          <cell r="G1774" t="str">
            <v>Demitido em Meses Anteriores</v>
          </cell>
          <cell r="H1774">
            <v>44981</v>
          </cell>
          <cell r="I1774">
            <v>33236</v>
          </cell>
          <cell r="J1774" t="str">
            <v>390.035.798-65</v>
          </cell>
          <cell r="K1774" t="str">
            <v>210.72645.90.6</v>
          </cell>
          <cell r="L1774" t="str">
            <v>Salário Mensal</v>
          </cell>
          <cell r="M1774" t="str">
            <v>Empregado (CLT)</v>
          </cell>
          <cell r="N1774" t="str">
            <v>5142-25</v>
          </cell>
          <cell r="O1774">
            <v>339</v>
          </cell>
          <cell r="P1774" t="str">
            <v>SEGUNDA A SABADO - 13:20 AS 21:40 / INTERVALO DE 01 HORA</v>
          </cell>
          <cell r="Q1774" t="str">
            <v>220 Horas</v>
          </cell>
          <cell r="R1774" t="str">
            <v>75.01.011</v>
          </cell>
          <cell r="S1774" t="str">
            <v>SCK - Lavagem - Feiras, Vias e Logradouros</v>
          </cell>
          <cell r="T1774">
            <v>2</v>
          </cell>
          <cell r="U1774" t="str">
            <v>SIEMACO SAO PAULO LIMP URBANA</v>
          </cell>
          <cell r="V1774" t="str">
            <v>Brasileira</v>
          </cell>
          <cell r="W1774" t="str">
            <v>Nenhum</v>
          </cell>
          <cell r="X1774" t="str">
            <v>SUEILA MARIA DE ALMEIDA</v>
          </cell>
          <cell r="Y1774" t="str">
            <v>JOSE GOMES FERREIRA</v>
          </cell>
          <cell r="Z1774" t="str">
            <v>Solteiro</v>
          </cell>
          <cell r="AA1774" t="str">
            <v>Ensino Fundamental Incompleto</v>
          </cell>
          <cell r="AB1774" t="str">
            <v>M</v>
          </cell>
          <cell r="AC1774" t="str">
            <v>Avenida</v>
          </cell>
          <cell r="AD1774" t="str">
            <v>DAS GAROUPAS</v>
          </cell>
          <cell r="AE1774" t="str">
            <v>82</v>
          </cell>
          <cell r="AG1774" t="str">
            <v>04473-100</v>
          </cell>
          <cell r="AH1774" t="str">
            <v>BALNEARIO SAO FRANCISCO</v>
          </cell>
          <cell r="AI1774" t="str">
            <v>São Paulo</v>
          </cell>
          <cell r="AJ1774" t="str">
            <v>São Paulo</v>
          </cell>
          <cell r="AK1774" t="str">
            <v>11</v>
          </cell>
          <cell r="AL1774" t="str">
            <v>5674.0143</v>
          </cell>
          <cell r="AP1774">
            <v>7245</v>
          </cell>
          <cell r="AQ1774" t="str">
            <v>13154</v>
          </cell>
          <cell r="AR1774" t="str">
            <v>0</v>
          </cell>
          <cell r="AS1774" t="str">
            <v>472204695</v>
          </cell>
          <cell r="AT1774" t="str">
            <v>384011750167</v>
          </cell>
          <cell r="AU1774" t="str">
            <v>0460</v>
          </cell>
          <cell r="AV1774" t="str">
            <v>418</v>
          </cell>
          <cell r="AW1774" t="str">
            <v>39003579</v>
          </cell>
          <cell r="AX1774" t="str">
            <v>865</v>
          </cell>
          <cell r="AY1774">
            <v>0</v>
          </cell>
          <cell r="AZ1774">
            <v>0</v>
          </cell>
          <cell r="BA1774">
            <v>14</v>
          </cell>
        </row>
        <row r="1775">
          <cell r="A1775">
            <v>112497</v>
          </cell>
          <cell r="B1775" t="str">
            <v>MICHAEL DOUGLAS DOS SANTOS ALVES</v>
          </cell>
          <cell r="C1775" t="str">
            <v>AJUDANTE EQ SERVICOS DIVERSOS</v>
          </cell>
          <cell r="D1775" t="str">
            <v>ECOSAMPA Campo Limpo</v>
          </cell>
          <cell r="E1775">
            <v>43617</v>
          </cell>
          <cell r="F1775">
            <v>1603.99</v>
          </cell>
          <cell r="G1775" t="str">
            <v>Em Atividade Normal</v>
          </cell>
          <cell r="H1775">
            <v>44930</v>
          </cell>
          <cell r="I1775">
            <v>33271</v>
          </cell>
          <cell r="J1775" t="str">
            <v>397.285.938-48</v>
          </cell>
          <cell r="K1775" t="str">
            <v>210.72002.87.8</v>
          </cell>
          <cell r="L1775" t="str">
            <v>Salário Mensal</v>
          </cell>
          <cell r="M1775" t="str">
            <v>Empregado (CLT)</v>
          </cell>
          <cell r="N1775" t="str">
            <v>5142-25</v>
          </cell>
          <cell r="O1775">
            <v>306</v>
          </cell>
          <cell r="P1775" t="str">
            <v>SEGUNDA A SABADO - 05:20 AS 13:40/ INTERVALO DE 01 HORA</v>
          </cell>
          <cell r="Q1775" t="str">
            <v>220 Horas</v>
          </cell>
          <cell r="R1775" t="str">
            <v>75.01.019</v>
          </cell>
          <cell r="S1775" t="str">
            <v>SCK - Operação dos Ecopontos</v>
          </cell>
          <cell r="T1775">
            <v>2</v>
          </cell>
          <cell r="U1775" t="str">
            <v>SIEMACO SAO PAULO LIMP URBANA</v>
          </cell>
          <cell r="V1775" t="str">
            <v>Brasileira</v>
          </cell>
          <cell r="W1775" t="str">
            <v>São Paulo</v>
          </cell>
          <cell r="X1775" t="str">
            <v>MARIA LUCIA DOS SANTOS</v>
          </cell>
          <cell r="Y1775" t="str">
            <v>JOSE MARIA ALVES</v>
          </cell>
          <cell r="Z1775" t="str">
            <v>Solteiro</v>
          </cell>
          <cell r="AA1775" t="str">
            <v>Ensino Médio Completo</v>
          </cell>
          <cell r="AB1775" t="str">
            <v>M</v>
          </cell>
          <cell r="AC1775" t="str">
            <v>Rua</v>
          </cell>
          <cell r="AD1775" t="str">
            <v>DIOGO DIAS</v>
          </cell>
          <cell r="AE1775" t="str">
            <v>27</v>
          </cell>
          <cell r="AG1775" t="str">
            <v>05861-270</v>
          </cell>
          <cell r="AH1775" t="str">
            <v>JARDIM MONICA</v>
          </cell>
          <cell r="AI1775" t="str">
            <v>São Paulo</v>
          </cell>
          <cell r="AJ1775" t="str">
            <v>São Paulo</v>
          </cell>
          <cell r="AP1775">
            <v>390</v>
          </cell>
          <cell r="AQ1775" t="str">
            <v>10985</v>
          </cell>
          <cell r="AR1775" t="str">
            <v>8</v>
          </cell>
          <cell r="AS1775" t="str">
            <v>384487749</v>
          </cell>
          <cell r="AT1775" t="str">
            <v>370845280159</v>
          </cell>
          <cell r="AU1775" t="str">
            <v>540</v>
          </cell>
          <cell r="AV1775" t="str">
            <v>373</v>
          </cell>
          <cell r="AW1775" t="str">
            <v>13633</v>
          </cell>
          <cell r="AX1775" t="str">
            <v>343</v>
          </cell>
          <cell r="AY1775">
            <v>4</v>
          </cell>
          <cell r="AZ1775">
            <v>3</v>
          </cell>
          <cell r="BA1775">
            <v>0</v>
          </cell>
        </row>
        <row r="1776">
          <cell r="A1776">
            <v>113680</v>
          </cell>
          <cell r="B1776" t="str">
            <v>MICHAEL GODEZ DE CARVALHO ARAUJO</v>
          </cell>
          <cell r="C1776" t="str">
            <v>COLETOR</v>
          </cell>
          <cell r="D1776" t="str">
            <v>ECOSAMPA Operação Geral</v>
          </cell>
          <cell r="E1776">
            <v>43617</v>
          </cell>
          <cell r="F1776">
            <v>1523.89</v>
          </cell>
          <cell r="G1776" t="str">
            <v>Demitido em Meses Anteriores</v>
          </cell>
          <cell r="H1776">
            <v>43974</v>
          </cell>
          <cell r="I1776">
            <v>34087</v>
          </cell>
          <cell r="J1776" t="str">
            <v>429.001.198-55</v>
          </cell>
          <cell r="K1776" t="str">
            <v>165.70809.03.3</v>
          </cell>
          <cell r="L1776" t="str">
            <v>Salário Mensal</v>
          </cell>
          <cell r="M1776" t="str">
            <v>Empregado (CLT)</v>
          </cell>
          <cell r="N1776" t="str">
            <v>5142-05</v>
          </cell>
          <cell r="O1776">
            <v>301</v>
          </cell>
          <cell r="P1776" t="str">
            <v>SEGUNDA A SABADO - 22:00 AS 05:25 / INTERVALO DE 01 HORA</v>
          </cell>
          <cell r="Q1776" t="str">
            <v>220 Horas</v>
          </cell>
          <cell r="R1776" t="str">
            <v>75.01.017</v>
          </cell>
          <cell r="S1776" t="str">
            <v>SCK - Coleta Manual - Entulho e Materiais Diversos</v>
          </cell>
          <cell r="T1776">
            <v>2</v>
          </cell>
          <cell r="U1776" t="str">
            <v>SIEMACO SAO PAULO LIMP URBANA</v>
          </cell>
          <cell r="V1776" t="str">
            <v>Brasileira</v>
          </cell>
          <cell r="W1776" t="str">
            <v>São Paulo</v>
          </cell>
          <cell r="X1776" t="str">
            <v>MARIA VANUZIA GODEZ DE CARVALHO</v>
          </cell>
          <cell r="Y1776" t="str">
            <v>JOSE SERGIO ARAUJO</v>
          </cell>
          <cell r="Z1776" t="str">
            <v>Solteiro</v>
          </cell>
          <cell r="AA1776" t="str">
            <v>Ensino Fundamental Incompleto</v>
          </cell>
          <cell r="AB1776" t="str">
            <v>M</v>
          </cell>
          <cell r="AC1776" t="str">
            <v>Rua</v>
          </cell>
          <cell r="AD1776" t="str">
            <v>JUREMA DE FATIMA</v>
          </cell>
          <cell r="AE1776" t="str">
            <v>89</v>
          </cell>
          <cell r="AG1776" t="str">
            <v>05662-060</v>
          </cell>
          <cell r="AH1776" t="str">
            <v>PARAISOPOLIS</v>
          </cell>
          <cell r="AI1776" t="str">
            <v>São Paulo</v>
          </cell>
          <cell r="AJ1776" t="str">
            <v>São Paulo</v>
          </cell>
          <cell r="AP1776">
            <v>9106</v>
          </cell>
          <cell r="AQ1776" t="str">
            <v>35356</v>
          </cell>
          <cell r="AR1776" t="str">
            <v>9</v>
          </cell>
          <cell r="AS1776" t="str">
            <v>543376096</v>
          </cell>
          <cell r="AT1776" t="str">
            <v>428162610141</v>
          </cell>
          <cell r="AU1776" t="str">
            <v>545</v>
          </cell>
          <cell r="AV1776" t="str">
            <v>346</v>
          </cell>
          <cell r="AW1776" t="str">
            <v>56388</v>
          </cell>
          <cell r="AX1776" t="str">
            <v>377</v>
          </cell>
          <cell r="AY1776">
            <v>0</v>
          </cell>
          <cell r="AZ1776">
            <v>11</v>
          </cell>
          <cell r="BA1776">
            <v>22</v>
          </cell>
        </row>
        <row r="1777">
          <cell r="A1777">
            <v>112578</v>
          </cell>
          <cell r="B1777" t="str">
            <v>MICHAEL JACKSON DE OLIVEIRA ALMEIDA</v>
          </cell>
          <cell r="C1777" t="str">
            <v>AJUDANTE EQ SERVICOS DIVERSOS</v>
          </cell>
          <cell r="D1777" t="str">
            <v>ECOSAMPA M'Boi Mirim</v>
          </cell>
          <cell r="E1777">
            <v>43617</v>
          </cell>
          <cell r="F1777">
            <v>1603.99</v>
          </cell>
          <cell r="G1777" t="str">
            <v>Em Atividade Normal</v>
          </cell>
          <cell r="H1777">
            <v>44898</v>
          </cell>
          <cell r="I1777">
            <v>36067</v>
          </cell>
          <cell r="J1777" t="str">
            <v>420.567.478-39</v>
          </cell>
          <cell r="K1777" t="str">
            <v>209.78666.76.8</v>
          </cell>
          <cell r="L1777" t="str">
            <v>Salário Mensal</v>
          </cell>
          <cell r="M1777" t="str">
            <v>Empregado (CLT)</v>
          </cell>
          <cell r="N1777" t="str">
            <v>5142-25</v>
          </cell>
          <cell r="O1777">
            <v>66</v>
          </cell>
          <cell r="P1777" t="str">
            <v>SEGUNDA A SABADO - 06:00 AS 14:20 / INTERVALO DE 01 HORA</v>
          </cell>
          <cell r="Q1777" t="str">
            <v>220 Horas</v>
          </cell>
          <cell r="R1777" t="str">
            <v>75.01.014</v>
          </cell>
          <cell r="S1777" t="str">
            <v>SCK - Pintura de Meio-Fio e Remoção Faixas e Propagandas</v>
          </cell>
          <cell r="T1777">
            <v>2</v>
          </cell>
          <cell r="U1777" t="str">
            <v>SIEMACO SAO PAULO LIMP URBANA</v>
          </cell>
          <cell r="V1777" t="str">
            <v>Brasileira</v>
          </cell>
          <cell r="W1777" t="str">
            <v>Taboão da Serra</v>
          </cell>
          <cell r="X1777" t="str">
            <v>JOSEFA MARIA DE ANDRADE</v>
          </cell>
          <cell r="Y1777" t="str">
            <v>JOSE GIVANILDO FERREIRA DE LIMA</v>
          </cell>
          <cell r="Z1777" t="str">
            <v>Solteiro</v>
          </cell>
          <cell r="AA1777" t="str">
            <v>Ensino Fundamental Completo</v>
          </cell>
          <cell r="AB1777" t="str">
            <v>M</v>
          </cell>
          <cell r="AC1777" t="str">
            <v>Rua</v>
          </cell>
          <cell r="AD1777" t="str">
            <v>GONCALVES DIAS</v>
          </cell>
          <cell r="AE1777" t="str">
            <v>407</v>
          </cell>
          <cell r="AG1777" t="str">
            <v>06786-270</v>
          </cell>
          <cell r="AH1777" t="str">
            <v>MARGARIDA</v>
          </cell>
          <cell r="AI1777" t="str">
            <v>São Paulo</v>
          </cell>
          <cell r="AJ1777" t="str">
            <v>São Paulo</v>
          </cell>
          <cell r="AP1777">
            <v>9106</v>
          </cell>
          <cell r="AQ1777" t="str">
            <v>33405</v>
          </cell>
          <cell r="AR1777" t="str">
            <v>6</v>
          </cell>
          <cell r="AS1777" t="str">
            <v>454223948</v>
          </cell>
          <cell r="AT1777" t="str">
            <v>435790330116</v>
          </cell>
          <cell r="AU1777" t="str">
            <v>296</v>
          </cell>
          <cell r="AV1777" t="str">
            <v>416</v>
          </cell>
          <cell r="AW1777" t="str">
            <v>99859</v>
          </cell>
          <cell r="AX1777" t="str">
            <v>401</v>
          </cell>
          <cell r="AY1777">
            <v>4</v>
          </cell>
          <cell r="AZ1777">
            <v>3</v>
          </cell>
          <cell r="BA1777">
            <v>0</v>
          </cell>
        </row>
        <row r="1778">
          <cell r="A1778">
            <v>119925</v>
          </cell>
          <cell r="B1778" t="str">
            <v>MICHAEL LUIS PEIXOTO DOS SANTOS</v>
          </cell>
          <cell r="C1778" t="str">
            <v>AJUDANTE EQ SERVICOS DIVERSOS</v>
          </cell>
          <cell r="D1778" t="str">
            <v>ECOSAMPA Operação Geral</v>
          </cell>
          <cell r="E1778">
            <v>44760</v>
          </cell>
          <cell r="F1778">
            <v>1603.99</v>
          </cell>
          <cell r="G1778" t="str">
            <v>Em Atividade Normal</v>
          </cell>
          <cell r="H1778">
            <v>44760</v>
          </cell>
          <cell r="I1778">
            <v>37299</v>
          </cell>
          <cell r="J1778" t="str">
            <v>510.660.638-18</v>
          </cell>
          <cell r="K1778" t="str">
            <v>206.87322.10.8</v>
          </cell>
          <cell r="L1778" t="str">
            <v>Salário Mensal</v>
          </cell>
          <cell r="M1778" t="str">
            <v>Empregado (CLT)</v>
          </cell>
          <cell r="N1778" t="str">
            <v>5142-25</v>
          </cell>
          <cell r="O1778">
            <v>301</v>
          </cell>
          <cell r="P1778" t="str">
            <v>SEGUNDA A SABADO - 22:00 AS 05:25 / INTERVALO DE 01 HORA</v>
          </cell>
          <cell r="Q1778" t="str">
            <v>220 Horas</v>
          </cell>
          <cell r="R1778" t="str">
            <v>75.01.022</v>
          </cell>
          <cell r="S1778" t="str">
            <v>SCK - Limpeza Habitacional - Dificil Acesso</v>
          </cell>
          <cell r="T1778">
            <v>2</v>
          </cell>
          <cell r="U1778" t="str">
            <v>SIEMACO SAO PAULO LIMP URBANA</v>
          </cell>
          <cell r="V1778" t="str">
            <v>Brasileira</v>
          </cell>
          <cell r="W1778" t="str">
            <v>Nenhum</v>
          </cell>
          <cell r="X1778" t="str">
            <v>MARLY PEIXOTO DOS SANTOS</v>
          </cell>
          <cell r="Y1778" t="str">
            <v>LUIZ CARLOS DOS SANTOS JUNIOR</v>
          </cell>
          <cell r="Z1778" t="str">
            <v>Solteiro</v>
          </cell>
          <cell r="AA1778" t="str">
            <v>Ensino Médio Incompleto</v>
          </cell>
          <cell r="AB1778" t="str">
            <v>M</v>
          </cell>
          <cell r="AC1778" t="str">
            <v>Rua</v>
          </cell>
          <cell r="AD1778" t="str">
            <v>FRANCISCO BARTOLOMEU</v>
          </cell>
          <cell r="AE1778" t="str">
            <v>156</v>
          </cell>
          <cell r="AF1778" t="str">
            <v>CASA 1</v>
          </cell>
          <cell r="AG1778" t="str">
            <v>05857-280</v>
          </cell>
          <cell r="AH1778" t="str">
            <v>JARDIM WALQUIRIA</v>
          </cell>
          <cell r="AI1778" t="str">
            <v>São Paulo</v>
          </cell>
          <cell r="AJ1778" t="str">
            <v>São Paulo</v>
          </cell>
          <cell r="AP1778">
            <v>7283</v>
          </cell>
          <cell r="AQ1778" t="str">
            <v>15756</v>
          </cell>
          <cell r="AR1778" t="str">
            <v>3</v>
          </cell>
          <cell r="AS1778" t="str">
            <v>522289393</v>
          </cell>
          <cell r="AW1778" t="str">
            <v>51066063</v>
          </cell>
          <cell r="AX1778" t="str">
            <v>818</v>
          </cell>
          <cell r="AY1778">
            <v>1</v>
          </cell>
          <cell r="AZ1778">
            <v>1</v>
          </cell>
          <cell r="BA1778">
            <v>13</v>
          </cell>
        </row>
        <row r="1779">
          <cell r="A1779">
            <v>112608</v>
          </cell>
          <cell r="B1779" t="str">
            <v>MICHEL ALBERTO LIMA DE SOUZA</v>
          </cell>
          <cell r="C1779" t="str">
            <v>MOTORISTA CAMINHAO</v>
          </cell>
          <cell r="D1779" t="str">
            <v>ECOSAMPA Operação Geral</v>
          </cell>
          <cell r="E1779">
            <v>43617</v>
          </cell>
          <cell r="F1779">
            <v>3050.22</v>
          </cell>
          <cell r="G1779" t="str">
            <v>Em Atividade Normal</v>
          </cell>
          <cell r="H1779">
            <v>44867</v>
          </cell>
          <cell r="I1779">
            <v>31011</v>
          </cell>
          <cell r="J1779" t="str">
            <v>329.212.988-56</v>
          </cell>
          <cell r="K1779" t="str">
            <v>136.08939.89.9</v>
          </cell>
          <cell r="L1779" t="str">
            <v>Salário Mensal</v>
          </cell>
          <cell r="M1779" t="str">
            <v>Empregado (CLT)</v>
          </cell>
          <cell r="N1779" t="str">
            <v>7825-10</v>
          </cell>
          <cell r="O1779">
            <v>297</v>
          </cell>
          <cell r="P1779" t="str">
            <v>SEGUNDA A SABADO - 05:40 AS 14:00 / INTERVALO DE 01 HORA</v>
          </cell>
          <cell r="Q1779" t="str">
            <v>220 Horas</v>
          </cell>
          <cell r="R1779" t="str">
            <v>75.01.017</v>
          </cell>
          <cell r="S1779" t="str">
            <v>SCK - Coleta Manual - Entulho e Materiais Diversos</v>
          </cell>
          <cell r="T1779">
            <v>2</v>
          </cell>
          <cell r="U1779" t="str">
            <v>SIND TRAB EMP DE ONIBUS RODOV INTEREST INTERM SET DIF SAO PAULO</v>
          </cell>
          <cell r="V1779" t="str">
            <v>Brasileira</v>
          </cell>
          <cell r="W1779" t="str">
            <v>São Paulo</v>
          </cell>
          <cell r="X1779" t="str">
            <v>NOEMEA ANTONIA DE LIMA</v>
          </cell>
          <cell r="Y1779" t="str">
            <v>DELSON FERREIRA DE SOUZA</v>
          </cell>
          <cell r="Z1779" t="str">
            <v>Solteiro</v>
          </cell>
          <cell r="AA1779" t="str">
            <v>Ensino Médio Completo</v>
          </cell>
          <cell r="AB1779" t="str">
            <v>M</v>
          </cell>
          <cell r="AC1779" t="str">
            <v>Rua</v>
          </cell>
          <cell r="AD1779" t="str">
            <v>CORNELIO ZELAIA</v>
          </cell>
          <cell r="AE1779" t="str">
            <v>134</v>
          </cell>
          <cell r="AG1779" t="str">
            <v>05846-220</v>
          </cell>
          <cell r="AH1779" t="str">
            <v>CONJUNTO PROMORAR SAO LUIS</v>
          </cell>
          <cell r="AI1779" t="str">
            <v>São Paulo</v>
          </cell>
          <cell r="AJ1779" t="str">
            <v>São Paulo</v>
          </cell>
          <cell r="AP1779">
            <v>9106</v>
          </cell>
          <cell r="AQ1779" t="str">
            <v>33418</v>
          </cell>
          <cell r="AR1779" t="str">
            <v>9</v>
          </cell>
          <cell r="AS1779" t="str">
            <v>36872248X</v>
          </cell>
          <cell r="AT1779" t="str">
            <v>318198920141</v>
          </cell>
          <cell r="AU1779" t="str">
            <v>197</v>
          </cell>
          <cell r="AV1779" t="str">
            <v>408</v>
          </cell>
          <cell r="AW1779" t="str">
            <v>45769</v>
          </cell>
          <cell r="AX1779" t="str">
            <v>267</v>
          </cell>
          <cell r="AY1779">
            <v>4</v>
          </cell>
          <cell r="AZ1779">
            <v>3</v>
          </cell>
          <cell r="BA1779">
            <v>0</v>
          </cell>
          <cell r="BB1779" t="str">
            <v>02.838.652.631</v>
          </cell>
          <cell r="BC1779">
            <v>47974</v>
          </cell>
          <cell r="BE1779" t="str">
            <v>A</v>
          </cell>
          <cell r="BF1779" t="str">
            <v>D</v>
          </cell>
          <cell r="BG1779">
            <v>43608</v>
          </cell>
        </row>
        <row r="1780">
          <cell r="A1780">
            <v>121686</v>
          </cell>
          <cell r="B1780" t="str">
            <v>MICHEL ALVES PESSOA</v>
          </cell>
          <cell r="C1780" t="str">
            <v>AJUDANTE EQ SERVICOS DIVERSOS</v>
          </cell>
          <cell r="D1780" t="str">
            <v>ECOSAMPA Campo Limpo</v>
          </cell>
          <cell r="E1780">
            <v>44994</v>
          </cell>
          <cell r="F1780">
            <v>1603.99</v>
          </cell>
          <cell r="G1780" t="str">
            <v>Demitido no Mês</v>
          </cell>
          <cell r="H1780">
            <v>45188</v>
          </cell>
          <cell r="I1780">
            <v>30862</v>
          </cell>
          <cell r="J1780" t="str">
            <v>220.974.898-42</v>
          </cell>
          <cell r="K1780" t="str">
            <v>207.26127.40.4</v>
          </cell>
          <cell r="L1780" t="str">
            <v>Salário Mensal</v>
          </cell>
          <cell r="M1780" t="str">
            <v>Empregado (CLT)</v>
          </cell>
          <cell r="N1780" t="str">
            <v>5142-25</v>
          </cell>
          <cell r="O1780">
            <v>233</v>
          </cell>
          <cell r="P1780" t="str">
            <v>SEGUNDA A SABADO - 09:00 AS 17:20 / INTERVALO DE 01 HORA</v>
          </cell>
          <cell r="Q1780" t="str">
            <v>220 Horas</v>
          </cell>
          <cell r="R1780" t="str">
            <v>75.01.011</v>
          </cell>
          <cell r="S1780" t="str">
            <v>SCK - Lavagem - Feiras, Vias e Logradouros</v>
          </cell>
          <cell r="T1780">
            <v>2</v>
          </cell>
          <cell r="U1780" t="str">
            <v>SIEMACO SAO PAULO LIMP URBANA</v>
          </cell>
          <cell r="V1780" t="str">
            <v>Brasileira</v>
          </cell>
          <cell r="W1780" t="str">
            <v>Nenhum</v>
          </cell>
          <cell r="X1780" t="str">
            <v>ALVINA DOS SANTOS ALVES</v>
          </cell>
          <cell r="Y1780" t="str">
            <v>ELIEZER DIAS PESSOA</v>
          </cell>
          <cell r="Z1780" t="str">
            <v>Solteiro</v>
          </cell>
          <cell r="AA1780" t="str">
            <v>Ensino Médio Completo</v>
          </cell>
          <cell r="AB1780" t="str">
            <v>M</v>
          </cell>
          <cell r="AC1780" t="str">
            <v>Rua</v>
          </cell>
          <cell r="AD1780" t="str">
            <v>VIRGINIA TOREZIN FORTE</v>
          </cell>
          <cell r="AE1780" t="str">
            <v>256</v>
          </cell>
          <cell r="AF1780" t="str">
            <v>APTO 17 BL A</v>
          </cell>
          <cell r="AG1780" t="str">
            <v>04910-070</v>
          </cell>
          <cell r="AH1780" t="str">
            <v>GUARAPIRANGA</v>
          </cell>
          <cell r="AI1780" t="str">
            <v>São Paulo</v>
          </cell>
          <cell r="AJ1780" t="str">
            <v>São Paulo</v>
          </cell>
          <cell r="AK1780" t="str">
            <v>11</v>
          </cell>
          <cell r="AL1780" t="str">
            <v>5892.2563</v>
          </cell>
          <cell r="AM1780" t="str">
            <v>11</v>
          </cell>
          <cell r="AN1780" t="str">
            <v>97796-7733</v>
          </cell>
          <cell r="AP1780">
            <v>9106</v>
          </cell>
          <cell r="AQ1780" t="str">
            <v>46338</v>
          </cell>
          <cell r="AR1780" t="str">
            <v>4</v>
          </cell>
          <cell r="AS1780" t="str">
            <v>331774963</v>
          </cell>
          <cell r="AT1780" t="str">
            <v>342558090191</v>
          </cell>
          <cell r="AU1780" t="str">
            <v>0471</v>
          </cell>
          <cell r="AV1780" t="str">
            <v>372</v>
          </cell>
          <cell r="AW1780" t="str">
            <v>22097489</v>
          </cell>
          <cell r="AX1780" t="str">
            <v>842</v>
          </cell>
          <cell r="AY1780">
            <v>0</v>
          </cell>
          <cell r="AZ1780">
            <v>5</v>
          </cell>
          <cell r="BA1780">
            <v>22</v>
          </cell>
        </row>
        <row r="1781">
          <cell r="A1781">
            <v>122250</v>
          </cell>
          <cell r="B1781" t="str">
            <v>MICHEL ROGERIO SANTOS</v>
          </cell>
          <cell r="C1781" t="str">
            <v>AJUDANTE EQ SERVICOS DIVERSOS</v>
          </cell>
          <cell r="D1781" t="str">
            <v>ECOSAMPA Operação Geral</v>
          </cell>
          <cell r="E1781">
            <v>45089</v>
          </cell>
          <cell r="F1781">
            <v>1603.99</v>
          </cell>
          <cell r="G1781" t="str">
            <v>Demitido no Mês</v>
          </cell>
          <cell r="H1781">
            <v>45174</v>
          </cell>
          <cell r="I1781">
            <v>28360</v>
          </cell>
          <cell r="J1781" t="str">
            <v>278.709.338-80</v>
          </cell>
          <cell r="K1781" t="str">
            <v>126.91967.81.8</v>
          </cell>
          <cell r="L1781" t="str">
            <v>Salário Mensal</v>
          </cell>
          <cell r="M1781" t="str">
            <v>Empregado (CLT)</v>
          </cell>
          <cell r="N1781" t="str">
            <v>5142-25</v>
          </cell>
          <cell r="O1781">
            <v>339</v>
          </cell>
          <cell r="P1781" t="str">
            <v>SEGUNDA A SABADO - 13:20 AS 21:40 / INTERVALO DE 01 HORA</v>
          </cell>
          <cell r="Q1781" t="str">
            <v>220 Horas</v>
          </cell>
          <cell r="R1781" t="str">
            <v>75.01.016</v>
          </cell>
          <cell r="S1781" t="str">
            <v>SCK - Coleta - Catabagulho e Entulho</v>
          </cell>
          <cell r="T1781">
            <v>2</v>
          </cell>
          <cell r="U1781" t="str">
            <v>SIEMACO SAO PAULO LIMP URBANA</v>
          </cell>
          <cell r="V1781" t="str">
            <v>Brasileira</v>
          </cell>
          <cell r="W1781" t="str">
            <v>São Paulo</v>
          </cell>
          <cell r="X1781" t="str">
            <v>MARIA DAS GRAÇAS SANTOS</v>
          </cell>
          <cell r="Y1781" t="str">
            <v>JOSE AFONSO</v>
          </cell>
          <cell r="Z1781" t="str">
            <v>Solteiro</v>
          </cell>
          <cell r="AA1781" t="str">
            <v>Ensino Médio Completo</v>
          </cell>
          <cell r="AB1781" t="str">
            <v>M</v>
          </cell>
          <cell r="AC1781" t="str">
            <v>Rua</v>
          </cell>
          <cell r="AD1781" t="str">
            <v>ALIPIO BATISTA PINTO</v>
          </cell>
          <cell r="AE1781" t="str">
            <v>14</v>
          </cell>
          <cell r="AG1781" t="str">
            <v>02853-060</v>
          </cell>
          <cell r="AH1781" t="str">
            <v>VILA TERESINHA</v>
          </cell>
          <cell r="AI1781" t="str">
            <v>São Paulo</v>
          </cell>
          <cell r="AJ1781" t="str">
            <v>São Paulo</v>
          </cell>
          <cell r="AM1781" t="str">
            <v>11</v>
          </cell>
          <cell r="AN1781" t="str">
            <v>99943-6672</v>
          </cell>
          <cell r="AP1781">
            <v>7847</v>
          </cell>
          <cell r="AQ1781" t="str">
            <v>23276</v>
          </cell>
          <cell r="AR1781" t="str">
            <v>1</v>
          </cell>
          <cell r="AS1781" t="str">
            <v>280702681</v>
          </cell>
          <cell r="AT1781" t="str">
            <v>265678820108</v>
          </cell>
          <cell r="AU1781" t="str">
            <v>0443</v>
          </cell>
          <cell r="AV1781" t="str">
            <v>250</v>
          </cell>
          <cell r="AW1781" t="str">
            <v>27870933</v>
          </cell>
          <cell r="AX1781" t="str">
            <v>880</v>
          </cell>
          <cell r="AY1781">
            <v>0</v>
          </cell>
          <cell r="AZ1781">
            <v>2</v>
          </cell>
          <cell r="BA1781">
            <v>19</v>
          </cell>
        </row>
        <row r="1782">
          <cell r="A1782">
            <v>116981</v>
          </cell>
          <cell r="B1782" t="str">
            <v>MICHELE APARECIDA GOMES</v>
          </cell>
          <cell r="C1782" t="str">
            <v>AJUDANTE EQ SERVICOS DIVERSOS</v>
          </cell>
          <cell r="D1782" t="str">
            <v>ECOSAMPA Santo Amaro</v>
          </cell>
          <cell r="E1782">
            <v>44419</v>
          </cell>
          <cell r="F1782">
            <v>1603.99</v>
          </cell>
          <cell r="G1782" t="str">
            <v>Em Atividade Normal</v>
          </cell>
          <cell r="H1782">
            <v>44960</v>
          </cell>
          <cell r="I1782">
            <v>29305</v>
          </cell>
          <cell r="J1782" t="str">
            <v>224.659.668-80</v>
          </cell>
          <cell r="K1782" t="str">
            <v>130.00428.85.1</v>
          </cell>
          <cell r="L1782" t="str">
            <v>Salário Mensal</v>
          </cell>
          <cell r="M1782" t="str">
            <v>Empregado (CLT)</v>
          </cell>
          <cell r="N1782" t="str">
            <v>5142-25</v>
          </cell>
          <cell r="O1782">
            <v>66</v>
          </cell>
          <cell r="P1782" t="str">
            <v>SEGUNDA A SABADO - 06:00 AS 14:20 / INTERVALO DE 01 HORA</v>
          </cell>
          <cell r="Q1782" t="str">
            <v>220 Horas</v>
          </cell>
          <cell r="R1782" t="str">
            <v>75.01.014</v>
          </cell>
          <cell r="S1782" t="str">
            <v>SCK - Pintura de Meio-Fio e Remoção Faixas e Propagandas</v>
          </cell>
          <cell r="T1782">
            <v>2</v>
          </cell>
          <cell r="U1782" t="str">
            <v>SIEMACO SAO PAULO LIMP URBANA</v>
          </cell>
          <cell r="V1782" t="str">
            <v>Brasileira</v>
          </cell>
          <cell r="W1782" t="str">
            <v>São Paulo</v>
          </cell>
          <cell r="X1782" t="str">
            <v>IZILDINHA APARECIDA GOMES</v>
          </cell>
          <cell r="Y1782" t="str">
            <v>RAIMUNDO GOMES</v>
          </cell>
          <cell r="Z1782" t="str">
            <v>Solteiro</v>
          </cell>
          <cell r="AA1782" t="str">
            <v>Ensino Médio Completo</v>
          </cell>
          <cell r="AB1782" t="str">
            <v>F</v>
          </cell>
          <cell r="AC1782" t="str">
            <v>Rua</v>
          </cell>
          <cell r="AD1782" t="str">
            <v>RUA PADRE JOSE VIEIRA DE MATOS</v>
          </cell>
          <cell r="AE1782" t="str">
            <v>970</v>
          </cell>
          <cell r="AF1782" t="str">
            <v>AP 142</v>
          </cell>
          <cell r="AG1782" t="str">
            <v>03590-010</v>
          </cell>
          <cell r="AH1782" t="str">
            <v>ARTUR ALVIM</v>
          </cell>
          <cell r="AI1782" t="str">
            <v>São Paulo</v>
          </cell>
          <cell r="AJ1782" t="str">
            <v>São Paulo</v>
          </cell>
          <cell r="AK1782" t="str">
            <v>11</v>
          </cell>
          <cell r="AL1782" t="str">
            <v>2742.5573</v>
          </cell>
          <cell r="AM1782" t="str">
            <v>11</v>
          </cell>
          <cell r="AN1782" t="str">
            <v>96691.7682</v>
          </cell>
          <cell r="AP1782">
            <v>764</v>
          </cell>
          <cell r="AQ1782" t="str">
            <v>59998</v>
          </cell>
          <cell r="AR1782" t="str">
            <v>1</v>
          </cell>
          <cell r="AS1782" t="str">
            <v>341181857</v>
          </cell>
          <cell r="AT1782" t="str">
            <v>287887570108</v>
          </cell>
          <cell r="AU1782" t="str">
            <v>0132</v>
          </cell>
          <cell r="AV1782" t="str">
            <v>417</v>
          </cell>
          <cell r="AW1782" t="str">
            <v>22465966</v>
          </cell>
          <cell r="AX1782" t="str">
            <v>880</v>
          </cell>
          <cell r="AY1782">
            <v>2</v>
          </cell>
          <cell r="AZ1782">
            <v>0</v>
          </cell>
          <cell r="BA1782">
            <v>20</v>
          </cell>
        </row>
        <row r="1783">
          <cell r="A1783">
            <v>114605</v>
          </cell>
          <cell r="B1783" t="str">
            <v>MICHELE DE CASTRO BARBOZA SOARES</v>
          </cell>
          <cell r="C1783" t="str">
            <v>PENSIONISTAS</v>
          </cell>
          <cell r="D1783" t="str">
            <v>ECOSAMPA Pensionistas</v>
          </cell>
          <cell r="E1783">
            <v>43822</v>
          </cell>
          <cell r="F1783">
            <v>0.01</v>
          </cell>
          <cell r="G1783" t="str">
            <v>Demitido em Meses Anteriores</v>
          </cell>
          <cell r="H1783">
            <v>43962</v>
          </cell>
          <cell r="J1783" t="str">
            <v>432.059.038-46</v>
          </cell>
          <cell r="L1783" t="str">
            <v>Nenhuma</v>
          </cell>
          <cell r="M1783" t="str">
            <v>Pensionista</v>
          </cell>
          <cell r="N1783" t="str">
            <v>1415-20</v>
          </cell>
          <cell r="O1783">
            <v>0</v>
          </cell>
          <cell r="P1783" t="str">
            <v>Nenhum</v>
          </cell>
          <cell r="Q1783" t="str">
            <v>Nenhuma</v>
          </cell>
          <cell r="R1783" t="str">
            <v>00.00.000</v>
          </cell>
          <cell r="S1783" t="str">
            <v>Pensionistas</v>
          </cell>
          <cell r="T1783">
            <v>2</v>
          </cell>
          <cell r="U1783" t="str">
            <v>Nenhum</v>
          </cell>
          <cell r="V1783" t="str">
            <v>Brasileira</v>
          </cell>
          <cell r="W1783" t="str">
            <v>Nenhum</v>
          </cell>
          <cell r="Z1783" t="str">
            <v>Solteiro</v>
          </cell>
          <cell r="AA1783" t="str">
            <v>Ensino Médio Incompleto</v>
          </cell>
          <cell r="AB1783" t="str">
            <v>F</v>
          </cell>
          <cell r="AC1783" t="str">
            <v>Nenhum</v>
          </cell>
          <cell r="AI1783" t="str">
            <v>Nenhum</v>
          </cell>
          <cell r="AJ1783" t="str">
            <v>Nenhum</v>
          </cell>
          <cell r="AP1783">
            <v>0</v>
          </cell>
          <cell r="AY1783">
            <v>0</v>
          </cell>
          <cell r="AZ1783">
            <v>4</v>
          </cell>
          <cell r="BA1783">
            <v>18</v>
          </cell>
        </row>
        <row r="1784">
          <cell r="A1784">
            <v>112615</v>
          </cell>
          <cell r="B1784" t="str">
            <v>MIGUEL JOSE DOS SANTOS</v>
          </cell>
          <cell r="C1784" t="str">
            <v>VARREDOR</v>
          </cell>
          <cell r="D1784" t="str">
            <v>ECOSAMPA Capela do Socorro</v>
          </cell>
          <cell r="E1784">
            <v>43617</v>
          </cell>
          <cell r="F1784">
            <v>1603.99</v>
          </cell>
          <cell r="G1784" t="str">
            <v>Em Atividade Normal</v>
          </cell>
          <cell r="H1784">
            <v>45149</v>
          </cell>
          <cell r="I1784">
            <v>22584</v>
          </cell>
          <cell r="J1784" t="str">
            <v>837.074.766-34</v>
          </cell>
          <cell r="K1784" t="str">
            <v>120.45380.75.2</v>
          </cell>
          <cell r="L1784" t="str">
            <v>Salário Mensal</v>
          </cell>
          <cell r="M1784" t="str">
            <v>Empregado (CLT)</v>
          </cell>
          <cell r="N1784" t="str">
            <v>5142-15</v>
          </cell>
          <cell r="O1784">
            <v>233</v>
          </cell>
          <cell r="P1784" t="str">
            <v>SEGUNDA A SABADO - 09:00 AS 17:20 / INTERVALO DE 01 HORA</v>
          </cell>
          <cell r="Q1784" t="str">
            <v>220 Horas</v>
          </cell>
          <cell r="R1784" t="str">
            <v>75.01.010</v>
          </cell>
          <cell r="S1784" t="str">
            <v>SCK - Varrição de Feiras Livres</v>
          </cell>
          <cell r="T1784">
            <v>2</v>
          </cell>
          <cell r="U1784" t="str">
            <v>SIEMACO SAO PAULO LIMP URBANA</v>
          </cell>
          <cell r="V1784" t="str">
            <v>Brasileira</v>
          </cell>
          <cell r="W1784" t="str">
            <v>Jacinto</v>
          </cell>
          <cell r="X1784" t="str">
            <v>MARCOLINA SOUSA DAS VIRGENS</v>
          </cell>
          <cell r="Y1784" t="str">
            <v>JOVELINO JOSE DOS SANTOS</v>
          </cell>
          <cell r="Z1784" t="str">
            <v>Casado</v>
          </cell>
          <cell r="AA1784" t="str">
            <v>Ensino Fundamental Completo</v>
          </cell>
          <cell r="AB1784" t="str">
            <v>M</v>
          </cell>
          <cell r="AC1784" t="str">
            <v>Rua</v>
          </cell>
          <cell r="AD1784" t="str">
            <v>UGUSTIN LUBERT</v>
          </cell>
          <cell r="AE1784" t="str">
            <v>386</v>
          </cell>
          <cell r="AF1784" t="str">
            <v>BL3A  APTO 22</v>
          </cell>
          <cell r="AG1784" t="str">
            <v>03977-409</v>
          </cell>
          <cell r="AH1784" t="str">
            <v>DA JUTA</v>
          </cell>
          <cell r="AI1784" t="str">
            <v>São Paulo</v>
          </cell>
          <cell r="AJ1784" t="str">
            <v>São Paulo</v>
          </cell>
          <cell r="AP1784">
            <v>7486</v>
          </cell>
          <cell r="AQ1784" t="str">
            <v>17766</v>
          </cell>
          <cell r="AR1784" t="str">
            <v>5</v>
          </cell>
          <cell r="AS1784" t="str">
            <v>368720780</v>
          </cell>
          <cell r="AT1784" t="str">
            <v>76305280272</v>
          </cell>
          <cell r="AU1784" t="str">
            <v>250</v>
          </cell>
          <cell r="AV1784" t="str">
            <v>421</v>
          </cell>
          <cell r="AW1784" t="str">
            <v>31157</v>
          </cell>
          <cell r="AX1784" t="str">
            <v>17</v>
          </cell>
          <cell r="AY1784">
            <v>4</v>
          </cell>
          <cell r="AZ1784">
            <v>3</v>
          </cell>
          <cell r="BA1784">
            <v>0</v>
          </cell>
        </row>
        <row r="1785">
          <cell r="A1785">
            <v>112621</v>
          </cell>
          <cell r="B1785" t="str">
            <v>MIGUEL PEREIRA BARBOZA</v>
          </cell>
          <cell r="C1785" t="str">
            <v>AJUDANTE EQ SERVICOS DIVERSOS</v>
          </cell>
          <cell r="D1785" t="str">
            <v>ECOSAMPA Operação Geral</v>
          </cell>
          <cell r="E1785">
            <v>43617</v>
          </cell>
          <cell r="F1785">
            <v>1603.99</v>
          </cell>
          <cell r="G1785" t="str">
            <v>Em Atividade Normal</v>
          </cell>
          <cell r="H1785">
            <v>44744</v>
          </cell>
          <cell r="I1785">
            <v>20555</v>
          </cell>
          <cell r="J1785" t="str">
            <v>011.761.838-18</v>
          </cell>
          <cell r="K1785" t="str">
            <v>107.29904.27.7</v>
          </cell>
          <cell r="L1785" t="str">
            <v>Salário Mensal</v>
          </cell>
          <cell r="M1785" t="str">
            <v>Empregado (CLT)</v>
          </cell>
          <cell r="N1785" t="str">
            <v>5142-25</v>
          </cell>
          <cell r="O1785">
            <v>339</v>
          </cell>
          <cell r="P1785" t="str">
            <v>SEGUNDA A SABADO - 13:20 AS 21:40 / INTERVALO DE 01 HORA</v>
          </cell>
          <cell r="Q1785" t="str">
            <v>220 Horas</v>
          </cell>
          <cell r="R1785" t="str">
            <v>75.01.011</v>
          </cell>
          <cell r="S1785" t="str">
            <v>SCK - Lavagem - Feiras, Vias e Logradouros</v>
          </cell>
          <cell r="T1785">
            <v>2</v>
          </cell>
          <cell r="U1785" t="str">
            <v>SIEMACO SAO PAULO LIMP URBANA</v>
          </cell>
          <cell r="V1785" t="str">
            <v>Brasileira</v>
          </cell>
          <cell r="W1785" t="str">
            <v>São Paulo</v>
          </cell>
          <cell r="X1785" t="str">
            <v>MARIA CONCEICAO PEREIRA DE ALMEIDA</v>
          </cell>
          <cell r="Y1785" t="str">
            <v>ANTONIO RODRIGUES BARBOSA</v>
          </cell>
          <cell r="Z1785" t="str">
            <v>Solteiro</v>
          </cell>
          <cell r="AA1785" t="str">
            <v>Ensino Fundamental Incompleto</v>
          </cell>
          <cell r="AB1785" t="str">
            <v>M</v>
          </cell>
          <cell r="AC1785" t="str">
            <v>Rua</v>
          </cell>
          <cell r="AD1785" t="str">
            <v>FLUMINENSE</v>
          </cell>
          <cell r="AE1785" t="str">
            <v>16</v>
          </cell>
          <cell r="AF1785" t="str">
            <v>TV SAUDADE</v>
          </cell>
          <cell r="AG1785" t="str">
            <v>06824-300</v>
          </cell>
          <cell r="AH1785" t="str">
            <v>JARDIM ANGELA</v>
          </cell>
          <cell r="AI1785" t="str">
            <v>Embu</v>
          </cell>
          <cell r="AJ1785" t="str">
            <v>São Paulo</v>
          </cell>
          <cell r="AP1785">
            <v>6429</v>
          </cell>
          <cell r="AQ1785" t="str">
            <v>20567</v>
          </cell>
          <cell r="AR1785" t="str">
            <v>4</v>
          </cell>
          <cell r="AS1785" t="str">
            <v>102985546</v>
          </cell>
          <cell r="AT1785" t="str">
            <v>140041980124</v>
          </cell>
          <cell r="AU1785" t="str">
            <v>378</v>
          </cell>
          <cell r="AV1785" t="str">
            <v>20</v>
          </cell>
          <cell r="AW1785" t="str">
            <v>82158</v>
          </cell>
          <cell r="AX1785" t="str">
            <v>468</v>
          </cell>
          <cell r="AY1785">
            <v>4</v>
          </cell>
          <cell r="AZ1785">
            <v>3</v>
          </cell>
          <cell r="BA1785">
            <v>0</v>
          </cell>
        </row>
        <row r="1786">
          <cell r="A1786">
            <v>112627</v>
          </cell>
          <cell r="B1786" t="str">
            <v>MIKE OTHO MORAIS</v>
          </cell>
          <cell r="C1786" t="str">
            <v>AJUDANTE EQ SERVICOS DIVERSOS</v>
          </cell>
          <cell r="D1786" t="str">
            <v>ECOSAMPA Operação Geral</v>
          </cell>
          <cell r="E1786">
            <v>43617</v>
          </cell>
          <cell r="F1786">
            <v>1603.99</v>
          </cell>
          <cell r="G1786" t="str">
            <v>Demitido em Meses Anteriores</v>
          </cell>
          <cell r="H1786">
            <v>45034</v>
          </cell>
          <cell r="I1786">
            <v>36046</v>
          </cell>
          <cell r="J1786" t="str">
            <v>464.987.198-00</v>
          </cell>
          <cell r="K1786" t="str">
            <v>125.84486.46.8</v>
          </cell>
          <cell r="L1786" t="str">
            <v>Salário Mensal</v>
          </cell>
          <cell r="M1786" t="str">
            <v>Empregado (CLT)</v>
          </cell>
          <cell r="N1786" t="str">
            <v>5142-25</v>
          </cell>
          <cell r="O1786">
            <v>301</v>
          </cell>
          <cell r="P1786" t="str">
            <v>SEGUNDA A SABADO - 22:00 AS 05:25 / INTERVALO DE 01 HORA</v>
          </cell>
          <cell r="Q1786" t="str">
            <v>220 Horas</v>
          </cell>
          <cell r="R1786" t="str">
            <v>75.01.019</v>
          </cell>
          <cell r="S1786" t="str">
            <v>SCK - Operação dos Ecopontos</v>
          </cell>
          <cell r="T1786">
            <v>2</v>
          </cell>
          <cell r="U1786" t="str">
            <v>SIEMACO SAO PAULO LIMP URBANA</v>
          </cell>
          <cell r="V1786" t="str">
            <v>Brasileira</v>
          </cell>
          <cell r="W1786" t="str">
            <v>São Paulo</v>
          </cell>
          <cell r="X1786" t="str">
            <v>RAQUEL OTHO RIBEIRO MORAIS</v>
          </cell>
          <cell r="Y1786" t="str">
            <v>TERTO FERREIRA MORAIS FILHO</v>
          </cell>
          <cell r="Z1786" t="str">
            <v>Solteiro</v>
          </cell>
          <cell r="AA1786" t="str">
            <v>Ensino Fundamental Incompleto</v>
          </cell>
          <cell r="AB1786" t="str">
            <v>M</v>
          </cell>
          <cell r="AC1786" t="str">
            <v>Travessa</v>
          </cell>
          <cell r="AD1786" t="str">
            <v>VEU DO TEMPLO</v>
          </cell>
          <cell r="AE1786" t="str">
            <v>72</v>
          </cell>
          <cell r="AG1786" t="str">
            <v>05890-480</v>
          </cell>
          <cell r="AH1786" t="str">
            <v>CJ HAB PIRAJUSSARA</v>
          </cell>
          <cell r="AI1786" t="str">
            <v>São Paulo</v>
          </cell>
          <cell r="AJ1786" t="str">
            <v>São Paulo</v>
          </cell>
          <cell r="AP1786">
            <v>9106</v>
          </cell>
          <cell r="AQ1786" t="str">
            <v>33749</v>
          </cell>
          <cell r="AR1786" t="str">
            <v>7</v>
          </cell>
          <cell r="AS1786" t="str">
            <v>393587976</v>
          </cell>
          <cell r="AT1786" t="str">
            <v>436253160108</v>
          </cell>
          <cell r="AU1786" t="str">
            <v>410</v>
          </cell>
          <cell r="AV1786" t="str">
            <v>20</v>
          </cell>
          <cell r="AW1786" t="str">
            <v>65822</v>
          </cell>
          <cell r="AX1786" t="str">
            <v>401</v>
          </cell>
          <cell r="AY1786">
            <v>3</v>
          </cell>
          <cell r="AZ1786">
            <v>10</v>
          </cell>
          <cell r="BA1786">
            <v>17</v>
          </cell>
        </row>
        <row r="1787">
          <cell r="A1787">
            <v>112635</v>
          </cell>
          <cell r="B1787" t="str">
            <v>MILTON DA SILVA REIS</v>
          </cell>
          <cell r="C1787" t="str">
            <v>VARREDOR</v>
          </cell>
          <cell r="D1787" t="str">
            <v>ECOSAMPA Capela do Socorro</v>
          </cell>
          <cell r="E1787">
            <v>43617</v>
          </cell>
          <cell r="F1787">
            <v>1603.99</v>
          </cell>
          <cell r="G1787" t="str">
            <v>Em Atividade Normal</v>
          </cell>
          <cell r="H1787">
            <v>44835</v>
          </cell>
          <cell r="I1787">
            <v>23731</v>
          </cell>
          <cell r="J1787" t="str">
            <v>073.013.268-40</v>
          </cell>
          <cell r="K1787" t="str">
            <v>123.40289.26.4</v>
          </cell>
          <cell r="L1787" t="str">
            <v>Salário Mensal</v>
          </cell>
          <cell r="M1787" t="str">
            <v>Empregado (CLT)</v>
          </cell>
          <cell r="N1787" t="str">
            <v>5142-15</v>
          </cell>
          <cell r="O1787">
            <v>233</v>
          </cell>
          <cell r="P1787" t="str">
            <v>SEGUNDA A SABADO - 09:00 AS 17:20 / INTERVALO DE 01 HORA</v>
          </cell>
          <cell r="Q1787" t="str">
            <v>220 Horas</v>
          </cell>
          <cell r="R1787" t="str">
            <v>75.01.006</v>
          </cell>
          <cell r="S1787" t="str">
            <v>SCK - Varrição de Vias e Logradouros</v>
          </cell>
          <cell r="T1787">
            <v>2</v>
          </cell>
          <cell r="U1787" t="str">
            <v>SIEMACO SAO PAULO LIMP URBANA</v>
          </cell>
          <cell r="V1787" t="str">
            <v>Brasileira</v>
          </cell>
          <cell r="W1787" t="str">
            <v>Lajedão</v>
          </cell>
          <cell r="X1787" t="str">
            <v>CIRIA MARIA DOS REIS</v>
          </cell>
          <cell r="Y1787" t="str">
            <v>MARTILIANO DA SILVA REIS</v>
          </cell>
          <cell r="Z1787" t="str">
            <v>Casado</v>
          </cell>
          <cell r="AA1787" t="str">
            <v>Ensino Fundamental Completo</v>
          </cell>
          <cell r="AB1787" t="str">
            <v>M</v>
          </cell>
          <cell r="AC1787" t="str">
            <v>Rua</v>
          </cell>
          <cell r="AD1787" t="str">
            <v>BOAVENTURA FERREIRA</v>
          </cell>
          <cell r="AE1787" t="str">
            <v>218</v>
          </cell>
          <cell r="AG1787" t="str">
            <v>04845-160</v>
          </cell>
          <cell r="AH1787" t="str">
            <v xml:space="preserve">JARDIM REIMBERG </v>
          </cell>
          <cell r="AI1787" t="str">
            <v>São Paulo</v>
          </cell>
          <cell r="AJ1787" t="str">
            <v>São Paulo</v>
          </cell>
          <cell r="AP1787">
            <v>5917</v>
          </cell>
          <cell r="AQ1787" t="str">
            <v>03873</v>
          </cell>
          <cell r="AR1787" t="str">
            <v>8</v>
          </cell>
          <cell r="AS1787" t="str">
            <v>187063473</v>
          </cell>
          <cell r="AT1787" t="str">
            <v>345678170167</v>
          </cell>
          <cell r="AU1787" t="str">
            <v>530</v>
          </cell>
          <cell r="AV1787" t="str">
            <v>371</v>
          </cell>
          <cell r="AW1787" t="str">
            <v>32749</v>
          </cell>
          <cell r="AX1787" t="str">
            <v>108</v>
          </cell>
          <cell r="AY1787">
            <v>4</v>
          </cell>
          <cell r="AZ1787">
            <v>3</v>
          </cell>
          <cell r="BA1787">
            <v>0</v>
          </cell>
        </row>
        <row r="1788">
          <cell r="A1788">
            <v>112642</v>
          </cell>
          <cell r="B1788" t="str">
            <v>MILTON DE OLIVEIRA SANTOS</v>
          </cell>
          <cell r="C1788" t="str">
            <v>VARREDOR</v>
          </cell>
          <cell r="D1788" t="str">
            <v>ECOSAMPA Parelheiros</v>
          </cell>
          <cell r="E1788">
            <v>43617</v>
          </cell>
          <cell r="F1788">
            <v>1603.99</v>
          </cell>
          <cell r="G1788" t="str">
            <v>Demitido em Meses Anteriores</v>
          </cell>
          <cell r="H1788">
            <v>44872</v>
          </cell>
          <cell r="I1788">
            <v>23516</v>
          </cell>
          <cell r="J1788" t="str">
            <v>022.924.078-09</v>
          </cell>
          <cell r="K1788" t="str">
            <v>120.87291.21.9</v>
          </cell>
          <cell r="L1788" t="str">
            <v>Salário Mensal</v>
          </cell>
          <cell r="M1788" t="str">
            <v>Empregado (CLT)</v>
          </cell>
          <cell r="N1788" t="str">
            <v>5142-15</v>
          </cell>
          <cell r="O1788">
            <v>233</v>
          </cell>
          <cell r="P1788" t="str">
            <v>SEGUNDA A SABADO - 09:00 AS 17:20 / INTERVALO DE 01 HORA</v>
          </cell>
          <cell r="Q1788" t="str">
            <v>220 Horas</v>
          </cell>
          <cell r="R1788" t="str">
            <v>75.01.010</v>
          </cell>
          <cell r="S1788" t="str">
            <v>SCK - Varrição de Feiras Livres</v>
          </cell>
          <cell r="T1788">
            <v>2</v>
          </cell>
          <cell r="U1788" t="str">
            <v>SIEMACO SAO PAULO LIMP URBANA</v>
          </cell>
          <cell r="V1788" t="str">
            <v>Brasileira</v>
          </cell>
          <cell r="W1788" t="str">
            <v>Paulistas</v>
          </cell>
          <cell r="X1788" t="str">
            <v>MARIA JOSE DE OLIVEIRA</v>
          </cell>
          <cell r="Y1788" t="str">
            <v>JOAO DIAS DOS SANTOS</v>
          </cell>
          <cell r="Z1788" t="str">
            <v>Casado</v>
          </cell>
          <cell r="AA1788" t="str">
            <v>Ensino Fundamental Incompleto</v>
          </cell>
          <cell r="AB1788" t="str">
            <v>M</v>
          </cell>
          <cell r="AC1788" t="str">
            <v>Rua</v>
          </cell>
          <cell r="AD1788" t="str">
            <v>MARTINS FONTES</v>
          </cell>
          <cell r="AE1788" t="str">
            <v>6</v>
          </cell>
          <cell r="AG1788" t="str">
            <v>04895-020</v>
          </cell>
          <cell r="AH1788" t="str">
            <v>CIDADE NOVA AMERICANA</v>
          </cell>
          <cell r="AI1788" t="str">
            <v>São Paulo</v>
          </cell>
          <cell r="AJ1788" t="str">
            <v>São Paulo</v>
          </cell>
          <cell r="AP1788">
            <v>5917</v>
          </cell>
          <cell r="AQ1788" t="str">
            <v>03839</v>
          </cell>
          <cell r="AR1788" t="str">
            <v>9</v>
          </cell>
          <cell r="AS1788" t="str">
            <v>171566336</v>
          </cell>
          <cell r="AT1788" t="str">
            <v>225090850167</v>
          </cell>
          <cell r="AU1788" t="str">
            <v>327</v>
          </cell>
          <cell r="AV1788" t="str">
            <v>371</v>
          </cell>
          <cell r="AW1788" t="str">
            <v>91993</v>
          </cell>
          <cell r="AX1788" t="str">
            <v>106</v>
          </cell>
          <cell r="AY1788">
            <v>3</v>
          </cell>
          <cell r="AZ1788">
            <v>5</v>
          </cell>
          <cell r="BA1788">
            <v>6</v>
          </cell>
        </row>
        <row r="1789">
          <cell r="A1789">
            <v>112659</v>
          </cell>
          <cell r="B1789" t="str">
            <v>MILTON HONORIO DA SILVA</v>
          </cell>
          <cell r="C1789" t="str">
            <v>VARREDOR</v>
          </cell>
          <cell r="D1789" t="str">
            <v>ECOSAMPA Campo Limpo</v>
          </cell>
          <cell r="E1789">
            <v>43617</v>
          </cell>
          <cell r="F1789">
            <v>1603.99</v>
          </cell>
          <cell r="G1789" t="str">
            <v>Em Atividade Normal</v>
          </cell>
          <cell r="H1789">
            <v>45056</v>
          </cell>
          <cell r="I1789">
            <v>26307</v>
          </cell>
          <cell r="J1789" t="str">
            <v>183.005.898-30</v>
          </cell>
          <cell r="K1789" t="str">
            <v>124.64939.41.4</v>
          </cell>
          <cell r="L1789" t="str">
            <v>Salário Mensal</v>
          </cell>
          <cell r="M1789" t="str">
            <v>Empregado (CLT)</v>
          </cell>
          <cell r="N1789" t="str">
            <v>5142-15</v>
          </cell>
          <cell r="O1789">
            <v>223</v>
          </cell>
          <cell r="P1789" t="str">
            <v>SEGUNDA A SABADO - 10:00 AS 18:20 / INTERVALO DE 01 HORA</v>
          </cell>
          <cell r="Q1789" t="str">
            <v>220 Horas</v>
          </cell>
          <cell r="R1789" t="str">
            <v>75.01.006</v>
          </cell>
          <cell r="S1789" t="str">
            <v>SCK - Varrição de Vias e Logradouros</v>
          </cell>
          <cell r="T1789">
            <v>2</v>
          </cell>
          <cell r="U1789" t="str">
            <v>SIEMACO SAO PAULO LIMP URBANA</v>
          </cell>
          <cell r="V1789" t="str">
            <v>Brasileira</v>
          </cell>
          <cell r="W1789" t="str">
            <v>São Paulo</v>
          </cell>
          <cell r="X1789" t="str">
            <v>VERA LUCIA DA SILVA</v>
          </cell>
          <cell r="Y1789" t="str">
            <v>JOSE HONORIO DA SILVA</v>
          </cell>
          <cell r="Z1789" t="str">
            <v>Solteiro</v>
          </cell>
          <cell r="AA1789" t="str">
            <v>Ensino Médio Incompleto</v>
          </cell>
          <cell r="AB1789" t="str">
            <v>M</v>
          </cell>
          <cell r="AC1789" t="str">
            <v>Rua</v>
          </cell>
          <cell r="AD1789" t="str">
            <v>JOSE JOAQUIM ESTEVES</v>
          </cell>
          <cell r="AE1789" t="str">
            <v>510</v>
          </cell>
          <cell r="AG1789" t="str">
            <v>05813-030</v>
          </cell>
          <cell r="AH1789" t="str">
            <v>JARDIM SAO LUIS</v>
          </cell>
          <cell r="AI1789" t="str">
            <v>São Paulo</v>
          </cell>
          <cell r="AJ1789" t="str">
            <v>São Paulo</v>
          </cell>
          <cell r="AP1789">
            <v>390</v>
          </cell>
          <cell r="AQ1789" t="str">
            <v>12609</v>
          </cell>
          <cell r="AR1789" t="str">
            <v>2</v>
          </cell>
          <cell r="AS1789" t="str">
            <v>234766566</v>
          </cell>
          <cell r="AT1789" t="str">
            <v>198655870183</v>
          </cell>
          <cell r="AU1789" t="str">
            <v>313</v>
          </cell>
          <cell r="AV1789" t="str">
            <v>408</v>
          </cell>
          <cell r="AW1789" t="str">
            <v>62891</v>
          </cell>
          <cell r="AX1789" t="str">
            <v>147</v>
          </cell>
          <cell r="AY1789">
            <v>4</v>
          </cell>
          <cell r="AZ1789">
            <v>3</v>
          </cell>
          <cell r="BA1789">
            <v>0</v>
          </cell>
        </row>
        <row r="1790">
          <cell r="A1790">
            <v>114750</v>
          </cell>
          <cell r="B1790" t="str">
            <v>MILTON MILET DE JESUS CASSEMIRO</v>
          </cell>
          <cell r="C1790" t="str">
            <v>AJUDANTE EQ SERVICOS DIVERSOS</v>
          </cell>
          <cell r="D1790" t="str">
            <v>ECOSAMPA Santo Amaro</v>
          </cell>
          <cell r="E1790">
            <v>43874</v>
          </cell>
          <cell r="F1790">
            <v>1603.99</v>
          </cell>
          <cell r="G1790" t="str">
            <v>Gozando Férias</v>
          </cell>
          <cell r="H1790">
            <v>45180</v>
          </cell>
          <cell r="I1790">
            <v>27074</v>
          </cell>
          <cell r="J1790" t="str">
            <v>191.156.928-76</v>
          </cell>
          <cell r="K1790" t="str">
            <v>125.20062.37.3</v>
          </cell>
          <cell r="L1790" t="str">
            <v>Salário Mensal</v>
          </cell>
          <cell r="M1790" t="str">
            <v>Empregado (CLT)</v>
          </cell>
          <cell r="N1790" t="str">
            <v>5142-25</v>
          </cell>
          <cell r="O1790">
            <v>66</v>
          </cell>
          <cell r="P1790" t="str">
            <v>SEGUNDA A SABADO - 06:00 AS 14:20 / INTERVALO DE 01 HORA</v>
          </cell>
          <cell r="Q1790" t="str">
            <v>220 Horas</v>
          </cell>
          <cell r="R1790" t="str">
            <v>75.01.014</v>
          </cell>
          <cell r="S1790" t="str">
            <v>SCK - Pintura de Meio-Fio e Remoção Faixas e Propagandas</v>
          </cell>
          <cell r="T1790">
            <v>2</v>
          </cell>
          <cell r="U1790" t="str">
            <v>SIEMACO SAO PAULO LIMP URBANA</v>
          </cell>
          <cell r="V1790" t="str">
            <v>Brasileira</v>
          </cell>
          <cell r="W1790" t="str">
            <v>São Paulo</v>
          </cell>
          <cell r="X1790" t="str">
            <v>MARLENE MILET DE JESUS</v>
          </cell>
          <cell r="Y1790" t="str">
            <v>MILTON SANTOS DE JESUS</v>
          </cell>
          <cell r="Z1790" t="str">
            <v>Casado</v>
          </cell>
          <cell r="AA1790" t="str">
            <v>Ensino Médio Incompleto</v>
          </cell>
          <cell r="AB1790" t="str">
            <v>M</v>
          </cell>
          <cell r="AC1790" t="str">
            <v>Rua</v>
          </cell>
          <cell r="AD1790" t="str">
            <v>RUA DOMENICO VISCONTI</v>
          </cell>
          <cell r="AE1790" t="str">
            <v>210</v>
          </cell>
          <cell r="AG1790" t="str">
            <v>03923-130</v>
          </cell>
          <cell r="AH1790" t="str">
            <v>PARQUE BANCARIO</v>
          </cell>
          <cell r="AI1790" t="str">
            <v>São Paulo</v>
          </cell>
          <cell r="AJ1790" t="str">
            <v>São Paulo</v>
          </cell>
          <cell r="AK1790" t="str">
            <v>11</v>
          </cell>
          <cell r="AL1790" t="str">
            <v>4175.4967</v>
          </cell>
          <cell r="AM1790" t="str">
            <v>11</v>
          </cell>
          <cell r="AN1790" t="str">
            <v>95094.4056</v>
          </cell>
          <cell r="AP1790">
            <v>7245</v>
          </cell>
          <cell r="AQ1790" t="str">
            <v>03999</v>
          </cell>
          <cell r="AR1790" t="str">
            <v>0</v>
          </cell>
          <cell r="AS1790" t="str">
            <v>21615201X</v>
          </cell>
          <cell r="AT1790" t="str">
            <v>270162070116</v>
          </cell>
          <cell r="AU1790" t="str">
            <v>338</v>
          </cell>
          <cell r="AV1790" t="str">
            <v>350</v>
          </cell>
          <cell r="AW1790" t="str">
            <v>19115692</v>
          </cell>
          <cell r="AX1790" t="str">
            <v>876</v>
          </cell>
          <cell r="AY1790">
            <v>3</v>
          </cell>
          <cell r="AZ1790">
            <v>6</v>
          </cell>
          <cell r="BA1790">
            <v>18</v>
          </cell>
        </row>
        <row r="1791">
          <cell r="A1791">
            <v>115348</v>
          </cell>
          <cell r="B1791" t="str">
            <v>MIRIA SANTOS SANTANA</v>
          </cell>
          <cell r="C1791" t="str">
            <v>PENSIONISTAS</v>
          </cell>
          <cell r="D1791" t="str">
            <v>ECOSAMPA Pensionistas</v>
          </cell>
          <cell r="E1791">
            <v>44025</v>
          </cell>
          <cell r="F1791">
            <v>0.01</v>
          </cell>
          <cell r="G1791" t="str">
            <v>Em Atividade Normal</v>
          </cell>
          <cell r="H1791">
            <v>44025</v>
          </cell>
          <cell r="J1791" t="str">
            <v>334.788.468-03</v>
          </cell>
          <cell r="L1791" t="str">
            <v>Nenhuma</v>
          </cell>
          <cell r="M1791" t="str">
            <v>Pensionista</v>
          </cell>
          <cell r="N1791" t="str">
            <v>1415-20</v>
          </cell>
          <cell r="O1791">
            <v>0</v>
          </cell>
          <cell r="P1791" t="str">
            <v>Nenhum</v>
          </cell>
          <cell r="Q1791" t="str">
            <v>Nenhuma</v>
          </cell>
          <cell r="R1791" t="str">
            <v>00.00.000</v>
          </cell>
          <cell r="S1791" t="str">
            <v>Pensionistas</v>
          </cell>
          <cell r="T1791">
            <v>0</v>
          </cell>
          <cell r="U1791" t="str">
            <v>Nenhum</v>
          </cell>
          <cell r="V1791" t="str">
            <v>Nenhuma</v>
          </cell>
          <cell r="W1791" t="str">
            <v>Nenhum</v>
          </cell>
          <cell r="Z1791" t="str">
            <v>Solteiro</v>
          </cell>
          <cell r="AA1791" t="str">
            <v>Ensino Médio Completo</v>
          </cell>
          <cell r="AB1791" t="str">
            <v>F</v>
          </cell>
          <cell r="AC1791" t="str">
            <v>Nenhum</v>
          </cell>
          <cell r="AI1791" t="str">
            <v>Nenhum</v>
          </cell>
          <cell r="AJ1791" t="str">
            <v>Nenhum</v>
          </cell>
          <cell r="AP1791">
            <v>400</v>
          </cell>
          <cell r="AQ1791" t="str">
            <v>1018762</v>
          </cell>
          <cell r="AR1791" t="str">
            <v>3</v>
          </cell>
          <cell r="AY1791">
            <v>3</v>
          </cell>
          <cell r="AZ1791">
            <v>1</v>
          </cell>
          <cell r="BA1791">
            <v>18</v>
          </cell>
        </row>
        <row r="1792">
          <cell r="A1792">
            <v>112669</v>
          </cell>
          <cell r="B1792" t="str">
            <v>MISSIMEIRE FERREIRA LIMA DOS SANTOS</v>
          </cell>
          <cell r="C1792" t="str">
            <v>VARREDOR</v>
          </cell>
          <cell r="D1792" t="str">
            <v>ECOSAMPA Santo Amaro</v>
          </cell>
          <cell r="E1792">
            <v>43617</v>
          </cell>
          <cell r="F1792">
            <v>1603.99</v>
          </cell>
          <cell r="G1792" t="str">
            <v>Em Atividade Normal</v>
          </cell>
          <cell r="H1792">
            <v>44806</v>
          </cell>
          <cell r="I1792">
            <v>31088</v>
          </cell>
          <cell r="J1792" t="str">
            <v>357.287.358-43</v>
          </cell>
          <cell r="K1792" t="str">
            <v>134.86986.77.4</v>
          </cell>
          <cell r="L1792" t="str">
            <v>Salário Mensal</v>
          </cell>
          <cell r="M1792" t="str">
            <v>Empregado (CLT)</v>
          </cell>
          <cell r="N1792" t="str">
            <v>5142-15</v>
          </cell>
          <cell r="O1792">
            <v>66</v>
          </cell>
          <cell r="P1792" t="str">
            <v>SEGUNDA A SABADO - 06:00 AS 14:20 / INTERVALO DE 01 HORA</v>
          </cell>
          <cell r="Q1792" t="str">
            <v>220 Horas</v>
          </cell>
          <cell r="R1792" t="str">
            <v>75.01.006</v>
          </cell>
          <cell r="S1792" t="str">
            <v>SCK - Varrição de Vias e Logradouros</v>
          </cell>
          <cell r="T1792">
            <v>2</v>
          </cell>
          <cell r="U1792" t="str">
            <v>SIEMACO SAO PAULO LIMP URBANA</v>
          </cell>
          <cell r="V1792" t="str">
            <v>Brasileira</v>
          </cell>
          <cell r="W1792" t="str">
            <v>Itajuípe</v>
          </cell>
          <cell r="X1792" t="str">
            <v>CARMELITA MARIA ARAUJO</v>
          </cell>
          <cell r="Y1792" t="str">
            <v>ADALBERTO FERREIRA DE LIMA</v>
          </cell>
          <cell r="Z1792" t="str">
            <v>Solteiro</v>
          </cell>
          <cell r="AA1792" t="str">
            <v>Ensino Fundamental Completo</v>
          </cell>
          <cell r="AB1792" t="str">
            <v>F</v>
          </cell>
          <cell r="AC1792" t="str">
            <v>Rua</v>
          </cell>
          <cell r="AD1792" t="str">
            <v>JOSE DIAS DA COSTA</v>
          </cell>
          <cell r="AE1792" t="str">
            <v>147</v>
          </cell>
          <cell r="AG1792" t="str">
            <v>05661-060</v>
          </cell>
          <cell r="AH1792" t="str">
            <v>PARAISOPOLIS</v>
          </cell>
          <cell r="AI1792" t="str">
            <v>São Paulo</v>
          </cell>
          <cell r="AJ1792" t="str">
            <v>São Paulo</v>
          </cell>
          <cell r="AP1792">
            <v>9104</v>
          </cell>
          <cell r="AQ1792" t="str">
            <v>20209</v>
          </cell>
          <cell r="AR1792" t="str">
            <v>9</v>
          </cell>
          <cell r="AS1792" t="str">
            <v>449329616</v>
          </cell>
          <cell r="AT1792" t="str">
            <v>335212630183</v>
          </cell>
          <cell r="AU1792" t="str">
            <v>521</v>
          </cell>
          <cell r="AV1792" t="str">
            <v>346</v>
          </cell>
          <cell r="AW1792" t="str">
            <v>96859</v>
          </cell>
          <cell r="AX1792" t="str">
            <v>294</v>
          </cell>
          <cell r="AY1792">
            <v>4</v>
          </cell>
          <cell r="AZ1792">
            <v>3</v>
          </cell>
          <cell r="BA1792">
            <v>0</v>
          </cell>
        </row>
        <row r="1793">
          <cell r="A1793">
            <v>112675</v>
          </cell>
          <cell r="B1793" t="str">
            <v>MOACY GONCALVES DE OLIVEIRA</v>
          </cell>
          <cell r="C1793" t="str">
            <v>VARREDOR</v>
          </cell>
          <cell r="D1793" t="str">
            <v>ECOSAMPA Campo Limpo</v>
          </cell>
          <cell r="E1793">
            <v>43617</v>
          </cell>
          <cell r="F1793">
            <v>1603.99</v>
          </cell>
          <cell r="G1793" t="str">
            <v>Em Atividade Normal</v>
          </cell>
          <cell r="H1793">
            <v>44898</v>
          </cell>
          <cell r="I1793">
            <v>28094</v>
          </cell>
          <cell r="J1793" t="str">
            <v>270.484.158-60</v>
          </cell>
          <cell r="K1793" t="str">
            <v>127.87021.89.3</v>
          </cell>
          <cell r="L1793" t="str">
            <v>Salário Mensal</v>
          </cell>
          <cell r="M1793" t="str">
            <v>Empregado (CLT)</v>
          </cell>
          <cell r="N1793" t="str">
            <v>5142-15</v>
          </cell>
          <cell r="O1793">
            <v>71</v>
          </cell>
          <cell r="P1793" t="str">
            <v>SEGUNDA A SABADO - 07:00 AS 15:20 / INTERVALO DE 01 HORA</v>
          </cell>
          <cell r="Q1793" t="str">
            <v>220 Horas</v>
          </cell>
          <cell r="R1793" t="str">
            <v>75.01.006</v>
          </cell>
          <cell r="S1793" t="str">
            <v>SCK - Varrição de Vias e Logradouros</v>
          </cell>
          <cell r="T1793">
            <v>2</v>
          </cell>
          <cell r="U1793" t="str">
            <v>SIEMACO SAO PAULO LIMP URBANA</v>
          </cell>
          <cell r="V1793" t="str">
            <v>Brasileira</v>
          </cell>
          <cell r="W1793" t="str">
            <v>São Paulo</v>
          </cell>
          <cell r="X1793" t="str">
            <v>MARIA GONCALVES DE OLIVEIRA</v>
          </cell>
          <cell r="Y1793" t="str">
            <v>NELSON SILVA DE OLIVEIRA</v>
          </cell>
          <cell r="Z1793" t="str">
            <v>Solteiro</v>
          </cell>
          <cell r="AA1793" t="str">
            <v>Ensino Fundamental Completo</v>
          </cell>
          <cell r="AB1793" t="str">
            <v>M</v>
          </cell>
          <cell r="AC1793" t="str">
            <v>Rua</v>
          </cell>
          <cell r="AD1793" t="str">
            <v>MARCOS TADEU GOUVEIA</v>
          </cell>
          <cell r="AE1793" t="str">
            <v>303</v>
          </cell>
          <cell r="AG1793" t="str">
            <v>05850-240</v>
          </cell>
          <cell r="AH1793" t="str">
            <v>PARQUE SANTO ANTONIO</v>
          </cell>
          <cell r="AI1793" t="str">
            <v>São Paulo</v>
          </cell>
          <cell r="AJ1793" t="str">
            <v>São Paulo</v>
          </cell>
          <cell r="AP1793">
            <v>390</v>
          </cell>
          <cell r="AQ1793" t="str">
            <v>10858</v>
          </cell>
          <cell r="AR1793" t="str">
            <v>7</v>
          </cell>
          <cell r="AS1793" t="str">
            <v>348073987</v>
          </cell>
          <cell r="AT1793" t="str">
            <v>276158740116</v>
          </cell>
          <cell r="AU1793" t="str">
            <v>143</v>
          </cell>
          <cell r="AV1793" t="str">
            <v>373</v>
          </cell>
          <cell r="AW1793" t="str">
            <v>25858</v>
          </cell>
          <cell r="AX1793" t="str">
            <v>214</v>
          </cell>
          <cell r="AY1793">
            <v>4</v>
          </cell>
          <cell r="AZ1793">
            <v>3</v>
          </cell>
          <cell r="BA1793">
            <v>0</v>
          </cell>
        </row>
        <row r="1794">
          <cell r="A1794">
            <v>116011</v>
          </cell>
          <cell r="B1794" t="str">
            <v>MOISES DE JESUS NASCIMENTO</v>
          </cell>
          <cell r="C1794" t="str">
            <v>AJUDANTE EQ SERVICOS DIVERSOS</v>
          </cell>
          <cell r="D1794" t="str">
            <v>ECOSAMPA Santo Amaro</v>
          </cell>
          <cell r="E1794">
            <v>44207</v>
          </cell>
          <cell r="F1794">
            <v>1603.99</v>
          </cell>
          <cell r="G1794" t="str">
            <v>Demitido em Meses Anteriores</v>
          </cell>
          <cell r="H1794">
            <v>45093</v>
          </cell>
          <cell r="I1794">
            <v>29973</v>
          </cell>
          <cell r="J1794" t="str">
            <v>338.528.708-10</v>
          </cell>
          <cell r="K1794" t="str">
            <v>204.30948.01.2</v>
          </cell>
          <cell r="L1794" t="str">
            <v>Salário Mensal</v>
          </cell>
          <cell r="M1794" t="str">
            <v>Empregado (CLT)</v>
          </cell>
          <cell r="N1794" t="str">
            <v>5142-25</v>
          </cell>
          <cell r="O1794">
            <v>300</v>
          </cell>
          <cell r="P1794" t="str">
            <v>SEGUNDA A SABADO - 21:00 AS 04:33 / INTERVALO DE 01 HORA</v>
          </cell>
          <cell r="Q1794" t="str">
            <v>220 Horas</v>
          </cell>
          <cell r="R1794" t="str">
            <v>75.01.013</v>
          </cell>
          <cell r="S1794" t="str">
            <v>SCK - Capinação e Roçada de Vias</v>
          </cell>
          <cell r="T1794">
            <v>2</v>
          </cell>
          <cell r="U1794" t="str">
            <v>SIEMACO SAO PAULO LIMP URBANA</v>
          </cell>
          <cell r="V1794" t="str">
            <v>Brasileira</v>
          </cell>
          <cell r="W1794" t="str">
            <v>São Paulo</v>
          </cell>
          <cell r="X1794" t="str">
            <v>GEROSINA MARIA DE JESUS NASCIMENTO</v>
          </cell>
          <cell r="Y1794" t="str">
            <v>ISRAEL PACIENTE NASCIMENTO</v>
          </cell>
          <cell r="Z1794" t="str">
            <v>Casado</v>
          </cell>
          <cell r="AA1794" t="str">
            <v>Ensino Fundamental Incompleto</v>
          </cell>
          <cell r="AB1794" t="str">
            <v>M</v>
          </cell>
          <cell r="AC1794" t="str">
            <v>Rua</v>
          </cell>
          <cell r="AD1794" t="str">
            <v>CANCAO DO BOAIDEIRO</v>
          </cell>
          <cell r="AE1794" t="str">
            <v>141</v>
          </cell>
          <cell r="AG1794" t="str">
            <v>04857-150</v>
          </cell>
          <cell r="AH1794" t="str">
            <v>JARDIM MARILDA</v>
          </cell>
          <cell r="AI1794" t="str">
            <v>São Paulo</v>
          </cell>
          <cell r="AJ1794" t="str">
            <v>São Paulo</v>
          </cell>
          <cell r="AM1794" t="str">
            <v>11</v>
          </cell>
          <cell r="AN1794" t="str">
            <v>95062.0953</v>
          </cell>
          <cell r="AP1794">
            <v>8461</v>
          </cell>
          <cell r="AQ1794" t="str">
            <v>33175</v>
          </cell>
          <cell r="AR1794" t="str">
            <v>6</v>
          </cell>
          <cell r="AS1794" t="str">
            <v>476931459</v>
          </cell>
          <cell r="AT1794" t="str">
            <v>323611780183</v>
          </cell>
          <cell r="AU1794" t="str">
            <v>21</v>
          </cell>
          <cell r="AV1794" t="str">
            <v>381</v>
          </cell>
          <cell r="AW1794" t="str">
            <v>053958</v>
          </cell>
          <cell r="AX1794" t="str">
            <v>00262</v>
          </cell>
          <cell r="AY1794">
            <v>2</v>
          </cell>
          <cell r="AZ1794">
            <v>5</v>
          </cell>
          <cell r="BA1794">
            <v>5</v>
          </cell>
        </row>
        <row r="1795">
          <cell r="A1795">
            <v>115405</v>
          </cell>
          <cell r="B1795" t="str">
            <v>MOISES FERREIRA BRANDAO JUNIOR</v>
          </cell>
          <cell r="C1795" t="str">
            <v>AJUDANTE EQ SERVICOS DIVERSOS</v>
          </cell>
          <cell r="D1795" t="str">
            <v>ECOSAMPA Santo Amaro</v>
          </cell>
          <cell r="E1795">
            <v>44048</v>
          </cell>
          <cell r="F1795">
            <v>1319.67</v>
          </cell>
          <cell r="G1795" t="str">
            <v>Demitido em Meses Anteriores</v>
          </cell>
          <cell r="H1795">
            <v>44078</v>
          </cell>
          <cell r="I1795">
            <v>30201</v>
          </cell>
          <cell r="J1795" t="str">
            <v>840.312.715-49</v>
          </cell>
          <cell r="K1795" t="str">
            <v>203.03891.70.4</v>
          </cell>
          <cell r="L1795" t="str">
            <v>Salário Mensal</v>
          </cell>
          <cell r="M1795" t="str">
            <v>Empregado (CLT)</v>
          </cell>
          <cell r="N1795" t="str">
            <v>5142-25</v>
          </cell>
          <cell r="O1795">
            <v>301</v>
          </cell>
          <cell r="P1795" t="str">
            <v>SEGUNDA A SABADO - 22:00 AS 05:25 / INTERVALO DE 01 HORA</v>
          </cell>
          <cell r="Q1795" t="str">
            <v>220 Horas</v>
          </cell>
          <cell r="R1795" t="str">
            <v>75.01.013</v>
          </cell>
          <cell r="S1795" t="str">
            <v>SCK - Capinação e Roçada de Vias</v>
          </cell>
          <cell r="T1795">
            <v>2</v>
          </cell>
          <cell r="U1795" t="str">
            <v>SIEMACO SAO PAULO LIMP URBANA</v>
          </cell>
          <cell r="V1795" t="str">
            <v>Brasileira</v>
          </cell>
          <cell r="W1795" t="str">
            <v>Feira de Santana</v>
          </cell>
          <cell r="X1795" t="str">
            <v>MARILIA DE ARAUJO BRANDAO</v>
          </cell>
          <cell r="Y1795" t="str">
            <v>MOISES FERREIRA BRANDAO</v>
          </cell>
          <cell r="Z1795" t="str">
            <v>Solteiro</v>
          </cell>
          <cell r="AA1795" t="str">
            <v>Ensino Médio Incompleto</v>
          </cell>
          <cell r="AB1795" t="str">
            <v>M</v>
          </cell>
          <cell r="AC1795" t="str">
            <v>Rua</v>
          </cell>
          <cell r="AD1795" t="str">
            <v>SENADOR FLAQUER</v>
          </cell>
          <cell r="AE1795" t="str">
            <v>151</v>
          </cell>
          <cell r="AG1795" t="str">
            <v>04744-013</v>
          </cell>
          <cell r="AH1795" t="str">
            <v>SANTO AMARO</v>
          </cell>
          <cell r="AI1795" t="str">
            <v>São Paulo</v>
          </cell>
          <cell r="AJ1795" t="str">
            <v>São Paulo</v>
          </cell>
          <cell r="AK1795" t="str">
            <v>22</v>
          </cell>
          <cell r="AL1795" t="str">
            <v>99841.6816</v>
          </cell>
          <cell r="AP1795">
            <v>9106</v>
          </cell>
          <cell r="AQ1795" t="str">
            <v>37946</v>
          </cell>
          <cell r="AR1795" t="str">
            <v>5</v>
          </cell>
          <cell r="AS1795" t="str">
            <v>586257639</v>
          </cell>
          <cell r="AT1795" t="str">
            <v>116920550566</v>
          </cell>
          <cell r="AU1795" t="str">
            <v>411</v>
          </cell>
          <cell r="AV1795" t="str">
            <v>109</v>
          </cell>
          <cell r="AW1795" t="str">
            <v>84031271</v>
          </cell>
          <cell r="AX1795" t="str">
            <v>549</v>
          </cell>
          <cell r="AY1795">
            <v>0</v>
          </cell>
          <cell r="AZ1795">
            <v>0</v>
          </cell>
          <cell r="BA1795">
            <v>29</v>
          </cell>
        </row>
        <row r="1796">
          <cell r="A1796">
            <v>112681</v>
          </cell>
          <cell r="B1796" t="str">
            <v>MOISES GOMES RODRIGUES</v>
          </cell>
          <cell r="C1796" t="str">
            <v>VARREDOR</v>
          </cell>
          <cell r="D1796" t="str">
            <v>ECOSAMPA Campo Limpo</v>
          </cell>
          <cell r="E1796">
            <v>43617</v>
          </cell>
          <cell r="F1796">
            <v>1603.99</v>
          </cell>
          <cell r="G1796" t="str">
            <v>Em Atividade Normal</v>
          </cell>
          <cell r="H1796">
            <v>45177</v>
          </cell>
          <cell r="I1796">
            <v>25798</v>
          </cell>
          <cell r="J1796" t="str">
            <v>270.827.748-00</v>
          </cell>
          <cell r="K1796" t="str">
            <v>127.12975.81.4</v>
          </cell>
          <cell r="L1796" t="str">
            <v>Salário Mensal</v>
          </cell>
          <cell r="M1796" t="str">
            <v>Empregado (CLT)</v>
          </cell>
          <cell r="N1796" t="str">
            <v>5142-15</v>
          </cell>
          <cell r="O1796">
            <v>71</v>
          </cell>
          <cell r="P1796" t="str">
            <v>SEGUNDA A SABADO - 07:00 AS 15:20 / INTERVALO DE 01 HORA</v>
          </cell>
          <cell r="Q1796" t="str">
            <v>220 Horas</v>
          </cell>
          <cell r="R1796" t="str">
            <v>75.01.006</v>
          </cell>
          <cell r="S1796" t="str">
            <v>SCK - Varrição de Vias e Logradouros</v>
          </cell>
          <cell r="T1796">
            <v>2</v>
          </cell>
          <cell r="U1796" t="str">
            <v>SIEMACO SAO PAULO LIMP URBANA</v>
          </cell>
          <cell r="V1796" t="str">
            <v>Brasileira</v>
          </cell>
          <cell r="W1796" t="str">
            <v>São Paulo</v>
          </cell>
          <cell r="X1796" t="str">
            <v>GERALDA GOMES RODRIGUES</v>
          </cell>
          <cell r="Y1796" t="str">
            <v>JOSE GERALDO RODRIGUES</v>
          </cell>
          <cell r="Z1796" t="str">
            <v>Solteiro</v>
          </cell>
          <cell r="AA1796" t="str">
            <v>Ensino Fundamental Incompleto</v>
          </cell>
          <cell r="AB1796" t="str">
            <v>M</v>
          </cell>
          <cell r="AC1796" t="str">
            <v>Avenida</v>
          </cell>
          <cell r="AD1796" t="str">
            <v>FIM DE SEMANA</v>
          </cell>
          <cell r="AE1796" t="str">
            <v>53</v>
          </cell>
          <cell r="AG1796" t="str">
            <v>05846-270</v>
          </cell>
          <cell r="AH1796" t="str">
            <v>JARDIM CASA BLANCA</v>
          </cell>
          <cell r="AI1796" t="str">
            <v>São Paulo</v>
          </cell>
          <cell r="AJ1796" t="str">
            <v>São Paulo</v>
          </cell>
          <cell r="AP1796">
            <v>9106</v>
          </cell>
          <cell r="AQ1796" t="str">
            <v>34245</v>
          </cell>
          <cell r="AR1796" t="str">
            <v>5</v>
          </cell>
          <cell r="AS1796" t="str">
            <v>27.889.695-9</v>
          </cell>
          <cell r="AT1796" t="str">
            <v>280486570108</v>
          </cell>
          <cell r="AU1796" t="str">
            <v>379</v>
          </cell>
          <cell r="AV1796" t="str">
            <v>408</v>
          </cell>
          <cell r="AW1796" t="str">
            <v>82599</v>
          </cell>
          <cell r="AX1796" t="str">
            <v>214</v>
          </cell>
          <cell r="AY1796">
            <v>4</v>
          </cell>
          <cell r="AZ1796">
            <v>3</v>
          </cell>
          <cell r="BA1796">
            <v>0</v>
          </cell>
        </row>
        <row r="1797">
          <cell r="A1797">
            <v>114231</v>
          </cell>
          <cell r="B1797" t="str">
            <v>MOISES MENDES DE QUEIROZ</v>
          </cell>
          <cell r="C1797" t="str">
            <v>FISCAL DE TURMA PLENO</v>
          </cell>
          <cell r="D1797" t="str">
            <v>ECOSAMPA M'Boi Mirim</v>
          </cell>
          <cell r="E1797">
            <v>43788</v>
          </cell>
          <cell r="F1797">
            <v>3222.08</v>
          </cell>
          <cell r="G1797" t="str">
            <v>Em Atividade Normal</v>
          </cell>
          <cell r="H1797">
            <v>45056</v>
          </cell>
          <cell r="I1797">
            <v>30263</v>
          </cell>
          <cell r="J1797" t="str">
            <v>322.022.078-99</v>
          </cell>
          <cell r="K1797" t="str">
            <v>201.15436.39.6</v>
          </cell>
          <cell r="L1797" t="str">
            <v>Salário Mensal</v>
          </cell>
          <cell r="M1797" t="str">
            <v>Empregado (CLT)</v>
          </cell>
          <cell r="N1797" t="str">
            <v>9922-05</v>
          </cell>
          <cell r="O1797">
            <v>167</v>
          </cell>
          <cell r="P1797" t="str">
            <v>SEGUNDA A SABADO - 13:40 AS 22:00 / INTERVALO DE 01 HORA</v>
          </cell>
          <cell r="Q1797" t="str">
            <v>220 Horas</v>
          </cell>
          <cell r="R1797" t="str">
            <v>75.02.003</v>
          </cell>
          <cell r="S1797" t="str">
            <v>Apoio Op C.Direto</v>
          </cell>
          <cell r="T1797">
            <v>2</v>
          </cell>
          <cell r="U1797" t="str">
            <v>SIEMACO SAO PAULO LIMP URBANA</v>
          </cell>
          <cell r="V1797" t="str">
            <v>Brasileira</v>
          </cell>
          <cell r="W1797" t="str">
            <v>São João da Ponte</v>
          </cell>
          <cell r="X1797" t="str">
            <v>TEREZINHA MENDES VELOSO QUEIROZ</v>
          </cell>
          <cell r="Y1797" t="str">
            <v>JOSE DARCY GUSMAO DE QUEIROZ</v>
          </cell>
          <cell r="Z1797" t="str">
            <v>Casado</v>
          </cell>
          <cell r="AA1797" t="str">
            <v>Ensino Médio Completo</v>
          </cell>
          <cell r="AB1797" t="str">
            <v>M</v>
          </cell>
          <cell r="AC1797" t="str">
            <v>Rua</v>
          </cell>
          <cell r="AD1797" t="str">
            <v>RUA DOMINGOS ALVES</v>
          </cell>
          <cell r="AE1797" t="str">
            <v>110</v>
          </cell>
          <cell r="AF1797" t="str">
            <v>CASA 2</v>
          </cell>
          <cell r="AG1797" t="str">
            <v>05763-310</v>
          </cell>
          <cell r="AH1797" t="str">
            <v>JARDIM PIRACUAMA</v>
          </cell>
          <cell r="AI1797" t="str">
            <v>São Paulo</v>
          </cell>
          <cell r="AJ1797" t="str">
            <v>São Paulo</v>
          </cell>
          <cell r="AK1797" t="str">
            <v>11</v>
          </cell>
          <cell r="AL1797" t="str">
            <v>98165.4078</v>
          </cell>
          <cell r="AP1797">
            <v>1634</v>
          </cell>
          <cell r="AQ1797" t="str">
            <v>66694</v>
          </cell>
          <cell r="AR1797" t="str">
            <v>3</v>
          </cell>
          <cell r="AS1797" t="str">
            <v>355656358</v>
          </cell>
          <cell r="AT1797" t="str">
            <v>312269430191</v>
          </cell>
          <cell r="AU1797" t="str">
            <v>850</v>
          </cell>
          <cell r="AV1797" t="str">
            <v>328</v>
          </cell>
          <cell r="AW1797" t="str">
            <v>12709</v>
          </cell>
          <cell r="AX1797" t="str">
            <v>00271</v>
          </cell>
          <cell r="AY1797">
            <v>3</v>
          </cell>
          <cell r="AZ1797">
            <v>9</v>
          </cell>
          <cell r="BA1797">
            <v>12</v>
          </cell>
          <cell r="BB1797" t="str">
            <v>02.472.159.904</v>
          </cell>
          <cell r="BC1797">
            <v>44783</v>
          </cell>
          <cell r="BD1797">
            <v>42957</v>
          </cell>
          <cell r="BE1797" t="str">
            <v>A</v>
          </cell>
          <cell r="BF1797" t="str">
            <v>B</v>
          </cell>
        </row>
        <row r="1798">
          <cell r="A1798">
            <v>112692</v>
          </cell>
          <cell r="B1798" t="str">
            <v>MOISES SANTOS NOGUEIRA</v>
          </cell>
          <cell r="C1798" t="str">
            <v>VARREDOR</v>
          </cell>
          <cell r="D1798" t="str">
            <v>ECOSAMPA Parelheiros</v>
          </cell>
          <cell r="E1798">
            <v>43617</v>
          </cell>
          <cell r="F1798">
            <v>1603.99</v>
          </cell>
          <cell r="G1798" t="str">
            <v>Em Atividade Normal</v>
          </cell>
          <cell r="H1798">
            <v>44867</v>
          </cell>
          <cell r="I1798">
            <v>31334</v>
          </cell>
          <cell r="J1798" t="str">
            <v>357.943.558-24</v>
          </cell>
          <cell r="K1798" t="str">
            <v>207.24982.05.6</v>
          </cell>
          <cell r="L1798" t="str">
            <v>Salário Mensal</v>
          </cell>
          <cell r="M1798" t="str">
            <v>Empregado (CLT)</v>
          </cell>
          <cell r="N1798" t="str">
            <v>5142-15</v>
          </cell>
          <cell r="O1798">
            <v>233</v>
          </cell>
          <cell r="P1798" t="str">
            <v>SEGUNDA A SABADO - 09:00 AS 17:20 / INTERVALO DE 01 HORA</v>
          </cell>
          <cell r="Q1798" t="str">
            <v>220 Horas</v>
          </cell>
          <cell r="R1798" t="str">
            <v>75.01.006</v>
          </cell>
          <cell r="S1798" t="str">
            <v>SCK - Varrição de Vias e Logradouros</v>
          </cell>
          <cell r="T1798">
            <v>2</v>
          </cell>
          <cell r="U1798" t="str">
            <v>SIEMACO SAO PAULO LIMP URBANA</v>
          </cell>
          <cell r="V1798" t="str">
            <v>Brasileira</v>
          </cell>
          <cell r="W1798" t="str">
            <v>São Paulo</v>
          </cell>
          <cell r="X1798" t="str">
            <v>FRANCISCA TEREZA DOS SANTOS NOGUEIRA</v>
          </cell>
          <cell r="Y1798" t="str">
            <v>ROQUE SANTOS NOGUEIRA</v>
          </cell>
          <cell r="Z1798" t="str">
            <v>Casado</v>
          </cell>
          <cell r="AA1798" t="str">
            <v>Ensino Médio Completo</v>
          </cell>
          <cell r="AB1798" t="str">
            <v>M</v>
          </cell>
          <cell r="AC1798" t="str">
            <v>Avenida</v>
          </cell>
          <cell r="AD1798" t="str">
            <v>DO PAIOL</v>
          </cell>
          <cell r="AE1798" t="str">
            <v>146</v>
          </cell>
          <cell r="AG1798" t="str">
            <v>04880-120</v>
          </cell>
          <cell r="AH1798" t="str">
            <v>RECANTO CAMPO BELO</v>
          </cell>
          <cell r="AI1798" t="str">
            <v>São Paulo</v>
          </cell>
          <cell r="AJ1798" t="str">
            <v>São Paulo</v>
          </cell>
          <cell r="AP1798">
            <v>5917</v>
          </cell>
          <cell r="AQ1798" t="str">
            <v>03866</v>
          </cell>
          <cell r="AR1798" t="str">
            <v>2</v>
          </cell>
          <cell r="AS1798" t="str">
            <v>420981962</v>
          </cell>
          <cell r="AT1798" t="str">
            <v>363058390175</v>
          </cell>
          <cell r="AU1798" t="str">
            <v>501</v>
          </cell>
          <cell r="AV1798" t="str">
            <v>381</v>
          </cell>
          <cell r="AW1798" t="str">
            <v>1300</v>
          </cell>
          <cell r="AX1798" t="str">
            <v>312</v>
          </cell>
          <cell r="AY1798">
            <v>4</v>
          </cell>
          <cell r="AZ1798">
            <v>3</v>
          </cell>
          <cell r="BA1798">
            <v>0</v>
          </cell>
        </row>
        <row r="1799">
          <cell r="A1799">
            <v>113741</v>
          </cell>
          <cell r="B1799" t="str">
            <v>MONICA PAULA DA SILVA</v>
          </cell>
          <cell r="C1799" t="str">
            <v>COORDENADOR(A) DE COMUNICACAO</v>
          </cell>
          <cell r="D1799" t="str">
            <v>ECOSAMPA Administração</v>
          </cell>
          <cell r="E1799">
            <v>43619</v>
          </cell>
          <cell r="F1799">
            <v>8177.55</v>
          </cell>
          <cell r="G1799" t="str">
            <v>Em Atividade Normal</v>
          </cell>
          <cell r="H1799">
            <v>45053</v>
          </cell>
          <cell r="I1799">
            <v>24003</v>
          </cell>
          <cell r="J1799" t="str">
            <v>014.647.488-02</v>
          </cell>
          <cell r="K1799" t="str">
            <v>122.08405.34.1</v>
          </cell>
          <cell r="L1799" t="str">
            <v>Salário Mensal</v>
          </cell>
          <cell r="M1799" t="str">
            <v>Empregado (CLT)</v>
          </cell>
          <cell r="N1799" t="str">
            <v>1423-10</v>
          </cell>
          <cell r="O1799">
            <v>46</v>
          </cell>
          <cell r="P1799" t="str">
            <v>SEGUNDA A SEXTA - 08:30 ÀS 18:18 / INTERVALO DE 01 HORA</v>
          </cell>
          <cell r="Q1799" t="str">
            <v>220 Horas</v>
          </cell>
          <cell r="R1799" t="str">
            <v>03.01.001</v>
          </cell>
          <cell r="S1799" t="str">
            <v>Depto Servicos Gerais</v>
          </cell>
          <cell r="T1799">
            <v>1</v>
          </cell>
          <cell r="U1799" t="str">
            <v>SIEMACO SAO PAULO LIMP URBANA</v>
          </cell>
          <cell r="V1799" t="str">
            <v>Brasileira</v>
          </cell>
          <cell r="W1799" t="str">
            <v>São Paulo</v>
          </cell>
          <cell r="X1799" t="str">
            <v>MARIA ZELIA DE PAULA DA SILVA</v>
          </cell>
          <cell r="Y1799" t="str">
            <v>CICERO JOSE DA SILVA</v>
          </cell>
          <cell r="Z1799" t="str">
            <v>Solteiro</v>
          </cell>
          <cell r="AA1799" t="str">
            <v>Ensino Superior Completo</v>
          </cell>
          <cell r="AB1799" t="str">
            <v>F</v>
          </cell>
          <cell r="AC1799" t="str">
            <v>Rua</v>
          </cell>
          <cell r="AD1799" t="str">
            <v>MINISTRO GASTAO MESQUITA</v>
          </cell>
          <cell r="AE1799" t="str">
            <v>43</v>
          </cell>
          <cell r="AF1799" t="str">
            <v>APTO 404</v>
          </cell>
          <cell r="AG1799" t="str">
            <v>05012-010</v>
          </cell>
          <cell r="AH1799" t="str">
            <v>PERDIZES</v>
          </cell>
          <cell r="AI1799" t="str">
            <v>São Paulo</v>
          </cell>
          <cell r="AJ1799" t="str">
            <v>São Paulo</v>
          </cell>
          <cell r="AP1799">
            <v>6967</v>
          </cell>
          <cell r="AQ1799" t="str">
            <v>16991</v>
          </cell>
          <cell r="AR1799" t="str">
            <v>0</v>
          </cell>
          <cell r="AS1799" t="str">
            <v>13.308.070-5</v>
          </cell>
          <cell r="AT1799" t="str">
            <v>087631710175</v>
          </cell>
          <cell r="AU1799" t="str">
            <v>0124</v>
          </cell>
          <cell r="AV1799" t="str">
            <v>252</v>
          </cell>
          <cell r="AW1799" t="str">
            <v>27132</v>
          </cell>
          <cell r="AX1799" t="str">
            <v>063</v>
          </cell>
          <cell r="AY1799">
            <v>4</v>
          </cell>
          <cell r="AZ1799">
            <v>2</v>
          </cell>
          <cell r="BA1799">
            <v>28</v>
          </cell>
        </row>
        <row r="1800">
          <cell r="A1800">
            <v>113582</v>
          </cell>
          <cell r="B1800" t="str">
            <v>NACISIO JANUARIO DOS SANTOS</v>
          </cell>
          <cell r="C1800" t="str">
            <v>VARREDOR</v>
          </cell>
          <cell r="D1800" t="str">
            <v>ECOSAMPA Santo Amaro</v>
          </cell>
          <cell r="E1800">
            <v>43617</v>
          </cell>
          <cell r="F1800">
            <v>1603.99</v>
          </cell>
          <cell r="G1800" t="str">
            <v>Em Atividade Normal</v>
          </cell>
          <cell r="H1800">
            <v>45050</v>
          </cell>
          <cell r="I1800">
            <v>26762</v>
          </cell>
          <cell r="J1800" t="str">
            <v>146.971.448-56</v>
          </cell>
          <cell r="K1800" t="str">
            <v>124.65254.32.6</v>
          </cell>
          <cell r="L1800" t="str">
            <v>Salário Mensal</v>
          </cell>
          <cell r="M1800" t="str">
            <v>Empregado (CLT)</v>
          </cell>
          <cell r="N1800" t="str">
            <v>5142-15</v>
          </cell>
          <cell r="O1800">
            <v>66</v>
          </cell>
          <cell r="P1800" t="str">
            <v>SEGUNDA A SABADO - 06:00 AS 14:20 / INTERVALO DE 01 HORA</v>
          </cell>
          <cell r="Q1800" t="str">
            <v>220 Horas</v>
          </cell>
          <cell r="R1800" t="str">
            <v>75.01.006</v>
          </cell>
          <cell r="S1800" t="str">
            <v>SCK - Varrição de Vias e Logradouros</v>
          </cell>
          <cell r="T1800">
            <v>2</v>
          </cell>
          <cell r="U1800" t="str">
            <v>SIEMACO SAO PAULO LIMP URBANA</v>
          </cell>
          <cell r="V1800" t="str">
            <v>Brasileira</v>
          </cell>
          <cell r="W1800" t="str">
            <v>Remígio</v>
          </cell>
          <cell r="X1800" t="str">
            <v>OLIVIA CECILIA DA CONCEICAO</v>
          </cell>
          <cell r="Y1800" t="str">
            <v>JANUARIO MANOEL DOS SANTOS</v>
          </cell>
          <cell r="Z1800" t="str">
            <v>Solteiro</v>
          </cell>
          <cell r="AA1800" t="str">
            <v>Ensino Fundamental Incompleto</v>
          </cell>
          <cell r="AB1800" t="str">
            <v>M</v>
          </cell>
          <cell r="AC1800" t="str">
            <v>Avenida</v>
          </cell>
          <cell r="AD1800" t="str">
            <v>RAQUEL ALVES MOREIRA</v>
          </cell>
          <cell r="AE1800" t="str">
            <v>522</v>
          </cell>
          <cell r="AG1800" t="str">
            <v>05821-130</v>
          </cell>
          <cell r="AH1800" t="str">
            <v>PARQUE SANTO ANTONIO</v>
          </cell>
          <cell r="AI1800" t="str">
            <v>São Paulo</v>
          </cell>
          <cell r="AJ1800" t="str">
            <v>São Paulo</v>
          </cell>
          <cell r="AP1800">
            <v>1667</v>
          </cell>
          <cell r="AQ1800" t="str">
            <v>70150</v>
          </cell>
          <cell r="AR1800" t="str">
            <v>0</v>
          </cell>
          <cell r="AS1800" t="str">
            <v>38.981.286-9</v>
          </cell>
          <cell r="AT1800" t="str">
            <v>18508851252</v>
          </cell>
          <cell r="AU1800" t="str">
            <v>702</v>
          </cell>
          <cell r="AV1800" t="str">
            <v>372</v>
          </cell>
          <cell r="AW1800" t="str">
            <v>31068</v>
          </cell>
          <cell r="AX1800" t="str">
            <v>14</v>
          </cell>
          <cell r="AY1800">
            <v>4</v>
          </cell>
          <cell r="AZ1800">
            <v>3</v>
          </cell>
          <cell r="BA1800">
            <v>0</v>
          </cell>
        </row>
        <row r="1801">
          <cell r="A1801">
            <v>116718</v>
          </cell>
          <cell r="B1801" t="str">
            <v>NADIO BORBA DOS SANTOS</v>
          </cell>
          <cell r="C1801" t="str">
            <v>VARREDOR</v>
          </cell>
          <cell r="D1801" t="str">
            <v>ECOSAMPA M'Boi Mirim</v>
          </cell>
          <cell r="E1801">
            <v>44368</v>
          </cell>
          <cell r="F1801">
            <v>1603.99</v>
          </cell>
          <cell r="G1801" t="str">
            <v>Em Atividade Normal</v>
          </cell>
          <cell r="H1801">
            <v>45023</v>
          </cell>
          <cell r="I1801">
            <v>32065</v>
          </cell>
          <cell r="J1801" t="str">
            <v>038.752.895-44</v>
          </cell>
          <cell r="K1801" t="str">
            <v>129.96100.11.7</v>
          </cell>
          <cell r="L1801" t="str">
            <v>Salário Mensal</v>
          </cell>
          <cell r="M1801" t="str">
            <v>Empregado (CLT)</v>
          </cell>
          <cell r="N1801" t="str">
            <v>5142-15</v>
          </cell>
          <cell r="O1801">
            <v>66</v>
          </cell>
          <cell r="P1801" t="str">
            <v>SEGUNDA A SABADO - 06:00 AS 14:20 / INTERVALO DE 01 HORA</v>
          </cell>
          <cell r="Q1801" t="str">
            <v>220 Horas</v>
          </cell>
          <cell r="R1801" t="str">
            <v>75.01.006</v>
          </cell>
          <cell r="S1801" t="str">
            <v>SCK - Varrição de Vias e Logradouros</v>
          </cell>
          <cell r="T1801">
            <v>2</v>
          </cell>
          <cell r="U1801" t="str">
            <v>SIEMACO SAO PAULO LIMP URBANA</v>
          </cell>
          <cell r="V1801" t="str">
            <v>Brasileira</v>
          </cell>
          <cell r="W1801" t="str">
            <v>Gandu</v>
          </cell>
          <cell r="X1801" t="str">
            <v>MARIA DA CONCEICAO DE JESUS BORBA</v>
          </cell>
          <cell r="Y1801" t="str">
            <v>MANOEL SERAFIL DOS SANTOS</v>
          </cell>
          <cell r="Z1801" t="str">
            <v>Solteiro</v>
          </cell>
          <cell r="AA1801" t="str">
            <v>Ensino Fundamental Incompleto</v>
          </cell>
          <cell r="AB1801" t="str">
            <v>M</v>
          </cell>
          <cell r="AC1801" t="str">
            <v>Travessa</v>
          </cell>
          <cell r="AD1801" t="str">
            <v>TRAVESSA SANTO INACIO</v>
          </cell>
          <cell r="AE1801" t="str">
            <v>18</v>
          </cell>
          <cell r="AF1801" t="str">
            <v>CASA 4</v>
          </cell>
          <cell r="AG1801" t="str">
            <v>04945-220</v>
          </cell>
          <cell r="AH1801" t="str">
            <v>JARDIM RIO DOURO</v>
          </cell>
          <cell r="AI1801" t="str">
            <v>São Paulo</v>
          </cell>
          <cell r="AJ1801" t="str">
            <v>São Paulo</v>
          </cell>
          <cell r="AK1801" t="str">
            <v>11</v>
          </cell>
          <cell r="AL1801" t="str">
            <v>95204.0144</v>
          </cell>
          <cell r="AP1801">
            <v>8341</v>
          </cell>
          <cell r="AQ1801" t="str">
            <v>29052</v>
          </cell>
          <cell r="AR1801" t="str">
            <v>9</v>
          </cell>
          <cell r="AS1801" t="str">
            <v>670627951</v>
          </cell>
          <cell r="AT1801" t="str">
            <v>120351470515</v>
          </cell>
          <cell r="AU1801" t="str">
            <v>0071</v>
          </cell>
          <cell r="AV1801" t="str">
            <v>372</v>
          </cell>
          <cell r="AW1801" t="str">
            <v>03875289</v>
          </cell>
          <cell r="AX1801" t="str">
            <v>544</v>
          </cell>
          <cell r="AY1801">
            <v>2</v>
          </cell>
          <cell r="AZ1801">
            <v>2</v>
          </cell>
          <cell r="BA1801">
            <v>10</v>
          </cell>
        </row>
        <row r="1802">
          <cell r="A1802">
            <v>114610</v>
          </cell>
          <cell r="B1802" t="str">
            <v>NAEDSON ROCHA FARIAS FERREIRA</v>
          </cell>
          <cell r="C1802" t="str">
            <v>AJUDANTE EQ SERVICOS DIVERSOS</v>
          </cell>
          <cell r="D1802" t="str">
            <v>ECOSAMPA Santo Amaro</v>
          </cell>
          <cell r="E1802">
            <v>43838</v>
          </cell>
          <cell r="F1802">
            <v>1281.23</v>
          </cell>
          <cell r="G1802" t="str">
            <v>Demitido em Meses Anteriores</v>
          </cell>
          <cell r="H1802">
            <v>44061</v>
          </cell>
          <cell r="I1802">
            <v>33938</v>
          </cell>
          <cell r="J1802" t="str">
            <v>455.560.428-88</v>
          </cell>
          <cell r="K1802" t="str">
            <v>160.48314.85.0</v>
          </cell>
          <cell r="L1802" t="str">
            <v>Salário Mensal</v>
          </cell>
          <cell r="M1802" t="str">
            <v>Empregado (CLT)</v>
          </cell>
          <cell r="N1802" t="str">
            <v>5142-25</v>
          </cell>
          <cell r="O1802">
            <v>300</v>
          </cell>
          <cell r="P1802" t="str">
            <v>SEGUNDA A SABADO - 21:00 AS 04:33 / INTERVALO DE 01 HORA</v>
          </cell>
          <cell r="Q1802" t="str">
            <v>220 Horas</v>
          </cell>
          <cell r="R1802" t="str">
            <v>75.01.013</v>
          </cell>
          <cell r="S1802" t="str">
            <v>SCK - Capinação e Roçada de Vias</v>
          </cell>
          <cell r="T1802">
            <v>2</v>
          </cell>
          <cell r="U1802" t="str">
            <v>SIEMACO SAO PAULO LIMP URBANA</v>
          </cell>
          <cell r="V1802" t="str">
            <v>Brasileira</v>
          </cell>
          <cell r="W1802" t="str">
            <v>Prata</v>
          </cell>
          <cell r="X1802" t="str">
            <v>MARIA DA PAZ DE FARIAS</v>
          </cell>
          <cell r="Y1802" t="str">
            <v>NAEL LAGOS FERREIRA</v>
          </cell>
          <cell r="Z1802" t="str">
            <v>Casado</v>
          </cell>
          <cell r="AA1802" t="str">
            <v>Ensino Fundamental Completo</v>
          </cell>
          <cell r="AB1802" t="str">
            <v>M</v>
          </cell>
          <cell r="AC1802" t="str">
            <v>Travessa</v>
          </cell>
          <cell r="AD1802" t="str">
            <v>TRAVESSA CAETANO PAIOLI</v>
          </cell>
          <cell r="AE1802" t="str">
            <v>45</v>
          </cell>
          <cell r="AF1802" t="str">
            <v>CASA 03</v>
          </cell>
          <cell r="AG1802" t="str">
            <v>04932-450</v>
          </cell>
          <cell r="AH1802" t="str">
            <v>JARDIM ANGELA</v>
          </cell>
          <cell r="AI1802" t="str">
            <v>São Paulo</v>
          </cell>
          <cell r="AJ1802" t="str">
            <v>São Paulo</v>
          </cell>
          <cell r="AK1802" t="str">
            <v>11</v>
          </cell>
          <cell r="AL1802" t="str">
            <v>94954.1863</v>
          </cell>
          <cell r="AM1802" t="str">
            <v>11</v>
          </cell>
          <cell r="AN1802" t="str">
            <v>94987.1203</v>
          </cell>
          <cell r="AP1802">
            <v>8091</v>
          </cell>
          <cell r="AQ1802" t="str">
            <v>32842</v>
          </cell>
          <cell r="AR1802" t="str">
            <v>0</v>
          </cell>
          <cell r="AS1802" t="str">
            <v>574238815</v>
          </cell>
          <cell r="AT1802" t="str">
            <v>042472221295</v>
          </cell>
          <cell r="AU1802" t="str">
            <v>43</v>
          </cell>
          <cell r="AV1802" t="str">
            <v>29</v>
          </cell>
          <cell r="AW1802" t="str">
            <v>45556042</v>
          </cell>
          <cell r="AX1802" t="str">
            <v>888</v>
          </cell>
          <cell r="AY1802">
            <v>0</v>
          </cell>
          <cell r="AZ1802">
            <v>7</v>
          </cell>
          <cell r="BA1802">
            <v>10</v>
          </cell>
        </row>
        <row r="1803">
          <cell r="A1803">
            <v>112703</v>
          </cell>
          <cell r="B1803" t="str">
            <v>NAILTON VIEIRA DOS SANTOS</v>
          </cell>
          <cell r="C1803" t="str">
            <v>VARREDOR</v>
          </cell>
          <cell r="D1803" t="str">
            <v>ECOSAMPA Campo Limpo</v>
          </cell>
          <cell r="E1803">
            <v>43617</v>
          </cell>
          <cell r="F1803">
            <v>1603.99</v>
          </cell>
          <cell r="G1803" t="str">
            <v>Em Atividade Normal</v>
          </cell>
          <cell r="H1803">
            <v>44960</v>
          </cell>
          <cell r="I1803">
            <v>26168</v>
          </cell>
          <cell r="J1803" t="str">
            <v>169.448.468-88</v>
          </cell>
          <cell r="K1803" t="str">
            <v>123.82210.31.3</v>
          </cell>
          <cell r="L1803" t="str">
            <v>Salário Mensal</v>
          </cell>
          <cell r="M1803" t="str">
            <v>Empregado (CLT)</v>
          </cell>
          <cell r="N1803" t="str">
            <v>5142-15</v>
          </cell>
          <cell r="O1803">
            <v>223</v>
          </cell>
          <cell r="P1803" t="str">
            <v>SEGUNDA A SABADO - 10:00 AS 18:20 / INTERVALO DE 01 HORA</v>
          </cell>
          <cell r="Q1803" t="str">
            <v>220 Horas</v>
          </cell>
          <cell r="R1803" t="str">
            <v>75.01.006</v>
          </cell>
          <cell r="S1803" t="str">
            <v>SCK - Varrição de Vias e Logradouros</v>
          </cell>
          <cell r="T1803">
            <v>2</v>
          </cell>
          <cell r="U1803" t="str">
            <v>SIEMACO SAO PAULO LIMP URBANA</v>
          </cell>
          <cell r="V1803" t="str">
            <v>Brasileira</v>
          </cell>
          <cell r="W1803" t="str">
            <v>São Paulo</v>
          </cell>
          <cell r="X1803" t="str">
            <v>MARIA VIEIRA DOS SANTOS</v>
          </cell>
          <cell r="Z1803" t="str">
            <v>Casado</v>
          </cell>
          <cell r="AA1803" t="str">
            <v>Ensino Fundamental Incompleto</v>
          </cell>
          <cell r="AB1803" t="str">
            <v>M</v>
          </cell>
          <cell r="AC1803" t="str">
            <v>Rua</v>
          </cell>
          <cell r="AD1803" t="str">
            <v>MAL HERMES DA FONSECA</v>
          </cell>
          <cell r="AE1803" t="str">
            <v>120</v>
          </cell>
          <cell r="AG1803" t="str">
            <v>06823-580</v>
          </cell>
          <cell r="AH1803" t="str">
            <v>JARDIM SANTO EDUARDO</v>
          </cell>
          <cell r="AI1803" t="str">
            <v>Campo Limpo Paulista</v>
          </cell>
          <cell r="AJ1803" t="str">
            <v>São Paulo</v>
          </cell>
          <cell r="AP1803">
            <v>3170</v>
          </cell>
          <cell r="AQ1803" t="str">
            <v>05408</v>
          </cell>
          <cell r="AR1803" t="str">
            <v>8</v>
          </cell>
          <cell r="AS1803" t="str">
            <v>261864919</v>
          </cell>
          <cell r="AT1803" t="str">
            <v>192744470108</v>
          </cell>
          <cell r="AU1803" t="str">
            <v>169</v>
          </cell>
          <cell r="AV1803" t="str">
            <v>341</v>
          </cell>
          <cell r="AW1803" t="str">
            <v>74411</v>
          </cell>
          <cell r="AX1803" t="str">
            <v>157</v>
          </cell>
          <cell r="AY1803">
            <v>4</v>
          </cell>
          <cell r="AZ1803">
            <v>3</v>
          </cell>
          <cell r="BA1803">
            <v>0</v>
          </cell>
        </row>
        <row r="1804">
          <cell r="A1804">
            <v>114105</v>
          </cell>
          <cell r="B1804" t="str">
            <v>NATANAEL ALBINO DE OLIVEIRA</v>
          </cell>
          <cell r="C1804" t="str">
            <v>AJUDANTE EQ SERVICOS DIVERSOS</v>
          </cell>
          <cell r="D1804" t="str">
            <v>ECOSAMPA Operação Geral</v>
          </cell>
          <cell r="E1804">
            <v>43728</v>
          </cell>
          <cell r="F1804">
            <v>1603.99</v>
          </cell>
          <cell r="G1804" t="str">
            <v>Em Atividade Normal</v>
          </cell>
          <cell r="H1804">
            <v>45149</v>
          </cell>
          <cell r="I1804">
            <v>36231</v>
          </cell>
          <cell r="J1804" t="str">
            <v>483.710.058-90</v>
          </cell>
          <cell r="K1804" t="str">
            <v>166.00230.80.1</v>
          </cell>
          <cell r="L1804" t="str">
            <v>Salário Mensal</v>
          </cell>
          <cell r="M1804" t="str">
            <v>Empregado (CLT)</v>
          </cell>
          <cell r="N1804" t="str">
            <v>5142-25</v>
          </cell>
          <cell r="O1804">
            <v>339</v>
          </cell>
          <cell r="P1804" t="str">
            <v>SEGUNDA A SABADO - 13:20 AS 21:40 / INTERVALO DE 01 HORA</v>
          </cell>
          <cell r="Q1804" t="str">
            <v>220 Horas</v>
          </cell>
          <cell r="R1804" t="str">
            <v>75.01.013</v>
          </cell>
          <cell r="S1804" t="str">
            <v>SCK - Capinação e Roçada de Vias</v>
          </cell>
          <cell r="T1804">
            <v>2</v>
          </cell>
          <cell r="U1804" t="str">
            <v>SIEMACO SAO PAULO LIMP URBANA</v>
          </cell>
          <cell r="V1804" t="str">
            <v>Brasileira</v>
          </cell>
          <cell r="W1804" t="str">
            <v>Itapecerica da Serra</v>
          </cell>
          <cell r="X1804" t="str">
            <v>MARIA JOSE ALBINO</v>
          </cell>
          <cell r="Y1804" t="str">
            <v>NELSON DE OLIVEIRA</v>
          </cell>
          <cell r="Z1804" t="str">
            <v>Solteiro</v>
          </cell>
          <cell r="AA1804" t="str">
            <v>Ensino Médio Completo</v>
          </cell>
          <cell r="AB1804" t="str">
            <v>M</v>
          </cell>
          <cell r="AC1804" t="str">
            <v>Rua</v>
          </cell>
          <cell r="AD1804" t="str">
            <v>PAU PEREIRA</v>
          </cell>
          <cell r="AE1804" t="str">
            <v>42</v>
          </cell>
          <cell r="AG1804" t="str">
            <v>04895-480</v>
          </cell>
          <cell r="AH1804" t="str">
            <v>COLONIA</v>
          </cell>
          <cell r="AI1804" t="str">
            <v>São Paulo</v>
          </cell>
          <cell r="AJ1804" t="str">
            <v>São Paulo</v>
          </cell>
          <cell r="AK1804" t="str">
            <v>11</v>
          </cell>
          <cell r="AL1804" t="str">
            <v>5921.1868</v>
          </cell>
          <cell r="AP1804">
            <v>9106</v>
          </cell>
          <cell r="AQ1804" t="str">
            <v>34384</v>
          </cell>
          <cell r="AR1804" t="str">
            <v>2</v>
          </cell>
          <cell r="AS1804" t="str">
            <v>54.049.728-9</v>
          </cell>
          <cell r="AT1804" t="str">
            <v>451518770124</v>
          </cell>
          <cell r="AU1804" t="str">
            <v>112</v>
          </cell>
          <cell r="AV1804" t="str">
            <v>381</v>
          </cell>
          <cell r="AW1804" t="str">
            <v>006016</v>
          </cell>
          <cell r="AX1804" t="str">
            <v>00432</v>
          </cell>
          <cell r="AY1804">
            <v>3</v>
          </cell>
          <cell r="AZ1804">
            <v>11</v>
          </cell>
          <cell r="BA1804">
            <v>11</v>
          </cell>
        </row>
        <row r="1805">
          <cell r="A1805">
            <v>114930</v>
          </cell>
          <cell r="B1805" t="str">
            <v>NATHALIA APARECIDA OLIVEIRA MENDES</v>
          </cell>
          <cell r="C1805" t="str">
            <v>AJUDANTE EQ SERVICOS DIVERSOS</v>
          </cell>
          <cell r="D1805" t="str">
            <v>ECOSAMPA Campo Limpo</v>
          </cell>
          <cell r="E1805">
            <v>43916</v>
          </cell>
          <cell r="F1805">
            <v>1603.99</v>
          </cell>
          <cell r="G1805" t="str">
            <v>Em Atividade Normal</v>
          </cell>
          <cell r="H1805">
            <v>45177</v>
          </cell>
          <cell r="I1805">
            <v>35176</v>
          </cell>
          <cell r="J1805" t="str">
            <v>468.534.948-22</v>
          </cell>
          <cell r="K1805" t="str">
            <v>206.87089.28.4</v>
          </cell>
          <cell r="L1805" t="str">
            <v>Salário Mensal</v>
          </cell>
          <cell r="M1805" t="str">
            <v>Empregado (CLT)</v>
          </cell>
          <cell r="N1805" t="str">
            <v>5142-25</v>
          </cell>
          <cell r="O1805">
            <v>66</v>
          </cell>
          <cell r="P1805" t="str">
            <v>SEGUNDA A SABADO - 06:00 AS 14:20 / INTERVALO DE 01 HORA</v>
          </cell>
          <cell r="Q1805" t="str">
            <v>220 Horas</v>
          </cell>
          <cell r="R1805" t="str">
            <v>75.01.013</v>
          </cell>
          <cell r="S1805" t="str">
            <v>SCK - Capinação e Roçada de Vias</v>
          </cell>
          <cell r="T1805">
            <v>2</v>
          </cell>
          <cell r="U1805" t="str">
            <v>SIEMACO SAO PAULO LIMP URBANA</v>
          </cell>
          <cell r="V1805" t="str">
            <v>Brasileira</v>
          </cell>
          <cell r="W1805" t="str">
            <v>São Paulo</v>
          </cell>
          <cell r="X1805" t="str">
            <v>JAQUELINE ALVES DE OLIVEIRA</v>
          </cell>
          <cell r="Y1805" t="str">
            <v>JADIR DE OLIVEIRA MENDES</v>
          </cell>
          <cell r="Z1805" t="str">
            <v>Solteiro</v>
          </cell>
          <cell r="AA1805" t="str">
            <v>Ensino Médio Completo</v>
          </cell>
          <cell r="AB1805" t="str">
            <v>F</v>
          </cell>
          <cell r="AC1805" t="str">
            <v>Avenida</v>
          </cell>
          <cell r="AD1805" t="str">
            <v xml:space="preserve">HAMILTON </v>
          </cell>
          <cell r="AE1805" t="str">
            <v>15</v>
          </cell>
          <cell r="AG1805" t="str">
            <v>04912-110</v>
          </cell>
          <cell r="AH1805" t="str">
            <v>GUARAPIRANGA</v>
          </cell>
          <cell r="AI1805" t="str">
            <v>São Paulo</v>
          </cell>
          <cell r="AJ1805" t="str">
            <v>São Paulo</v>
          </cell>
          <cell r="AK1805" t="str">
            <v>11</v>
          </cell>
          <cell r="AL1805" t="str">
            <v>5518.2238</v>
          </cell>
          <cell r="AM1805" t="str">
            <v>11</v>
          </cell>
          <cell r="AN1805" t="str">
            <v>94837.5750</v>
          </cell>
          <cell r="AP1805">
            <v>1667</v>
          </cell>
          <cell r="AQ1805" t="str">
            <v>84519</v>
          </cell>
          <cell r="AR1805" t="str">
            <v>0</v>
          </cell>
          <cell r="AS1805" t="str">
            <v>386806652</v>
          </cell>
          <cell r="AT1805" t="str">
            <v>411883630116</v>
          </cell>
          <cell r="AU1805" t="str">
            <v>0166</v>
          </cell>
          <cell r="AV1805" t="str">
            <v>372</v>
          </cell>
          <cell r="AW1805" t="str">
            <v>46853494</v>
          </cell>
          <cell r="AX1805" t="str">
            <v>822</v>
          </cell>
          <cell r="AY1805">
            <v>3</v>
          </cell>
          <cell r="AZ1805">
            <v>5</v>
          </cell>
          <cell r="BA1805">
            <v>5</v>
          </cell>
        </row>
        <row r="1806">
          <cell r="A1806">
            <v>117413</v>
          </cell>
          <cell r="B1806" t="str">
            <v>NATHAN GOMES DOS SANTOS</v>
          </cell>
          <cell r="C1806" t="str">
            <v>VARREDOR</v>
          </cell>
          <cell r="D1806" t="str">
            <v>ECOSAMPA Capela do Socorro</v>
          </cell>
          <cell r="E1806">
            <v>44522</v>
          </cell>
          <cell r="F1806">
            <v>1464.83</v>
          </cell>
          <cell r="G1806" t="str">
            <v>Demitido em Meses Anteriores</v>
          </cell>
          <cell r="H1806">
            <v>44531</v>
          </cell>
          <cell r="I1806">
            <v>35596</v>
          </cell>
          <cell r="J1806" t="str">
            <v>471.084.168-32</v>
          </cell>
          <cell r="K1806" t="str">
            <v>210.26464.37.6</v>
          </cell>
          <cell r="L1806" t="str">
            <v>Salário Mensal</v>
          </cell>
          <cell r="M1806" t="str">
            <v>Empregado (CLT)</v>
          </cell>
          <cell r="N1806" t="str">
            <v>5142-15</v>
          </cell>
          <cell r="O1806">
            <v>233</v>
          </cell>
          <cell r="P1806" t="str">
            <v>SEGUNDA A SABADO - 09:00 AS 17:20 / INTERVALO DE 01 HORA</v>
          </cell>
          <cell r="Q1806" t="str">
            <v>220 Horas</v>
          </cell>
          <cell r="R1806" t="str">
            <v>75.01.010</v>
          </cell>
          <cell r="S1806" t="str">
            <v>SCK - Varrição de Feiras Livres</v>
          </cell>
          <cell r="T1806">
            <v>2</v>
          </cell>
          <cell r="U1806" t="str">
            <v>SIEMACO SAO PAULO LIMP URBANA</v>
          </cell>
          <cell r="V1806" t="str">
            <v>Brasileira</v>
          </cell>
          <cell r="W1806" t="str">
            <v>São Paulo</v>
          </cell>
          <cell r="X1806" t="str">
            <v>CASSIA GOMES DA SILVA</v>
          </cell>
          <cell r="Y1806" t="str">
            <v>AGUINALDO DOS SANTOS</v>
          </cell>
          <cell r="Z1806" t="str">
            <v>Solteiro</v>
          </cell>
          <cell r="AA1806" t="str">
            <v>Ensino Médio Completo</v>
          </cell>
          <cell r="AB1806" t="str">
            <v>M</v>
          </cell>
          <cell r="AC1806" t="str">
            <v>Rua</v>
          </cell>
          <cell r="AD1806" t="str">
            <v>RUA BARAO DE PAIVA MANSO</v>
          </cell>
          <cell r="AE1806" t="str">
            <v>7</v>
          </cell>
          <cell r="AF1806" t="str">
            <v>B</v>
          </cell>
          <cell r="AG1806" t="str">
            <v>04960-110</v>
          </cell>
          <cell r="AH1806" t="str">
            <v>JARDIM CAPELA</v>
          </cell>
          <cell r="AI1806" t="str">
            <v>São Paulo</v>
          </cell>
          <cell r="AJ1806" t="str">
            <v>São Paulo</v>
          </cell>
          <cell r="AK1806" t="str">
            <v>11</v>
          </cell>
          <cell r="AL1806" t="str">
            <v>95496.0651</v>
          </cell>
          <cell r="AP1806">
            <v>1667</v>
          </cell>
          <cell r="AQ1806" t="str">
            <v>90083</v>
          </cell>
          <cell r="AR1806" t="str">
            <v>9</v>
          </cell>
          <cell r="AS1806" t="str">
            <v>386512061</v>
          </cell>
          <cell r="AT1806" t="str">
            <v>425871770116</v>
          </cell>
          <cell r="AU1806" t="str">
            <v>0729</v>
          </cell>
          <cell r="AV1806" t="str">
            <v>373</v>
          </cell>
          <cell r="AW1806" t="str">
            <v>47108416</v>
          </cell>
          <cell r="AX1806" t="str">
            <v>832</v>
          </cell>
          <cell r="AY1806">
            <v>0</v>
          </cell>
          <cell r="AZ1806">
            <v>0</v>
          </cell>
          <cell r="BA1806">
            <v>9</v>
          </cell>
        </row>
        <row r="1807">
          <cell r="A1807">
            <v>112718</v>
          </cell>
          <cell r="B1807" t="str">
            <v>NELSON BARBOSA</v>
          </cell>
          <cell r="C1807" t="str">
            <v>VARREDOR</v>
          </cell>
          <cell r="D1807" t="str">
            <v>ECOSAMPA Capela do Socorro</v>
          </cell>
          <cell r="E1807">
            <v>43617</v>
          </cell>
          <cell r="F1807">
            <v>1603.99</v>
          </cell>
          <cell r="G1807" t="str">
            <v>Em Atividade Normal</v>
          </cell>
          <cell r="H1807">
            <v>44867</v>
          </cell>
          <cell r="I1807">
            <v>25046</v>
          </cell>
          <cell r="J1807" t="str">
            <v>927.700.967-53</v>
          </cell>
          <cell r="K1807" t="str">
            <v>122.22439.26.6</v>
          </cell>
          <cell r="L1807" t="str">
            <v>Salário Mensal</v>
          </cell>
          <cell r="M1807" t="str">
            <v>Empregado (CLT)</v>
          </cell>
          <cell r="N1807" t="str">
            <v>5142-15</v>
          </cell>
          <cell r="O1807">
            <v>233</v>
          </cell>
          <cell r="P1807" t="str">
            <v>SEGUNDA A SABADO - 09:00 AS 17:20 / INTERVALO DE 01 HORA</v>
          </cell>
          <cell r="Q1807" t="str">
            <v>220 Horas</v>
          </cell>
          <cell r="R1807" t="str">
            <v>75.01.006</v>
          </cell>
          <cell r="S1807" t="str">
            <v>SCK - Varrição de Vias e Logradouros</v>
          </cell>
          <cell r="T1807">
            <v>2</v>
          </cell>
          <cell r="U1807" t="str">
            <v>SIEMACO SAO PAULO LIMP URBANA</v>
          </cell>
          <cell r="V1807" t="str">
            <v>Brasileira</v>
          </cell>
          <cell r="W1807" t="str">
            <v>São Paulo</v>
          </cell>
          <cell r="X1807" t="str">
            <v>IRACEMA BARBOSA</v>
          </cell>
          <cell r="Z1807" t="str">
            <v>Casado</v>
          </cell>
          <cell r="AA1807" t="str">
            <v>Ensino Fundamental Incompleto</v>
          </cell>
          <cell r="AB1807" t="str">
            <v>M</v>
          </cell>
          <cell r="AC1807" t="str">
            <v>Rua</v>
          </cell>
          <cell r="AD1807" t="str">
            <v>PROF QUINTINO MINGOIA</v>
          </cell>
          <cell r="AE1807" t="str">
            <v>43</v>
          </cell>
          <cell r="AG1807" t="str">
            <v>04409-030</v>
          </cell>
          <cell r="AH1807" t="str">
            <v>AMERICANOPOLIS</v>
          </cell>
          <cell r="AI1807" t="str">
            <v>São Paulo</v>
          </cell>
          <cell r="AJ1807" t="str">
            <v>São Paulo</v>
          </cell>
          <cell r="AP1807">
            <v>9340</v>
          </cell>
          <cell r="AQ1807" t="str">
            <v>57889</v>
          </cell>
          <cell r="AR1807" t="str">
            <v>8</v>
          </cell>
          <cell r="AS1807" t="str">
            <v>37.485.478-06</v>
          </cell>
          <cell r="AT1807" t="str">
            <v>13614901481</v>
          </cell>
          <cell r="AU1807" t="str">
            <v>689</v>
          </cell>
          <cell r="AV1807" t="str">
            <v>351</v>
          </cell>
          <cell r="AW1807" t="str">
            <v>95333</v>
          </cell>
          <cell r="AX1807" t="str">
            <v>3</v>
          </cell>
          <cell r="AY1807">
            <v>4</v>
          </cell>
          <cell r="AZ1807">
            <v>3</v>
          </cell>
          <cell r="BA1807">
            <v>0</v>
          </cell>
        </row>
        <row r="1808">
          <cell r="A1808">
            <v>121475</v>
          </cell>
          <cell r="B1808" t="str">
            <v>NELSON BENEDITO DE MORAES</v>
          </cell>
          <cell r="C1808" t="str">
            <v>AJUDANTE EQ SERVICOS DIVERSOS</v>
          </cell>
          <cell r="D1808" t="str">
            <v>ECOSAMPA Operação Geral</v>
          </cell>
          <cell r="E1808">
            <v>44967</v>
          </cell>
          <cell r="F1808">
            <v>1603.99</v>
          </cell>
          <cell r="G1808" t="str">
            <v>Demitido em Meses Anteriores</v>
          </cell>
          <cell r="H1808">
            <v>44981</v>
          </cell>
          <cell r="I1808">
            <v>31257</v>
          </cell>
          <cell r="J1808" t="str">
            <v>328.548.918-99</v>
          </cell>
          <cell r="K1808" t="str">
            <v>206.88617.85.3</v>
          </cell>
          <cell r="L1808" t="str">
            <v>Salário Mensal</v>
          </cell>
          <cell r="M1808" t="str">
            <v>Empregado (CLT)</v>
          </cell>
          <cell r="N1808" t="str">
            <v>5142-25</v>
          </cell>
          <cell r="O1808">
            <v>242</v>
          </cell>
          <cell r="P1808" t="str">
            <v>SEGUNDA A SABADO - 13:00 AS 21:20 / INTERVALO DE 01 HORA</v>
          </cell>
          <cell r="Q1808" t="str">
            <v>220 Horas</v>
          </cell>
          <cell r="R1808" t="str">
            <v>75.01.011</v>
          </cell>
          <cell r="S1808" t="str">
            <v>SCK - Lavagem - Feiras, Vias e Logradouros</v>
          </cell>
          <cell r="T1808">
            <v>2</v>
          </cell>
          <cell r="U1808" t="str">
            <v>SIEMACO SAO PAULO LIMP URBANA</v>
          </cell>
          <cell r="V1808" t="str">
            <v>Brasileira</v>
          </cell>
          <cell r="W1808" t="str">
            <v>Ferraz de Vasconcelos</v>
          </cell>
          <cell r="X1808" t="str">
            <v>MARINALVA MARIA DOS SANTOS</v>
          </cell>
          <cell r="Y1808" t="str">
            <v>BENEDITO JORGE DE MORAES</v>
          </cell>
          <cell r="Z1808" t="str">
            <v>Solteiro</v>
          </cell>
          <cell r="AA1808" t="str">
            <v>Ensino Médio Completo</v>
          </cell>
          <cell r="AB1808" t="str">
            <v>M</v>
          </cell>
          <cell r="AC1808" t="str">
            <v>Rua</v>
          </cell>
          <cell r="AD1808" t="str">
            <v>LUIS MATEUS</v>
          </cell>
          <cell r="AE1808" t="str">
            <v>2024</v>
          </cell>
          <cell r="AF1808" t="str">
            <v>CS1</v>
          </cell>
          <cell r="AG1808" t="str">
            <v>08421-035</v>
          </cell>
          <cell r="AH1808" t="str">
            <v>VILA COSMOPOLITA</v>
          </cell>
          <cell r="AI1808" t="str">
            <v>São Paulo</v>
          </cell>
          <cell r="AJ1808" t="str">
            <v>São Paulo</v>
          </cell>
          <cell r="AP1808">
            <v>375</v>
          </cell>
          <cell r="AQ1808" t="str">
            <v>07326</v>
          </cell>
          <cell r="AR1808" t="str">
            <v>9</v>
          </cell>
          <cell r="AS1808" t="str">
            <v>445375693</v>
          </cell>
          <cell r="AT1808" t="str">
            <v>319101430167</v>
          </cell>
          <cell r="AU1808" t="str">
            <v>0238</v>
          </cell>
          <cell r="AV1808" t="str">
            <v>406</v>
          </cell>
          <cell r="AW1808" t="str">
            <v>328548918</v>
          </cell>
          <cell r="AX1808" t="str">
            <v>99</v>
          </cell>
          <cell r="AY1808">
            <v>0</v>
          </cell>
          <cell r="AZ1808">
            <v>0</v>
          </cell>
          <cell r="BA1808">
            <v>14</v>
          </cell>
        </row>
        <row r="1809">
          <cell r="A1809">
            <v>112723</v>
          </cell>
          <cell r="B1809" t="str">
            <v>NELSON DA SILVA</v>
          </cell>
          <cell r="C1809" t="str">
            <v>VARREDOR</v>
          </cell>
          <cell r="D1809" t="str">
            <v>ECOSAMPA M'Boi Mirim</v>
          </cell>
          <cell r="E1809">
            <v>43617</v>
          </cell>
          <cell r="F1809">
            <v>1281.23</v>
          </cell>
          <cell r="G1809" t="str">
            <v>Demitido em Meses Anteriores</v>
          </cell>
          <cell r="H1809">
            <v>44029</v>
          </cell>
          <cell r="I1809">
            <v>18730</v>
          </cell>
          <cell r="J1809" t="str">
            <v>015.807.398-30</v>
          </cell>
          <cell r="K1809" t="str">
            <v>107.36485.27.6</v>
          </cell>
          <cell r="L1809" t="str">
            <v>Salário Mensal</v>
          </cell>
          <cell r="M1809" t="str">
            <v>Empregado (CLT)</v>
          </cell>
          <cell r="N1809" t="str">
            <v>5142-15</v>
          </cell>
          <cell r="O1809">
            <v>66</v>
          </cell>
          <cell r="P1809" t="str">
            <v>SEGUNDA A SABADO - 06:00 AS 14:20 / INTERVALO DE 01 HORA</v>
          </cell>
          <cell r="Q1809" t="str">
            <v>220 Horas</v>
          </cell>
          <cell r="R1809" t="str">
            <v>75.01.006</v>
          </cell>
          <cell r="S1809" t="str">
            <v>SCK - Varrição de Vias e Logradouros</v>
          </cell>
          <cell r="T1809">
            <v>2</v>
          </cell>
          <cell r="U1809" t="str">
            <v>SIEMACO SAO PAULO LIMP URBANA</v>
          </cell>
          <cell r="V1809" t="str">
            <v>Brasileira</v>
          </cell>
          <cell r="W1809" t="str">
            <v>Echaporã</v>
          </cell>
          <cell r="X1809" t="str">
            <v>MARIA RODRIGUES DA SILVA</v>
          </cell>
          <cell r="Y1809" t="str">
            <v>JOSE DEODATO DA SILVA</v>
          </cell>
          <cell r="Z1809" t="str">
            <v>Casado</v>
          </cell>
          <cell r="AA1809" t="str">
            <v>Ensino Fundamental Incompleto</v>
          </cell>
          <cell r="AB1809" t="str">
            <v>M</v>
          </cell>
          <cell r="AC1809" t="str">
            <v>Rua</v>
          </cell>
          <cell r="AD1809" t="str">
            <v>JOSE ISAIAS DE PAULA</v>
          </cell>
          <cell r="AE1809" t="str">
            <v>151</v>
          </cell>
          <cell r="AG1809" t="str">
            <v>05852-450</v>
          </cell>
          <cell r="AH1809" t="str">
            <v>PARQUE SANTO ANTONIO</v>
          </cell>
          <cell r="AI1809" t="str">
            <v>São Paulo</v>
          </cell>
          <cell r="AJ1809" t="str">
            <v>São Paulo</v>
          </cell>
          <cell r="AP1809">
            <v>9106</v>
          </cell>
          <cell r="AQ1809" t="str">
            <v>33835</v>
          </cell>
          <cell r="AR1809" t="str">
            <v>4</v>
          </cell>
          <cell r="AS1809" t="str">
            <v>6.736.352</v>
          </cell>
          <cell r="AT1809" t="str">
            <v>141264780116</v>
          </cell>
          <cell r="AU1809" t="str">
            <v>135</v>
          </cell>
          <cell r="AV1809" t="str">
            <v>373</v>
          </cell>
          <cell r="AW1809" t="str">
            <v>55490</v>
          </cell>
          <cell r="AX1809" t="str">
            <v>41</v>
          </cell>
          <cell r="AY1809">
            <v>1</v>
          </cell>
          <cell r="AZ1809">
            <v>1</v>
          </cell>
          <cell r="BA1809">
            <v>16</v>
          </cell>
        </row>
        <row r="1810">
          <cell r="A1810">
            <v>112731</v>
          </cell>
          <cell r="B1810" t="str">
            <v>NELSON DE OLIVEIRA</v>
          </cell>
          <cell r="C1810" t="str">
            <v>VARREDOR</v>
          </cell>
          <cell r="D1810" t="str">
            <v>ECOSAMPA Capela do Socorro</v>
          </cell>
          <cell r="E1810">
            <v>43617</v>
          </cell>
          <cell r="F1810">
            <v>1603.99</v>
          </cell>
          <cell r="G1810" t="str">
            <v>Em Atividade Normal</v>
          </cell>
          <cell r="H1810">
            <v>44867</v>
          </cell>
          <cell r="I1810">
            <v>26662</v>
          </cell>
          <cell r="J1810" t="str">
            <v>838.559.714-04</v>
          </cell>
          <cell r="K1810" t="str">
            <v>124.68227.51.6</v>
          </cell>
          <cell r="L1810" t="str">
            <v>Salário Mensal</v>
          </cell>
          <cell r="M1810" t="str">
            <v>Empregado (CLT)</v>
          </cell>
          <cell r="N1810" t="str">
            <v>5142-15</v>
          </cell>
          <cell r="O1810">
            <v>233</v>
          </cell>
          <cell r="P1810" t="str">
            <v>SEGUNDA A SABADO - 09:00 AS 17:20 / INTERVALO DE 01 HORA</v>
          </cell>
          <cell r="Q1810" t="str">
            <v>220 Horas</v>
          </cell>
          <cell r="R1810" t="str">
            <v>75.01.006</v>
          </cell>
          <cell r="S1810" t="str">
            <v>SCK - Varrição de Vias e Logradouros</v>
          </cell>
          <cell r="T1810">
            <v>2</v>
          </cell>
          <cell r="U1810" t="str">
            <v>SIEMACO SAO PAULO LIMP URBANA</v>
          </cell>
          <cell r="V1810" t="str">
            <v>Brasileira</v>
          </cell>
          <cell r="W1810" t="str">
            <v>Vera Cruz</v>
          </cell>
          <cell r="X1810" t="str">
            <v>MARIA DO CARMO DE OLIVEIRA</v>
          </cell>
          <cell r="Z1810" t="str">
            <v>Solteiro</v>
          </cell>
          <cell r="AA1810" t="str">
            <v>Ensino Fundamental Incompleto</v>
          </cell>
          <cell r="AB1810" t="str">
            <v>M</v>
          </cell>
          <cell r="AC1810" t="str">
            <v>Rua</v>
          </cell>
          <cell r="AD1810" t="str">
            <v>PAU PEREIRA</v>
          </cell>
          <cell r="AE1810" t="str">
            <v>42</v>
          </cell>
          <cell r="AG1810" t="str">
            <v>04895-480</v>
          </cell>
          <cell r="AH1810" t="str">
            <v>VARGEM GRANDE</v>
          </cell>
          <cell r="AI1810" t="str">
            <v>São Paulo</v>
          </cell>
          <cell r="AJ1810" t="str">
            <v>São Paulo</v>
          </cell>
          <cell r="AP1810">
            <v>6676</v>
          </cell>
          <cell r="AQ1810" t="str">
            <v>05212</v>
          </cell>
          <cell r="AR1810" t="str">
            <v>6</v>
          </cell>
          <cell r="AS1810" t="str">
            <v>54.988.010-0</v>
          </cell>
          <cell r="AT1810" t="str">
            <v>016013951660</v>
          </cell>
          <cell r="AU1810" t="str">
            <v>271</v>
          </cell>
          <cell r="AV1810" t="str">
            <v>381</v>
          </cell>
          <cell r="AW1810" t="str">
            <v>93459</v>
          </cell>
          <cell r="AX1810" t="str">
            <v>161</v>
          </cell>
          <cell r="AY1810">
            <v>4</v>
          </cell>
          <cell r="AZ1810">
            <v>3</v>
          </cell>
          <cell r="BA1810">
            <v>0</v>
          </cell>
        </row>
        <row r="1811">
          <cell r="A1811">
            <v>112738</v>
          </cell>
          <cell r="B1811" t="str">
            <v>NELSON LEAL DOS SANTOS</v>
          </cell>
          <cell r="C1811" t="str">
            <v>VARREDOR</v>
          </cell>
          <cell r="D1811" t="str">
            <v>ECOSAMPA Capela do Socorro</v>
          </cell>
          <cell r="E1811">
            <v>43617</v>
          </cell>
          <cell r="F1811">
            <v>1319.67</v>
          </cell>
          <cell r="G1811" t="str">
            <v>Demitido em Meses Anteriores</v>
          </cell>
          <cell r="H1811">
            <v>44393</v>
          </cell>
          <cell r="I1811">
            <v>27877</v>
          </cell>
          <cell r="J1811" t="str">
            <v>267.661.808-38</v>
          </cell>
          <cell r="K1811" t="str">
            <v>129.92585.81.7</v>
          </cell>
          <cell r="L1811" t="str">
            <v>Salário Mensal</v>
          </cell>
          <cell r="M1811" t="str">
            <v>Empregado (CLT)</v>
          </cell>
          <cell r="N1811" t="str">
            <v>5142-15</v>
          </cell>
          <cell r="O1811">
            <v>233</v>
          </cell>
          <cell r="P1811" t="str">
            <v>SEGUNDA A SABADO - 09:00 AS 17:20 / INTERVALO DE 01 HORA</v>
          </cell>
          <cell r="Q1811" t="str">
            <v>220 Horas</v>
          </cell>
          <cell r="R1811" t="str">
            <v>75.01.006</v>
          </cell>
          <cell r="S1811" t="str">
            <v>SCK - Varrição de Vias e Logradouros</v>
          </cell>
          <cell r="T1811">
            <v>2</v>
          </cell>
          <cell r="U1811" t="str">
            <v>SIEMACO SAO PAULO LIMP URBANA</v>
          </cell>
          <cell r="V1811" t="str">
            <v>Brasileira</v>
          </cell>
          <cell r="W1811" t="str">
            <v>São Paulo</v>
          </cell>
          <cell r="X1811" t="str">
            <v>RAILDA LEAL DOS SANTOS</v>
          </cell>
          <cell r="Y1811" t="str">
            <v>EDIVALDO LEAL DOS SANTOS</v>
          </cell>
          <cell r="Z1811" t="str">
            <v>Outros</v>
          </cell>
          <cell r="AA1811" t="str">
            <v>Ensino Médio Incompleto</v>
          </cell>
          <cell r="AB1811" t="str">
            <v>M</v>
          </cell>
          <cell r="AC1811" t="str">
            <v>Rua</v>
          </cell>
          <cell r="AD1811" t="str">
            <v>MATILDE NASSAR CURI</v>
          </cell>
          <cell r="AE1811" t="str">
            <v>22</v>
          </cell>
          <cell r="AG1811" t="str">
            <v>04860-090</v>
          </cell>
          <cell r="AH1811" t="str">
            <v>JARDIM SAO RAFAEL</v>
          </cell>
          <cell r="AI1811" t="str">
            <v>São Paulo</v>
          </cell>
          <cell r="AJ1811" t="str">
            <v>São Paulo</v>
          </cell>
          <cell r="AP1811">
            <v>6677</v>
          </cell>
          <cell r="AQ1811" t="str">
            <v>52502</v>
          </cell>
          <cell r="AR1811" t="str">
            <v>1</v>
          </cell>
          <cell r="AS1811" t="str">
            <v>29583911-9</v>
          </cell>
          <cell r="AW1811" t="str">
            <v>90545</v>
          </cell>
          <cell r="AX1811" t="str">
            <v>211</v>
          </cell>
          <cell r="AY1811">
            <v>2</v>
          </cell>
          <cell r="AZ1811">
            <v>1</v>
          </cell>
          <cell r="BA1811">
            <v>15</v>
          </cell>
        </row>
        <row r="1812">
          <cell r="A1812">
            <v>115447</v>
          </cell>
          <cell r="B1812" t="str">
            <v>NELSON NASCIMENTO DE OLIVEIRA JUNIOR</v>
          </cell>
          <cell r="C1812" t="str">
            <v>FISCAL DE TURMA PLENO</v>
          </cell>
          <cell r="D1812" t="str">
            <v>ECOSAMPA M'Boi Mirim</v>
          </cell>
          <cell r="E1812">
            <v>44062</v>
          </cell>
          <cell r="F1812">
            <v>3222.08</v>
          </cell>
          <cell r="G1812" t="str">
            <v>Em Atividade Normal</v>
          </cell>
          <cell r="H1812">
            <v>44956</v>
          </cell>
          <cell r="I1812">
            <v>29529</v>
          </cell>
          <cell r="J1812" t="str">
            <v>281.914.548-58</v>
          </cell>
          <cell r="K1812" t="str">
            <v>126.54991.89.1</v>
          </cell>
          <cell r="L1812" t="str">
            <v>Salário Mensal</v>
          </cell>
          <cell r="M1812" t="str">
            <v>Empregado (CLT)</v>
          </cell>
          <cell r="N1812" t="str">
            <v>9922-05</v>
          </cell>
          <cell r="O1812">
            <v>167</v>
          </cell>
          <cell r="P1812" t="str">
            <v>SEGUNDA A SABADO - 13:40 AS 22:00 / INTERVALO DE 01 HORA</v>
          </cell>
          <cell r="Q1812" t="str">
            <v>220 Horas</v>
          </cell>
          <cell r="R1812" t="str">
            <v>75.02.003</v>
          </cell>
          <cell r="S1812" t="str">
            <v>Apoio Op C.Direto</v>
          </cell>
          <cell r="T1812">
            <v>2</v>
          </cell>
          <cell r="U1812" t="str">
            <v>SIEMACO SAO PAULO LIMP URBANA</v>
          </cell>
          <cell r="V1812" t="str">
            <v>Brasileira</v>
          </cell>
          <cell r="W1812" t="str">
            <v>São Paulo</v>
          </cell>
          <cell r="X1812" t="str">
            <v>MARLY RODRIGUES DE OLIVEIRA</v>
          </cell>
          <cell r="Y1812" t="str">
            <v>NELSON NASCIMENTO DE OLIVEIRA</v>
          </cell>
          <cell r="Z1812" t="str">
            <v>Casado</v>
          </cell>
          <cell r="AA1812" t="str">
            <v>Ensino Médio Completo</v>
          </cell>
          <cell r="AB1812" t="str">
            <v>M</v>
          </cell>
          <cell r="AC1812" t="str">
            <v>Rua</v>
          </cell>
          <cell r="AD1812" t="str">
            <v>REGO BARROS</v>
          </cell>
          <cell r="AE1812" t="str">
            <v>1155</v>
          </cell>
          <cell r="AF1812" t="str">
            <v>116TB</v>
          </cell>
          <cell r="AG1812" t="str">
            <v>03460-000</v>
          </cell>
          <cell r="AH1812" t="str">
            <v>JARDIM VILA FORMOSA</v>
          </cell>
          <cell r="AI1812" t="str">
            <v>São Paulo</v>
          </cell>
          <cell r="AJ1812" t="str">
            <v>São Paulo</v>
          </cell>
          <cell r="AK1812" t="str">
            <v>11</v>
          </cell>
          <cell r="AL1812" t="str">
            <v>95401.0080</v>
          </cell>
          <cell r="AM1812" t="str">
            <v>11</v>
          </cell>
          <cell r="AN1812" t="str">
            <v>94911.6506</v>
          </cell>
          <cell r="AP1812">
            <v>770</v>
          </cell>
          <cell r="AQ1812" t="str">
            <v>37811</v>
          </cell>
          <cell r="AR1812" t="str">
            <v>5</v>
          </cell>
          <cell r="AS1812" t="str">
            <v>297935550</v>
          </cell>
          <cell r="AT1812" t="str">
            <v>224859810116</v>
          </cell>
          <cell r="AU1812" t="str">
            <v>269</v>
          </cell>
          <cell r="AV1812" t="str">
            <v>347</v>
          </cell>
          <cell r="AW1812" t="str">
            <v>28191454</v>
          </cell>
          <cell r="AX1812" t="str">
            <v>858</v>
          </cell>
          <cell r="AY1812">
            <v>3</v>
          </cell>
          <cell r="AZ1812">
            <v>0</v>
          </cell>
          <cell r="BA1812">
            <v>12</v>
          </cell>
          <cell r="BB1812" t="str">
            <v>28.191.454.850</v>
          </cell>
          <cell r="BC1812">
            <v>44670</v>
          </cell>
          <cell r="BD1812">
            <v>42849</v>
          </cell>
          <cell r="BE1812" t="str">
            <v>A</v>
          </cell>
          <cell r="BF1812" t="str">
            <v>D</v>
          </cell>
        </row>
        <row r="1813">
          <cell r="A1813">
            <v>112744</v>
          </cell>
          <cell r="B1813" t="str">
            <v>NELSON ROBERTO RIBEIRO DA SILVA</v>
          </cell>
          <cell r="C1813" t="str">
            <v>BUEIRISTA</v>
          </cell>
          <cell r="D1813" t="str">
            <v>ECOSAMPA Campo Limpo</v>
          </cell>
          <cell r="E1813">
            <v>43617</v>
          </cell>
          <cell r="F1813">
            <v>1907.79</v>
          </cell>
          <cell r="G1813" t="str">
            <v>Em Atividade Normal</v>
          </cell>
          <cell r="H1813">
            <v>44930</v>
          </cell>
          <cell r="I1813">
            <v>23975</v>
          </cell>
          <cell r="J1813" t="str">
            <v>094.706.078-21</v>
          </cell>
          <cell r="K1813" t="str">
            <v>120.25972.33.6</v>
          </cell>
          <cell r="L1813" t="str">
            <v>Salário Mensal</v>
          </cell>
          <cell r="M1813" t="str">
            <v>Empregado (CLT)</v>
          </cell>
          <cell r="N1813" t="str">
            <v>9922-25</v>
          </cell>
          <cell r="O1813">
            <v>66</v>
          </cell>
          <cell r="P1813" t="str">
            <v>SEGUNDA A SABADO - 06:00 AS 14:20 / INTERVALO DE 01 HORA</v>
          </cell>
          <cell r="Q1813" t="str">
            <v>220 Horas</v>
          </cell>
          <cell r="R1813" t="str">
            <v>75.01.012</v>
          </cell>
          <cell r="S1813" t="str">
            <v>SCK - Limpeza de Bueiros</v>
          </cell>
          <cell r="T1813">
            <v>2</v>
          </cell>
          <cell r="U1813" t="str">
            <v>SIEMACO SAO PAULO LIMP URBANA</v>
          </cell>
          <cell r="V1813" t="str">
            <v>Brasileira</v>
          </cell>
          <cell r="W1813" t="str">
            <v>Rodeiro</v>
          </cell>
          <cell r="X1813" t="str">
            <v>MARIA DO CARMO RIBEIRO</v>
          </cell>
          <cell r="Y1813" t="str">
            <v>OSVALDO RIBEIRO DA SILVA</v>
          </cell>
          <cell r="Z1813" t="str">
            <v>Solteiro</v>
          </cell>
          <cell r="AA1813" t="str">
            <v>Ensino Fundamental Incompleto</v>
          </cell>
          <cell r="AB1813" t="str">
            <v>M</v>
          </cell>
          <cell r="AC1813" t="str">
            <v>Rua</v>
          </cell>
          <cell r="AD1813" t="str">
            <v>BENEDITO DOMINGUES</v>
          </cell>
          <cell r="AE1813" t="str">
            <v>27</v>
          </cell>
          <cell r="AG1813" t="str">
            <v>05856-140</v>
          </cell>
          <cell r="AH1813" t="str">
            <v>ELEDY</v>
          </cell>
          <cell r="AI1813" t="str">
            <v>São Paulo</v>
          </cell>
          <cell r="AJ1813" t="str">
            <v>São Paulo</v>
          </cell>
          <cell r="AP1813">
            <v>3100</v>
          </cell>
          <cell r="AQ1813" t="str">
            <v>16480</v>
          </cell>
          <cell r="AR1813" t="str">
            <v>9</v>
          </cell>
          <cell r="AS1813" t="str">
            <v>133762506</v>
          </cell>
          <cell r="AT1813" t="str">
            <v>140107370116</v>
          </cell>
          <cell r="AU1813" t="str">
            <v>45</v>
          </cell>
          <cell r="AV1813" t="str">
            <v>373</v>
          </cell>
          <cell r="AW1813" t="str">
            <v>82421</v>
          </cell>
          <cell r="AX1813" t="str">
            <v>633</v>
          </cell>
          <cell r="AY1813">
            <v>4</v>
          </cell>
          <cell r="AZ1813">
            <v>3</v>
          </cell>
          <cell r="BA1813">
            <v>0</v>
          </cell>
        </row>
        <row r="1814">
          <cell r="A1814">
            <v>119928</v>
          </cell>
          <cell r="B1814" t="str">
            <v>NELZELITO EDEN DE SOUZA</v>
          </cell>
          <cell r="C1814" t="str">
            <v>AJUDANTE EQ SERVICOS DIVERSOS</v>
          </cell>
          <cell r="D1814" t="str">
            <v>ECOSAMPA Operação Geral</v>
          </cell>
          <cell r="E1814">
            <v>44760</v>
          </cell>
          <cell r="F1814">
            <v>1603.99</v>
          </cell>
          <cell r="G1814" t="str">
            <v>Em Atividade Normal</v>
          </cell>
          <cell r="H1814">
            <v>45177</v>
          </cell>
          <cell r="I1814">
            <v>29982</v>
          </cell>
          <cell r="J1814" t="str">
            <v>017.522.925-29</v>
          </cell>
          <cell r="K1814" t="str">
            <v>134.07635.81.7</v>
          </cell>
          <cell r="L1814" t="str">
            <v>Salário Mensal</v>
          </cell>
          <cell r="M1814" t="str">
            <v>Empregado (CLT)</v>
          </cell>
          <cell r="N1814" t="str">
            <v>5142-25</v>
          </cell>
          <cell r="O1814">
            <v>301</v>
          </cell>
          <cell r="P1814" t="str">
            <v>SEGUNDA A SABADO - 22:00 AS 05:25 / INTERVALO DE 01 HORA</v>
          </cell>
          <cell r="Q1814" t="str">
            <v>220 Horas</v>
          </cell>
          <cell r="R1814" t="str">
            <v>75.01.022</v>
          </cell>
          <cell r="S1814" t="str">
            <v>SCK - Limpeza Habitacional - Dificil Acesso</v>
          </cell>
          <cell r="T1814">
            <v>2</v>
          </cell>
          <cell r="U1814" t="str">
            <v>SIEMACO SAO PAULO LIMP URBANA</v>
          </cell>
          <cell r="V1814" t="str">
            <v>Brasileira</v>
          </cell>
          <cell r="W1814" t="str">
            <v>Nenhum</v>
          </cell>
          <cell r="X1814" t="str">
            <v>ADEILDES RIBEIRO DE SOUZA</v>
          </cell>
          <cell r="Y1814" t="str">
            <v>NELY EDEN DE SOUZA</v>
          </cell>
          <cell r="Z1814" t="str">
            <v>União Est/Marit</v>
          </cell>
          <cell r="AA1814" t="str">
            <v>Ensino Fundamental Completo</v>
          </cell>
          <cell r="AB1814" t="str">
            <v>M</v>
          </cell>
          <cell r="AC1814" t="str">
            <v>Rua</v>
          </cell>
          <cell r="AD1814" t="str">
            <v>SAMUEL ARNOLD</v>
          </cell>
          <cell r="AE1814" t="str">
            <v>404</v>
          </cell>
          <cell r="AG1814" t="str">
            <v>04434-000</v>
          </cell>
          <cell r="AH1814" t="str">
            <v>JARDIM ORLY</v>
          </cell>
          <cell r="AI1814" t="str">
            <v>São Paulo</v>
          </cell>
          <cell r="AJ1814" t="str">
            <v>São Paulo</v>
          </cell>
          <cell r="AP1814">
            <v>7237</v>
          </cell>
          <cell r="AQ1814" t="str">
            <v>41651</v>
          </cell>
          <cell r="AR1814" t="str">
            <v>1</v>
          </cell>
          <cell r="AS1814" t="str">
            <v>555297573</v>
          </cell>
          <cell r="AT1814" t="str">
            <v>115338940523</v>
          </cell>
          <cell r="AU1814" t="str">
            <v>0157</v>
          </cell>
          <cell r="AV1814" t="str">
            <v>418</v>
          </cell>
          <cell r="AW1814" t="str">
            <v>01752292</v>
          </cell>
          <cell r="AX1814" t="str">
            <v>529</v>
          </cell>
          <cell r="AY1814">
            <v>1</v>
          </cell>
          <cell r="AZ1814">
            <v>1</v>
          </cell>
          <cell r="BA1814">
            <v>13</v>
          </cell>
        </row>
        <row r="1815">
          <cell r="A1815">
            <v>121319</v>
          </cell>
          <cell r="B1815" t="str">
            <v>NICOLAS RIBEIRO CIDRAL</v>
          </cell>
          <cell r="C1815" t="str">
            <v>AJUDANTE EQ SERVICOS DIVERSOS</v>
          </cell>
          <cell r="D1815" t="str">
            <v>ECOSAMPA Santo Amaro</v>
          </cell>
          <cell r="E1815">
            <v>44945</v>
          </cell>
          <cell r="F1815">
            <v>1603.99</v>
          </cell>
          <cell r="G1815" t="str">
            <v>Em Atividade Normal</v>
          </cell>
          <cell r="H1815">
            <v>44945</v>
          </cell>
          <cell r="I1815">
            <v>35603</v>
          </cell>
          <cell r="J1815" t="str">
            <v>464.171.878-45</v>
          </cell>
          <cell r="K1815" t="str">
            <v>236.30139.85.6</v>
          </cell>
          <cell r="L1815" t="str">
            <v>Salário Mensal</v>
          </cell>
          <cell r="M1815" t="str">
            <v>Empregado (CLT)</v>
          </cell>
          <cell r="N1815" t="str">
            <v>5142-25</v>
          </cell>
          <cell r="O1815">
            <v>300</v>
          </cell>
          <cell r="P1815" t="str">
            <v>SEGUNDA A SABADO - 21:00 AS 04:33 / INTERVALO DE 01 HORA</v>
          </cell>
          <cell r="Q1815" t="str">
            <v>220 Horas</v>
          </cell>
          <cell r="R1815" t="str">
            <v>75.01.013</v>
          </cell>
          <cell r="S1815" t="str">
            <v>SCK - Capinação e Roçada de Vias</v>
          </cell>
          <cell r="T1815">
            <v>2</v>
          </cell>
          <cell r="U1815" t="str">
            <v>SIEMACO SAO PAULO LIMP URBANA</v>
          </cell>
          <cell r="V1815" t="str">
            <v>Brasileira</v>
          </cell>
          <cell r="W1815" t="str">
            <v>São Roque</v>
          </cell>
          <cell r="X1815" t="str">
            <v>ANGELA MARIA RIBEIRO CIDRAL</v>
          </cell>
          <cell r="Y1815" t="str">
            <v>ELIAS CIDRAL</v>
          </cell>
          <cell r="Z1815" t="str">
            <v>Solteiro</v>
          </cell>
          <cell r="AA1815" t="str">
            <v>Ensino Médio Completo</v>
          </cell>
          <cell r="AB1815" t="str">
            <v>M</v>
          </cell>
          <cell r="AC1815" t="str">
            <v>Rua</v>
          </cell>
          <cell r="AD1815" t="str">
            <v>DAS PIAPARAS</v>
          </cell>
          <cell r="AE1815" t="str">
            <v>464</v>
          </cell>
          <cell r="AG1815" t="str">
            <v>04944-040</v>
          </cell>
          <cell r="AH1815" t="str">
            <v>PARQUE DO LAGO</v>
          </cell>
          <cell r="AI1815" t="str">
            <v>São Paulo</v>
          </cell>
          <cell r="AJ1815" t="str">
            <v>São Paulo</v>
          </cell>
          <cell r="AP1815">
            <v>6734</v>
          </cell>
          <cell r="AQ1815" t="str">
            <v>09246</v>
          </cell>
          <cell r="AR1815" t="str">
            <v>0</v>
          </cell>
          <cell r="AS1815" t="str">
            <v>531090516</v>
          </cell>
          <cell r="AT1815" t="str">
            <v>417160990124</v>
          </cell>
          <cell r="AU1815" t="str">
            <v>0419</v>
          </cell>
          <cell r="AV1815" t="str">
            <v>0372</v>
          </cell>
          <cell r="AW1815" t="str">
            <v>46417187</v>
          </cell>
          <cell r="AX1815" t="str">
            <v>845</v>
          </cell>
          <cell r="AY1815">
            <v>0</v>
          </cell>
          <cell r="AZ1815">
            <v>7</v>
          </cell>
          <cell r="BA1815">
            <v>12</v>
          </cell>
        </row>
        <row r="1816">
          <cell r="A1816">
            <v>112755</v>
          </cell>
          <cell r="B1816" t="str">
            <v>NILSON ARAUJO DOS SANTOS</v>
          </cell>
          <cell r="C1816" t="str">
            <v>VARREDOR</v>
          </cell>
          <cell r="D1816" t="str">
            <v>ECOSAMPA Capela do Socorro</v>
          </cell>
          <cell r="E1816">
            <v>43617</v>
          </cell>
          <cell r="F1816">
            <v>1281.23</v>
          </cell>
          <cell r="G1816" t="str">
            <v>Demitido em Meses Anteriores</v>
          </cell>
          <cell r="H1816">
            <v>43808</v>
          </cell>
          <cell r="I1816">
            <v>31904</v>
          </cell>
          <cell r="J1816" t="str">
            <v>391.235.808-79</v>
          </cell>
          <cell r="K1816" t="str">
            <v>135.69599.81.6</v>
          </cell>
          <cell r="L1816" t="str">
            <v>Salário Mensal</v>
          </cell>
          <cell r="M1816" t="str">
            <v>Empregado (CLT)</v>
          </cell>
          <cell r="N1816" t="str">
            <v>5142-15</v>
          </cell>
          <cell r="O1816">
            <v>233</v>
          </cell>
          <cell r="P1816" t="str">
            <v>SEGUNDA A SABADO - 09:00 AS 17:20 / INTERVALO DE 01 HORA</v>
          </cell>
          <cell r="Q1816" t="str">
            <v>220 Horas</v>
          </cell>
          <cell r="R1816" t="str">
            <v>75.01.006</v>
          </cell>
          <cell r="S1816" t="str">
            <v>SCK - Varrição de Vias e Logradouros</v>
          </cell>
          <cell r="T1816">
            <v>2</v>
          </cell>
          <cell r="U1816" t="str">
            <v>SIEMACO SAO PAULO LIMP URBANA</v>
          </cell>
          <cell r="V1816" t="str">
            <v>Brasileira</v>
          </cell>
          <cell r="W1816" t="str">
            <v>Itajuípe</v>
          </cell>
          <cell r="X1816" t="str">
            <v>ILDETE MARIA ARAUJO</v>
          </cell>
          <cell r="Y1816" t="str">
            <v>JOSE AUGUSO DOS SANOS</v>
          </cell>
          <cell r="Z1816" t="str">
            <v>Solteiro</v>
          </cell>
          <cell r="AA1816" t="str">
            <v>Ensino Fundamental Incompleto</v>
          </cell>
          <cell r="AB1816" t="str">
            <v>M</v>
          </cell>
          <cell r="AC1816" t="str">
            <v>Rua</v>
          </cell>
          <cell r="AD1816" t="str">
            <v>DO CEPO</v>
          </cell>
          <cell r="AE1816" t="str">
            <v>33</v>
          </cell>
          <cell r="AG1816" t="str">
            <v>04476-600</v>
          </cell>
          <cell r="AH1816" t="str">
            <v>ELDORADO</v>
          </cell>
          <cell r="AI1816" t="str">
            <v>São Paulo</v>
          </cell>
          <cell r="AJ1816" t="str">
            <v>São Paulo</v>
          </cell>
          <cell r="AP1816">
            <v>7245</v>
          </cell>
          <cell r="AQ1816" t="str">
            <v>1753</v>
          </cell>
          <cell r="AR1816" t="str">
            <v>3</v>
          </cell>
          <cell r="AS1816" t="str">
            <v>473113557</v>
          </cell>
          <cell r="AT1816" t="str">
            <v>335212650141</v>
          </cell>
          <cell r="AU1816" t="str">
            <v>52</v>
          </cell>
          <cell r="AV1816" t="str">
            <v>346</v>
          </cell>
          <cell r="AW1816" t="str">
            <v>56938</v>
          </cell>
          <cell r="AX1816" t="str">
            <v>337</v>
          </cell>
          <cell r="AY1816">
            <v>0</v>
          </cell>
          <cell r="AZ1816">
            <v>6</v>
          </cell>
          <cell r="BA1816">
            <v>8</v>
          </cell>
        </row>
        <row r="1817">
          <cell r="A1817">
            <v>121025</v>
          </cell>
          <cell r="B1817" t="str">
            <v>NILSON CUSTODIO DE ALCANTARA</v>
          </cell>
          <cell r="C1817" t="str">
            <v>VARREDOR</v>
          </cell>
          <cell r="D1817" t="str">
            <v>ECOSAMPA Capela do Socorro</v>
          </cell>
          <cell r="E1817">
            <v>44900</v>
          </cell>
          <cell r="F1817">
            <v>1603.99</v>
          </cell>
          <cell r="G1817" t="str">
            <v>Em Atividade Normal</v>
          </cell>
          <cell r="H1817">
            <v>44900</v>
          </cell>
          <cell r="I1817">
            <v>28688</v>
          </cell>
          <cell r="J1817" t="str">
            <v>037.646.286-85</v>
          </cell>
          <cell r="K1817" t="str">
            <v>165.84064.24.8</v>
          </cell>
          <cell r="L1817" t="str">
            <v>Salário Mensal</v>
          </cell>
          <cell r="M1817" t="str">
            <v>Empregado (CLT)</v>
          </cell>
          <cell r="N1817" t="str">
            <v>5142-15</v>
          </cell>
          <cell r="O1817">
            <v>233</v>
          </cell>
          <cell r="P1817" t="str">
            <v>SEGUNDA A SABADO - 09:00 AS 17:20 / INTERVALO DE 01 HORA</v>
          </cell>
          <cell r="Q1817" t="str">
            <v>220 Horas</v>
          </cell>
          <cell r="R1817" t="str">
            <v>75.01.006</v>
          </cell>
          <cell r="S1817" t="str">
            <v>SCK - Varrição de Vias e Logradouros</v>
          </cell>
          <cell r="T1817">
            <v>2</v>
          </cell>
          <cell r="U1817" t="str">
            <v>SIEMACO SAO PAULO LIMP URBANA</v>
          </cell>
          <cell r="V1817" t="str">
            <v>Brasileira</v>
          </cell>
          <cell r="W1817" t="str">
            <v>Jequeri</v>
          </cell>
          <cell r="X1817" t="str">
            <v>GERCI CUSTODIA DE ALCANTARA</v>
          </cell>
          <cell r="Y1817" t="str">
            <v>RAFAEL NOLASCO DE ALCANTARA</v>
          </cell>
          <cell r="Z1817" t="str">
            <v>Solteiro</v>
          </cell>
          <cell r="AA1817" t="str">
            <v>Ensino Fundamental Incompleto</v>
          </cell>
          <cell r="AB1817" t="str">
            <v>M</v>
          </cell>
          <cell r="AC1817" t="str">
            <v>Rua</v>
          </cell>
          <cell r="AD1817" t="str">
            <v>JOSE ROBERTO COTIME</v>
          </cell>
          <cell r="AE1817" t="str">
            <v>21</v>
          </cell>
          <cell r="AG1817" t="str">
            <v>04854-200</v>
          </cell>
          <cell r="AH1817" t="str">
            <v>JD ALMEIDA PRADO</v>
          </cell>
          <cell r="AI1817" t="str">
            <v>São Paulo</v>
          </cell>
          <cell r="AJ1817" t="str">
            <v>São Paulo</v>
          </cell>
          <cell r="AM1817" t="str">
            <v>11</v>
          </cell>
          <cell r="AN1817" t="str">
            <v>93131-1943</v>
          </cell>
          <cell r="AP1817">
            <v>6677</v>
          </cell>
          <cell r="AQ1817" t="str">
            <v>76202</v>
          </cell>
          <cell r="AR1817" t="str">
            <v>0</v>
          </cell>
          <cell r="AS1817" t="str">
            <v>52229702X</v>
          </cell>
          <cell r="AT1817" t="str">
            <v>122354060213</v>
          </cell>
          <cell r="AU1817" t="str">
            <v>0026</v>
          </cell>
          <cell r="AV1817" t="str">
            <v>339</v>
          </cell>
          <cell r="AW1817" t="str">
            <v>03764628</v>
          </cell>
          <cell r="AX1817" t="str">
            <v>685</v>
          </cell>
          <cell r="AY1817">
            <v>0</v>
          </cell>
          <cell r="AZ1817">
            <v>8</v>
          </cell>
          <cell r="BA1817">
            <v>26</v>
          </cell>
        </row>
        <row r="1818">
          <cell r="A1818">
            <v>112761</v>
          </cell>
          <cell r="B1818" t="str">
            <v>NILSON DE FARIA</v>
          </cell>
          <cell r="C1818" t="str">
            <v>VARREDOR</v>
          </cell>
          <cell r="D1818" t="str">
            <v>ECOSAMPA Campo Limpo</v>
          </cell>
          <cell r="E1818">
            <v>43617</v>
          </cell>
          <cell r="F1818">
            <v>1603.99</v>
          </cell>
          <cell r="G1818" t="str">
            <v>Em Atividade Normal</v>
          </cell>
          <cell r="H1818">
            <v>44898</v>
          </cell>
          <cell r="I1818">
            <v>22375</v>
          </cell>
          <cell r="J1818" t="str">
            <v>022.815.328-01</v>
          </cell>
          <cell r="K1818" t="str">
            <v>120.59109.21.5</v>
          </cell>
          <cell r="L1818" t="str">
            <v>Salário Mensal</v>
          </cell>
          <cell r="M1818" t="str">
            <v>Empregado (CLT)</v>
          </cell>
          <cell r="N1818" t="str">
            <v>5142-15</v>
          </cell>
          <cell r="O1818">
            <v>71</v>
          </cell>
          <cell r="P1818" t="str">
            <v>SEGUNDA A SABADO - 07:00 AS 15:20 / INTERVALO DE 01 HORA</v>
          </cell>
          <cell r="Q1818" t="str">
            <v>220 Horas</v>
          </cell>
          <cell r="R1818" t="str">
            <v>75.01.006</v>
          </cell>
          <cell r="S1818" t="str">
            <v>SCK - Varrição de Vias e Logradouros</v>
          </cell>
          <cell r="T1818">
            <v>2</v>
          </cell>
          <cell r="U1818" t="str">
            <v>SIEMACO SAO PAULO LIMP URBANA</v>
          </cell>
          <cell r="V1818" t="str">
            <v>Brasileira</v>
          </cell>
          <cell r="W1818" t="str">
            <v>São Paulo</v>
          </cell>
          <cell r="X1818" t="str">
            <v>NELCI ANGELICA DE JESUS</v>
          </cell>
          <cell r="Y1818" t="str">
            <v>JOAO DOMICIANO DE FARIA</v>
          </cell>
          <cell r="Z1818" t="str">
            <v>Casado</v>
          </cell>
          <cell r="AA1818" t="str">
            <v>Ensino Fundamental Incompleto</v>
          </cell>
          <cell r="AB1818" t="str">
            <v>M</v>
          </cell>
          <cell r="AC1818" t="str">
            <v>Travessa</v>
          </cell>
          <cell r="AD1818" t="str">
            <v>SAO JOSE SAI ANTONCIANINAS</v>
          </cell>
          <cell r="AE1818" t="str">
            <v>15</v>
          </cell>
          <cell r="AG1818" t="str">
            <v>05887-290</v>
          </cell>
          <cell r="AH1818" t="str">
            <v>JARDIM DOM JOSE</v>
          </cell>
          <cell r="AI1818" t="str">
            <v>São Paulo</v>
          </cell>
          <cell r="AJ1818" t="str">
            <v>São Paulo</v>
          </cell>
          <cell r="AP1818">
            <v>7867</v>
          </cell>
          <cell r="AQ1818" t="str">
            <v>34469</v>
          </cell>
          <cell r="AR1818" t="str">
            <v>4</v>
          </cell>
          <cell r="AS1818" t="str">
            <v>15.637.190</v>
          </cell>
          <cell r="AT1818" t="str">
            <v>140350260183</v>
          </cell>
          <cell r="AU1818" t="str">
            <v>89</v>
          </cell>
          <cell r="AV1818" t="str">
            <v>20</v>
          </cell>
          <cell r="AW1818" t="str">
            <v>12740</v>
          </cell>
          <cell r="AX1818" t="str">
            <v>024</v>
          </cell>
          <cell r="AY1818">
            <v>4</v>
          </cell>
          <cell r="AZ1818">
            <v>3</v>
          </cell>
          <cell r="BA1818">
            <v>0</v>
          </cell>
        </row>
        <row r="1819">
          <cell r="A1819">
            <v>113771</v>
          </cell>
          <cell r="B1819" t="str">
            <v>NILSON DOS SANTOS CAMILLO</v>
          </cell>
          <cell r="C1819" t="str">
            <v>AUXILIAR DE CHECK LIST</v>
          </cell>
          <cell r="D1819" t="str">
            <v>ECOSAMPA Operação Geral</v>
          </cell>
          <cell r="E1819">
            <v>43622</v>
          </cell>
          <cell r="F1819">
            <v>1606.8</v>
          </cell>
          <cell r="G1819" t="str">
            <v>Demitido em Meses Anteriores</v>
          </cell>
          <cell r="H1819">
            <v>44245</v>
          </cell>
          <cell r="I1819">
            <v>30760</v>
          </cell>
          <cell r="J1819" t="str">
            <v>224.967.728-07</v>
          </cell>
          <cell r="K1819" t="str">
            <v>129.40979.93.8</v>
          </cell>
          <cell r="L1819" t="str">
            <v>Salário Mensal</v>
          </cell>
          <cell r="M1819" t="str">
            <v>Empregado (CLT)</v>
          </cell>
          <cell r="N1819" t="str">
            <v>4142-10</v>
          </cell>
          <cell r="O1819">
            <v>301</v>
          </cell>
          <cell r="P1819" t="str">
            <v>SEGUNDA A SABADO - 22:00 AS 05:25 / INTERVALO DE 01 HORA</v>
          </cell>
          <cell r="Q1819" t="str">
            <v>220 Horas</v>
          </cell>
          <cell r="R1819" t="str">
            <v>75.02.003</v>
          </cell>
          <cell r="S1819" t="str">
            <v>Apoio Op C.Direto</v>
          </cell>
          <cell r="T1819">
            <v>2</v>
          </cell>
          <cell r="U1819" t="str">
            <v>SIEMACO SAO PAULO LIMP URBANA</v>
          </cell>
          <cell r="V1819" t="str">
            <v>Brasileira</v>
          </cell>
          <cell r="W1819" t="str">
            <v>São Paulo</v>
          </cell>
          <cell r="X1819" t="str">
            <v>MARIA MARGARIDA DOS SANTOS CAMILLO</v>
          </cell>
          <cell r="Y1819" t="str">
            <v>JUANITO CAMILLO</v>
          </cell>
          <cell r="Z1819" t="str">
            <v>Casado</v>
          </cell>
          <cell r="AA1819" t="str">
            <v>Ensino Médio Completo</v>
          </cell>
          <cell r="AB1819" t="str">
            <v>M</v>
          </cell>
          <cell r="AC1819" t="str">
            <v>Rua</v>
          </cell>
          <cell r="AD1819" t="str">
            <v>PEDRO RUIMONTE</v>
          </cell>
          <cell r="AE1819" t="str">
            <v>101</v>
          </cell>
          <cell r="AF1819" t="str">
            <v>CASA 3</v>
          </cell>
          <cell r="AG1819" t="str">
            <v>05781-300</v>
          </cell>
          <cell r="AH1819" t="str">
            <v>JD HELOISA</v>
          </cell>
          <cell r="AI1819" t="str">
            <v>São Paulo</v>
          </cell>
          <cell r="AJ1819" t="str">
            <v>São Paulo</v>
          </cell>
          <cell r="AP1819">
            <v>6429</v>
          </cell>
          <cell r="AQ1819" t="str">
            <v>21429</v>
          </cell>
          <cell r="AR1819" t="str">
            <v>6</v>
          </cell>
          <cell r="AS1819" t="str">
            <v>353066242</v>
          </cell>
          <cell r="AT1819" t="str">
            <v>299419240108</v>
          </cell>
          <cell r="AU1819" t="str">
            <v>0188</v>
          </cell>
          <cell r="AV1819" t="str">
            <v>408</v>
          </cell>
          <cell r="AW1819" t="str">
            <v>05933</v>
          </cell>
          <cell r="AX1819" t="str">
            <v>00245</v>
          </cell>
          <cell r="AY1819">
            <v>1</v>
          </cell>
          <cell r="AZ1819">
            <v>8</v>
          </cell>
          <cell r="BA1819">
            <v>12</v>
          </cell>
        </row>
        <row r="1820">
          <cell r="A1820">
            <v>112765</v>
          </cell>
          <cell r="B1820" t="str">
            <v>NILSON MUNIZ SILVA</v>
          </cell>
          <cell r="C1820" t="str">
            <v>VARREDOR</v>
          </cell>
          <cell r="D1820" t="str">
            <v>ECOSAMPA Santo Amaro</v>
          </cell>
          <cell r="E1820">
            <v>43617</v>
          </cell>
          <cell r="F1820">
            <v>1603.99</v>
          </cell>
          <cell r="G1820" t="str">
            <v>Em Atividade Normal</v>
          </cell>
          <cell r="H1820">
            <v>45149</v>
          </cell>
          <cell r="I1820">
            <v>23063</v>
          </cell>
          <cell r="J1820" t="str">
            <v>104.489.548-93</v>
          </cell>
          <cell r="K1820" t="str">
            <v>134.92080.93.5</v>
          </cell>
          <cell r="L1820" t="str">
            <v>Salário Mensal</v>
          </cell>
          <cell r="M1820" t="str">
            <v>Empregado (CLT)</v>
          </cell>
          <cell r="N1820" t="str">
            <v>5142-15</v>
          </cell>
          <cell r="O1820">
            <v>66</v>
          </cell>
          <cell r="P1820" t="str">
            <v>SEGUNDA A SABADO - 06:00 AS 14:20 / INTERVALO DE 01 HORA</v>
          </cell>
          <cell r="Q1820" t="str">
            <v>220 Horas</v>
          </cell>
          <cell r="R1820" t="str">
            <v>75.01.006</v>
          </cell>
          <cell r="S1820" t="str">
            <v>SCK - Varrição de Vias e Logradouros</v>
          </cell>
          <cell r="T1820">
            <v>2</v>
          </cell>
          <cell r="U1820" t="str">
            <v>SIEMACO SAO PAULO LIMP URBANA</v>
          </cell>
          <cell r="V1820" t="str">
            <v>Brasileira</v>
          </cell>
          <cell r="W1820" t="str">
            <v>São Paulo</v>
          </cell>
          <cell r="X1820" t="str">
            <v>CLAUDIMIRA SILVA AMORIM</v>
          </cell>
          <cell r="Y1820" t="str">
            <v>MARCIONILIO TIBURCIO MUNIZ</v>
          </cell>
          <cell r="Z1820" t="str">
            <v>Divorciado</v>
          </cell>
          <cell r="AA1820" t="str">
            <v>Ensino Médio Completo</v>
          </cell>
          <cell r="AB1820" t="str">
            <v>M</v>
          </cell>
          <cell r="AC1820" t="str">
            <v>Rua</v>
          </cell>
          <cell r="AD1820" t="str">
            <v>FERNANDES TRANCOSO</v>
          </cell>
          <cell r="AE1820" t="str">
            <v>51</v>
          </cell>
          <cell r="AG1820" t="str">
            <v>05876-070</v>
          </cell>
          <cell r="AH1820" t="str">
            <v>JARDIM GUARUJA</v>
          </cell>
          <cell r="AI1820" t="str">
            <v>São Paulo</v>
          </cell>
          <cell r="AJ1820" t="str">
            <v>São Paulo</v>
          </cell>
          <cell r="AP1820">
            <v>9104</v>
          </cell>
          <cell r="AQ1820" t="str">
            <v>20293</v>
          </cell>
          <cell r="AR1820" t="str">
            <v>3</v>
          </cell>
          <cell r="AS1820" t="str">
            <v>37414064-9</v>
          </cell>
          <cell r="AT1820" t="str">
            <v>113850940183</v>
          </cell>
          <cell r="AU1820" t="str">
            <v>636</v>
          </cell>
          <cell r="AV1820" t="str">
            <v>373</v>
          </cell>
          <cell r="AW1820" t="str">
            <v>98953</v>
          </cell>
          <cell r="AX1820" t="str">
            <v>106</v>
          </cell>
          <cell r="AY1820">
            <v>4</v>
          </cell>
          <cell r="AZ1820">
            <v>3</v>
          </cell>
          <cell r="BA1820">
            <v>0</v>
          </cell>
        </row>
        <row r="1821">
          <cell r="A1821">
            <v>112772</v>
          </cell>
          <cell r="B1821" t="str">
            <v>NILSON ROBERTO GALVAO</v>
          </cell>
          <cell r="C1821" t="str">
            <v>VARREDOR</v>
          </cell>
          <cell r="D1821" t="str">
            <v>ECOSAMPA Santo Amaro</v>
          </cell>
          <cell r="E1821">
            <v>43617</v>
          </cell>
          <cell r="F1821">
            <v>1603.99</v>
          </cell>
          <cell r="G1821" t="str">
            <v>Em Atividade Normal</v>
          </cell>
          <cell r="H1821">
            <v>44835</v>
          </cell>
          <cell r="I1821">
            <v>29668</v>
          </cell>
          <cell r="J1821" t="str">
            <v>287.900.298-28</v>
          </cell>
          <cell r="K1821" t="str">
            <v>134.20948.93.9</v>
          </cell>
          <cell r="L1821" t="str">
            <v>Salário Mensal</v>
          </cell>
          <cell r="M1821" t="str">
            <v>Empregado (CLT)</v>
          </cell>
          <cell r="N1821" t="str">
            <v>5142-15</v>
          </cell>
          <cell r="O1821">
            <v>299</v>
          </cell>
          <cell r="P1821" t="str">
            <v>SEGUNDA A SABADO - 20:00 AS 03:40 / INTERVALO DE 01 HORA</v>
          </cell>
          <cell r="Q1821" t="str">
            <v>220 Horas</v>
          </cell>
          <cell r="R1821" t="str">
            <v>75.01.006</v>
          </cell>
          <cell r="S1821" t="str">
            <v>SCK - Varrição de Vias e Logradouros</v>
          </cell>
          <cell r="T1821">
            <v>2</v>
          </cell>
          <cell r="U1821" t="str">
            <v>SIEMACO SAO PAULO LIMP URBANA</v>
          </cell>
          <cell r="V1821" t="str">
            <v>Brasileira</v>
          </cell>
          <cell r="W1821" t="str">
            <v>São Paulo</v>
          </cell>
          <cell r="X1821" t="str">
            <v>DORCA GALVAO</v>
          </cell>
          <cell r="Z1821" t="str">
            <v>Solteiro</v>
          </cell>
          <cell r="AA1821" t="str">
            <v>Ensino Fundamental Incompleto</v>
          </cell>
          <cell r="AB1821" t="str">
            <v>M</v>
          </cell>
          <cell r="AC1821" t="str">
            <v>Rua</v>
          </cell>
          <cell r="AD1821" t="str">
            <v>ALBERTO MAZZUCATO</v>
          </cell>
          <cell r="AE1821" t="str">
            <v>45</v>
          </cell>
          <cell r="AG1821" t="str">
            <v>04870-410</v>
          </cell>
          <cell r="AH1821" t="str">
            <v>JARDIM ALVIVERDE</v>
          </cell>
          <cell r="AI1821" t="str">
            <v>São Paulo</v>
          </cell>
          <cell r="AJ1821" t="str">
            <v>São Paulo</v>
          </cell>
          <cell r="AP1821">
            <v>9042</v>
          </cell>
          <cell r="AQ1821" t="str">
            <v>03495</v>
          </cell>
          <cell r="AR1821" t="str">
            <v>0</v>
          </cell>
          <cell r="AS1821" t="str">
            <v>400084934</v>
          </cell>
          <cell r="AT1821" t="str">
            <v>271635370116</v>
          </cell>
          <cell r="AU1821" t="str">
            <v>62</v>
          </cell>
          <cell r="AV1821" t="str">
            <v>381</v>
          </cell>
          <cell r="AW1821" t="str">
            <v>45277</v>
          </cell>
          <cell r="AX1821" t="str">
            <v>45</v>
          </cell>
          <cell r="AY1821">
            <v>4</v>
          </cell>
          <cell r="AZ1821">
            <v>3</v>
          </cell>
          <cell r="BA1821">
            <v>0</v>
          </cell>
        </row>
        <row r="1822">
          <cell r="A1822">
            <v>112780</v>
          </cell>
          <cell r="B1822" t="str">
            <v>NILSON RODRIGUES DE JESUS</v>
          </cell>
          <cell r="C1822" t="str">
            <v>VARREDOR</v>
          </cell>
          <cell r="D1822" t="str">
            <v>ECOSAMPA Capela do Socorro</v>
          </cell>
          <cell r="E1822">
            <v>43617</v>
          </cell>
          <cell r="F1822">
            <v>1603.99</v>
          </cell>
          <cell r="G1822" t="str">
            <v>Em Atividade Normal</v>
          </cell>
          <cell r="H1822">
            <v>44867</v>
          </cell>
          <cell r="I1822">
            <v>26245</v>
          </cell>
          <cell r="J1822" t="str">
            <v>146.930.558-59</v>
          </cell>
          <cell r="K1822" t="str">
            <v>123.99779.35.7</v>
          </cell>
          <cell r="L1822" t="str">
            <v>Salário Mensal</v>
          </cell>
          <cell r="M1822" t="str">
            <v>Empregado (CLT)</v>
          </cell>
          <cell r="N1822" t="str">
            <v>5142-15</v>
          </cell>
          <cell r="O1822">
            <v>233</v>
          </cell>
          <cell r="P1822" t="str">
            <v>SEGUNDA A SABADO - 09:00 AS 17:20 / INTERVALO DE 01 HORA</v>
          </cell>
          <cell r="Q1822" t="str">
            <v>220 Horas</v>
          </cell>
          <cell r="R1822" t="str">
            <v>75.01.006</v>
          </cell>
          <cell r="S1822" t="str">
            <v>SCK - Varrição de Vias e Logradouros</v>
          </cell>
          <cell r="T1822">
            <v>2</v>
          </cell>
          <cell r="U1822" t="str">
            <v>SIEMACO SAO PAULO LIMP URBANA</v>
          </cell>
          <cell r="V1822" t="str">
            <v>Brasileira</v>
          </cell>
          <cell r="W1822" t="str">
            <v>São Paulo</v>
          </cell>
          <cell r="X1822" t="str">
            <v>GERALDA RODRIGUES DE JESUS</v>
          </cell>
          <cell r="Z1822" t="str">
            <v>Solteiro</v>
          </cell>
          <cell r="AA1822" t="str">
            <v>Ensino Médio Completo</v>
          </cell>
          <cell r="AB1822" t="str">
            <v>M</v>
          </cell>
          <cell r="AC1822" t="str">
            <v>Rua</v>
          </cell>
          <cell r="AD1822" t="str">
            <v>FORTE DOS DRAGOES</v>
          </cell>
          <cell r="AE1822" t="str">
            <v>182</v>
          </cell>
          <cell r="AG1822" t="str">
            <v>04865-050</v>
          </cell>
          <cell r="AH1822" t="str">
            <v>JARDIM IPORA</v>
          </cell>
          <cell r="AI1822" t="str">
            <v>São Paulo</v>
          </cell>
          <cell r="AJ1822" t="str">
            <v>São Paulo</v>
          </cell>
          <cell r="AP1822">
            <v>6753</v>
          </cell>
          <cell r="AQ1822" t="str">
            <v>23776</v>
          </cell>
          <cell r="AR1822" t="str">
            <v>4</v>
          </cell>
          <cell r="AS1822" t="str">
            <v>253516092</v>
          </cell>
          <cell r="AT1822" t="str">
            <v>192008630132</v>
          </cell>
          <cell r="AU1822" t="str">
            <v>297</v>
          </cell>
          <cell r="AV1822" t="str">
            <v>381</v>
          </cell>
          <cell r="AW1822" t="str">
            <v>61251</v>
          </cell>
          <cell r="AX1822" t="str">
            <v>139</v>
          </cell>
          <cell r="AY1822">
            <v>4</v>
          </cell>
          <cell r="AZ1822">
            <v>3</v>
          </cell>
          <cell r="BA1822">
            <v>0</v>
          </cell>
        </row>
        <row r="1823">
          <cell r="A1823">
            <v>114618</v>
          </cell>
          <cell r="B1823" t="str">
            <v>NILSON SILVESTRE DA SILVA</v>
          </cell>
          <cell r="C1823" t="str">
            <v>MOTORISTA CAMINHAO</v>
          </cell>
          <cell r="D1823" t="str">
            <v>ECOSAMPA Operação Geral</v>
          </cell>
          <cell r="E1823">
            <v>43840</v>
          </cell>
          <cell r="F1823">
            <v>3050.22</v>
          </cell>
          <cell r="G1823" t="str">
            <v>Demitido em Meses Anteriores</v>
          </cell>
          <cell r="H1823">
            <v>44963</v>
          </cell>
          <cell r="I1823">
            <v>27007</v>
          </cell>
          <cell r="J1823" t="str">
            <v>135.955.368-19</v>
          </cell>
          <cell r="K1823" t="str">
            <v>124.88760.86.4</v>
          </cell>
          <cell r="L1823" t="str">
            <v>Salário Mensal</v>
          </cell>
          <cell r="M1823" t="str">
            <v>Empregado (CLT)</v>
          </cell>
          <cell r="N1823" t="str">
            <v>7825-10</v>
          </cell>
          <cell r="O1823">
            <v>301</v>
          </cell>
          <cell r="P1823" t="str">
            <v>SEGUNDA A SABADO - 22:00 AS 05:25 / INTERVALO DE 01 HORA</v>
          </cell>
          <cell r="Q1823" t="str">
            <v>220 Horas</v>
          </cell>
          <cell r="R1823" t="str">
            <v>75.01.024</v>
          </cell>
          <cell r="S1823" t="str">
            <v>SCK - Coleta Manual Residuos - Compactador</v>
          </cell>
          <cell r="T1823">
            <v>2</v>
          </cell>
          <cell r="U1823" t="str">
            <v>SIND TRAB EMP DE ONIBUS RODOV INTEREST INTERM SET DIF SAO PAULO</v>
          </cell>
          <cell r="V1823" t="str">
            <v>Brasileira</v>
          </cell>
          <cell r="W1823" t="str">
            <v>São Paulo</v>
          </cell>
          <cell r="X1823" t="str">
            <v>DALVA FONTES DA SILVA</v>
          </cell>
          <cell r="Y1823" t="str">
            <v>PEDRO SILVESTRE DA SILVA</v>
          </cell>
          <cell r="Z1823" t="str">
            <v>Casado</v>
          </cell>
          <cell r="AA1823" t="str">
            <v>Ensino Médio Completo</v>
          </cell>
          <cell r="AB1823" t="str">
            <v>M</v>
          </cell>
          <cell r="AC1823" t="str">
            <v>Rua</v>
          </cell>
          <cell r="AD1823" t="str">
            <v>RUA WENCESLAU RALISH</v>
          </cell>
          <cell r="AE1823" t="str">
            <v>326</v>
          </cell>
          <cell r="AG1823" t="str">
            <v>04826-240</v>
          </cell>
          <cell r="AH1823" t="str">
            <v>JARDIM SERTAOZINHO</v>
          </cell>
          <cell r="AI1823" t="str">
            <v>São Paulo</v>
          </cell>
          <cell r="AJ1823" t="str">
            <v>São Paulo</v>
          </cell>
          <cell r="AK1823" t="str">
            <v>11</v>
          </cell>
          <cell r="AL1823" t="str">
            <v>9462.3083</v>
          </cell>
          <cell r="AP1823">
            <v>7245</v>
          </cell>
          <cell r="AQ1823" t="str">
            <v>09284</v>
          </cell>
          <cell r="AR1823" t="str">
            <v>1</v>
          </cell>
          <cell r="AS1823" t="str">
            <v>239942863</v>
          </cell>
          <cell r="AT1823" t="str">
            <v>259291280159</v>
          </cell>
          <cell r="AU1823" t="str">
            <v>340</v>
          </cell>
          <cell r="AV1823" t="str">
            <v>280</v>
          </cell>
          <cell r="AW1823" t="str">
            <v>13595536</v>
          </cell>
          <cell r="AX1823" t="str">
            <v>819</v>
          </cell>
          <cell r="AY1823">
            <v>3</v>
          </cell>
          <cell r="AZ1823">
            <v>0</v>
          </cell>
          <cell r="BA1823">
            <v>26</v>
          </cell>
          <cell r="BB1823" t="str">
            <v>01.558.244.202</v>
          </cell>
          <cell r="BC1823">
            <v>44521</v>
          </cell>
          <cell r="BD1823">
            <v>42695</v>
          </cell>
          <cell r="BE1823" t="str">
            <v>A</v>
          </cell>
          <cell r="BF1823" t="str">
            <v>E</v>
          </cell>
          <cell r="BG1823">
            <v>43812</v>
          </cell>
        </row>
        <row r="1824">
          <cell r="A1824">
            <v>112785</v>
          </cell>
          <cell r="B1824" t="str">
            <v>NILTON DA COSTA LEAL</v>
          </cell>
          <cell r="C1824" t="str">
            <v>VARREDOR</v>
          </cell>
          <cell r="D1824" t="str">
            <v>ECOSAMPA Campo Limpo</v>
          </cell>
          <cell r="E1824">
            <v>43617</v>
          </cell>
          <cell r="F1824">
            <v>1603.99</v>
          </cell>
          <cell r="G1824" t="str">
            <v>Em Atividade Normal</v>
          </cell>
          <cell r="H1824">
            <v>44898</v>
          </cell>
          <cell r="I1824">
            <v>29398</v>
          </cell>
          <cell r="J1824" t="str">
            <v>056.091.036-30</v>
          </cell>
          <cell r="K1824" t="str">
            <v>129.98034.81.2</v>
          </cell>
          <cell r="L1824" t="str">
            <v>Salário Mensal</v>
          </cell>
          <cell r="M1824" t="str">
            <v>Empregado (CLT)</v>
          </cell>
          <cell r="N1824" t="str">
            <v>5142-15</v>
          </cell>
          <cell r="O1824">
            <v>71</v>
          </cell>
          <cell r="P1824" t="str">
            <v>SEGUNDA A SABADO - 07:00 AS 15:20 / INTERVALO DE 01 HORA</v>
          </cell>
          <cell r="Q1824" t="str">
            <v>220 Horas</v>
          </cell>
          <cell r="R1824" t="str">
            <v>75.01.006</v>
          </cell>
          <cell r="S1824" t="str">
            <v>SCK - Varrição de Vias e Logradouros</v>
          </cell>
          <cell r="T1824">
            <v>2</v>
          </cell>
          <cell r="U1824" t="str">
            <v>SIEMACO SAO PAULO LIMP URBANA</v>
          </cell>
          <cell r="V1824" t="str">
            <v>Brasileira</v>
          </cell>
          <cell r="W1824" t="str">
            <v>Fronteira dos Vales</v>
          </cell>
          <cell r="X1824" t="str">
            <v>MARIA DA COSTA PRATES</v>
          </cell>
          <cell r="Y1824" t="str">
            <v>JOSE DA COSTA LEAL</v>
          </cell>
          <cell r="Z1824" t="str">
            <v>Casado</v>
          </cell>
          <cell r="AA1824" t="str">
            <v>Ensino Fundamental Completo</v>
          </cell>
          <cell r="AB1824" t="str">
            <v>M</v>
          </cell>
          <cell r="AC1824" t="str">
            <v>Rua</v>
          </cell>
          <cell r="AD1824" t="str">
            <v>PADRE JOAQUIM CORREIA DE ALMEIDA</v>
          </cell>
          <cell r="AE1824" t="str">
            <v>156</v>
          </cell>
          <cell r="AG1824" t="str">
            <v>05778-280</v>
          </cell>
          <cell r="AH1824" t="str">
            <v>PARQUE ARARIBA</v>
          </cell>
          <cell r="AI1824" t="str">
            <v>São Paulo</v>
          </cell>
          <cell r="AJ1824" t="str">
            <v>São Paulo</v>
          </cell>
          <cell r="AP1824">
            <v>390</v>
          </cell>
          <cell r="AQ1824" t="str">
            <v>10740</v>
          </cell>
          <cell r="AR1824" t="str">
            <v>7</v>
          </cell>
          <cell r="AS1824" t="str">
            <v>54.728.460-3</v>
          </cell>
          <cell r="AT1824" t="str">
            <v>134372530213</v>
          </cell>
          <cell r="AU1824" t="str">
            <v>42</v>
          </cell>
          <cell r="AV1824" t="str">
            <v>4</v>
          </cell>
          <cell r="AW1824" t="str">
            <v>18406</v>
          </cell>
          <cell r="AX1824" t="str">
            <v>122</v>
          </cell>
          <cell r="AY1824">
            <v>4</v>
          </cell>
          <cell r="AZ1824">
            <v>3</v>
          </cell>
          <cell r="BA1824">
            <v>0</v>
          </cell>
        </row>
        <row r="1825">
          <cell r="A1825">
            <v>112791</v>
          </cell>
          <cell r="B1825" t="str">
            <v>NILTON DE JESUS SANTANA</v>
          </cell>
          <cell r="C1825" t="str">
            <v>VARREDOR</v>
          </cell>
          <cell r="D1825" t="str">
            <v>ECOSAMPA Campo Limpo</v>
          </cell>
          <cell r="E1825">
            <v>43617</v>
          </cell>
          <cell r="F1825">
            <v>1603.99</v>
          </cell>
          <cell r="G1825" t="str">
            <v>Auxílio-Doença</v>
          </cell>
          <cell r="H1825">
            <v>44320</v>
          </cell>
          <cell r="I1825">
            <v>34942</v>
          </cell>
          <cell r="J1825" t="str">
            <v>428.153.178-50</v>
          </cell>
          <cell r="K1825" t="str">
            <v>210.13542.10.1</v>
          </cell>
          <cell r="L1825" t="str">
            <v>Salário Mensal</v>
          </cell>
          <cell r="M1825" t="str">
            <v>Empregado (CLT)</v>
          </cell>
          <cell r="N1825" t="str">
            <v>5142-15</v>
          </cell>
          <cell r="O1825">
            <v>66</v>
          </cell>
          <cell r="P1825" t="str">
            <v>SEGUNDA A SABADO - 06:00 AS 14:20 / INTERVALO DE 01 HORA</v>
          </cell>
          <cell r="Q1825" t="str">
            <v>220 Horas</v>
          </cell>
          <cell r="R1825" t="str">
            <v>75.01.006</v>
          </cell>
          <cell r="S1825" t="str">
            <v>SCK - Varrição de Vias e Logradouros</v>
          </cell>
          <cell r="T1825">
            <v>2</v>
          </cell>
          <cell r="U1825" t="str">
            <v>SIEMACO SAO PAULO LIMP URBANA</v>
          </cell>
          <cell r="V1825" t="str">
            <v>Brasileira</v>
          </cell>
          <cell r="W1825" t="str">
            <v>São Paulo</v>
          </cell>
          <cell r="X1825" t="str">
            <v>MIRENE DE JESUS PALMA</v>
          </cell>
          <cell r="Y1825" t="str">
            <v>ADENILTON JOSE SANTANA</v>
          </cell>
          <cell r="Z1825" t="str">
            <v>Solteiro</v>
          </cell>
          <cell r="AA1825" t="str">
            <v>Ensino Médio Completo</v>
          </cell>
          <cell r="AB1825" t="str">
            <v>M</v>
          </cell>
          <cell r="AC1825" t="str">
            <v>Rua</v>
          </cell>
          <cell r="AD1825" t="str">
            <v>JOSE DIAS DA COSTA</v>
          </cell>
          <cell r="AE1825" t="str">
            <v>344</v>
          </cell>
          <cell r="AG1825" t="str">
            <v>05661-060</v>
          </cell>
          <cell r="AH1825" t="str">
            <v>JARDIM COLOMBO</v>
          </cell>
          <cell r="AI1825" t="str">
            <v>São Paulo</v>
          </cell>
          <cell r="AJ1825" t="str">
            <v>São Paulo</v>
          </cell>
          <cell r="AP1825">
            <v>5917</v>
          </cell>
          <cell r="AQ1825" t="str">
            <v>03812</v>
          </cell>
          <cell r="AR1825" t="str">
            <v>6</v>
          </cell>
          <cell r="AS1825" t="str">
            <v>477847043</v>
          </cell>
          <cell r="AT1825" t="str">
            <v>148628130531</v>
          </cell>
          <cell r="AU1825" t="str">
            <v>54</v>
          </cell>
          <cell r="AV1825" t="str">
            <v>32</v>
          </cell>
          <cell r="AW1825" t="str">
            <v>18368</v>
          </cell>
          <cell r="AX1825" t="str">
            <v>378</v>
          </cell>
          <cell r="AY1825">
            <v>4</v>
          </cell>
          <cell r="AZ1825">
            <v>3</v>
          </cell>
          <cell r="BA1825">
            <v>0</v>
          </cell>
        </row>
        <row r="1826">
          <cell r="A1826">
            <v>112802</v>
          </cell>
          <cell r="B1826" t="str">
            <v>NILTON PASSOS DOS SANTOS</v>
          </cell>
          <cell r="C1826" t="str">
            <v>MOTORISTA CAMINHAO</v>
          </cell>
          <cell r="D1826" t="str">
            <v>ECOSAMPA Operação Geral</v>
          </cell>
          <cell r="E1826">
            <v>43617</v>
          </cell>
          <cell r="F1826">
            <v>3050.22</v>
          </cell>
          <cell r="G1826" t="str">
            <v>Em Atividade Normal</v>
          </cell>
          <cell r="H1826">
            <v>44960</v>
          </cell>
          <cell r="I1826">
            <v>29012</v>
          </cell>
          <cell r="J1826" t="str">
            <v>089.725.447-36</v>
          </cell>
          <cell r="K1826" t="str">
            <v>126.44803.29.4</v>
          </cell>
          <cell r="L1826" t="str">
            <v>Salário Mensal</v>
          </cell>
          <cell r="M1826" t="str">
            <v>Empregado (CLT)</v>
          </cell>
          <cell r="N1826" t="str">
            <v>7825-10</v>
          </cell>
          <cell r="O1826">
            <v>167</v>
          </cell>
          <cell r="P1826" t="str">
            <v>SEGUNDA A SABADO - 13:40 AS 22:00 / INTERVALO DE 01 HORA</v>
          </cell>
          <cell r="Q1826" t="str">
            <v>220 Horas</v>
          </cell>
          <cell r="R1826" t="str">
            <v>75.01.017</v>
          </cell>
          <cell r="S1826" t="str">
            <v>SCK - Coleta Manual - Entulho e Materiais Diversos</v>
          </cell>
          <cell r="T1826">
            <v>2</v>
          </cell>
          <cell r="U1826" t="str">
            <v>SIND TRAB EMP DE ONIBUS RODOV INTEREST INTERM SET DIF SAO PAULO</v>
          </cell>
          <cell r="V1826" t="str">
            <v>Brasileira</v>
          </cell>
          <cell r="W1826" t="str">
            <v>Ibicaraí</v>
          </cell>
          <cell r="X1826" t="str">
            <v>NEUSA PASSOS DOS SANTOS</v>
          </cell>
          <cell r="Y1826" t="str">
            <v>UILTON BATISTA DOS SANTOS</v>
          </cell>
          <cell r="Z1826" t="str">
            <v>Solteiro</v>
          </cell>
          <cell r="AA1826" t="str">
            <v>Ensino Fundamental Completo</v>
          </cell>
          <cell r="AB1826" t="str">
            <v>M</v>
          </cell>
          <cell r="AC1826" t="str">
            <v>Rua</v>
          </cell>
          <cell r="AD1826" t="str">
            <v>ANTONIO RIBEIRO PINA</v>
          </cell>
          <cell r="AE1826" t="str">
            <v>474</v>
          </cell>
          <cell r="AG1826" t="str">
            <v>05862-150</v>
          </cell>
          <cell r="AH1826" t="str">
            <v>JARDIM LIDIA</v>
          </cell>
          <cell r="AI1826" t="str">
            <v>São Paulo</v>
          </cell>
          <cell r="AJ1826" t="str">
            <v>São Paulo</v>
          </cell>
          <cell r="AP1826">
            <v>641</v>
          </cell>
          <cell r="AQ1826" t="str">
            <v>15293</v>
          </cell>
          <cell r="AR1826" t="str">
            <v>9</v>
          </cell>
          <cell r="AS1826" t="str">
            <v>0881121100</v>
          </cell>
          <cell r="AT1826" t="str">
            <v>85862960574</v>
          </cell>
          <cell r="AU1826" t="str">
            <v>466</v>
          </cell>
          <cell r="AV1826" t="str">
            <v>373</v>
          </cell>
          <cell r="AW1826" t="str">
            <v>47526</v>
          </cell>
          <cell r="AX1826" t="str">
            <v>271</v>
          </cell>
          <cell r="AY1826">
            <v>4</v>
          </cell>
          <cell r="AZ1826">
            <v>3</v>
          </cell>
          <cell r="BA1826">
            <v>0</v>
          </cell>
          <cell r="BB1826" t="str">
            <v>03.081.947.840</v>
          </cell>
          <cell r="BC1826">
            <v>45496</v>
          </cell>
          <cell r="BD1826">
            <v>43669</v>
          </cell>
          <cell r="BE1826" t="str">
            <v>A</v>
          </cell>
          <cell r="BF1826" t="str">
            <v>D</v>
          </cell>
          <cell r="BG1826">
            <v>43609</v>
          </cell>
        </row>
        <row r="1827">
          <cell r="A1827">
            <v>112810</v>
          </cell>
          <cell r="B1827" t="str">
            <v>NILTON PEREIRA GARCIA</v>
          </cell>
          <cell r="C1827" t="str">
            <v>VARREDOR</v>
          </cell>
          <cell r="D1827" t="str">
            <v>ECOSAMPA Santo Amaro</v>
          </cell>
          <cell r="E1827">
            <v>43617</v>
          </cell>
          <cell r="F1827">
            <v>1603.99</v>
          </cell>
          <cell r="G1827" t="str">
            <v>Em Atividade Normal</v>
          </cell>
          <cell r="H1827">
            <v>44835</v>
          </cell>
          <cell r="I1827">
            <v>24684</v>
          </cell>
          <cell r="J1827" t="str">
            <v>134.592.328-70</v>
          </cell>
          <cell r="K1827" t="str">
            <v>123.03281.63.8</v>
          </cell>
          <cell r="L1827" t="str">
            <v>Salário Mensal</v>
          </cell>
          <cell r="M1827" t="str">
            <v>Empregado (CLT)</v>
          </cell>
          <cell r="N1827" t="str">
            <v>5142-15</v>
          </cell>
          <cell r="O1827">
            <v>299</v>
          </cell>
          <cell r="P1827" t="str">
            <v>SEGUNDA A SABADO - 20:00 AS 03:40 / INTERVALO DE 01 HORA</v>
          </cell>
          <cell r="Q1827" t="str">
            <v>220 Horas</v>
          </cell>
          <cell r="R1827" t="str">
            <v>75.01.006</v>
          </cell>
          <cell r="S1827" t="str">
            <v>SCK - Varrição de Vias e Logradouros</v>
          </cell>
          <cell r="T1827">
            <v>2</v>
          </cell>
          <cell r="U1827" t="str">
            <v>SIEMACO SAO PAULO LIMP URBANA</v>
          </cell>
          <cell r="V1827" t="str">
            <v>Brasileira</v>
          </cell>
          <cell r="W1827" t="str">
            <v>São Paulo</v>
          </cell>
          <cell r="X1827" t="str">
            <v>MARAGARIDA JOANA DE JESUS</v>
          </cell>
          <cell r="Y1827" t="str">
            <v>NELSON PEREIRA GARCIA</v>
          </cell>
          <cell r="Z1827" t="str">
            <v>Casado</v>
          </cell>
          <cell r="AA1827" t="str">
            <v>Ensino Fundamental Incompleto</v>
          </cell>
          <cell r="AB1827" t="str">
            <v>M</v>
          </cell>
          <cell r="AC1827" t="str">
            <v>Rua</v>
          </cell>
          <cell r="AD1827" t="str">
            <v>ANDREA SOLARIO</v>
          </cell>
          <cell r="AE1827" t="str">
            <v>138</v>
          </cell>
          <cell r="AG1827" t="str">
            <v>05870-030</v>
          </cell>
          <cell r="AH1827" t="str">
            <v>JARDIM FRATERNIDADE</v>
          </cell>
          <cell r="AI1827" t="str">
            <v>São Paulo</v>
          </cell>
          <cell r="AJ1827" t="str">
            <v>São Paulo</v>
          </cell>
          <cell r="AP1827">
            <v>3052</v>
          </cell>
          <cell r="AQ1827" t="str">
            <v>16788</v>
          </cell>
          <cell r="AR1827" t="str">
            <v>3</v>
          </cell>
          <cell r="AS1827" t="str">
            <v>21.119.374-4</v>
          </cell>
          <cell r="AT1827" t="str">
            <v>114330340141</v>
          </cell>
          <cell r="AU1827" t="str">
            <v>431</v>
          </cell>
          <cell r="AV1827" t="str">
            <v>373</v>
          </cell>
          <cell r="AW1827" t="str">
            <v>0000078060</v>
          </cell>
          <cell r="AX1827" t="str">
            <v>102</v>
          </cell>
          <cell r="AY1827">
            <v>4</v>
          </cell>
          <cell r="AZ1827">
            <v>3</v>
          </cell>
          <cell r="BA1827">
            <v>0</v>
          </cell>
        </row>
        <row r="1828">
          <cell r="A1828">
            <v>112816</v>
          </cell>
          <cell r="B1828" t="str">
            <v>NILTON SANTOS DA SILVA</v>
          </cell>
          <cell r="C1828" t="str">
            <v>COLETOR</v>
          </cell>
          <cell r="D1828" t="str">
            <v>ECOSAMPA Operação Geral</v>
          </cell>
          <cell r="E1828">
            <v>43617</v>
          </cell>
          <cell r="F1828">
            <v>1907.79</v>
          </cell>
          <cell r="G1828" t="str">
            <v>Em Atividade Normal</v>
          </cell>
          <cell r="H1828">
            <v>44993</v>
          </cell>
          <cell r="I1828">
            <v>25545</v>
          </cell>
          <cell r="J1828" t="str">
            <v>168.111.958-78</v>
          </cell>
          <cell r="K1828" t="str">
            <v>124.38968.38.0</v>
          </cell>
          <cell r="L1828" t="str">
            <v>Salário Mensal</v>
          </cell>
          <cell r="M1828" t="str">
            <v>Empregado (CLT)</v>
          </cell>
          <cell r="N1828" t="str">
            <v>5142-05</v>
          </cell>
          <cell r="O1828">
            <v>339</v>
          </cell>
          <cell r="P1828" t="str">
            <v>SEGUNDA A SABADO - 13:20 AS 21:40 / INTERVALO DE 01 HORA</v>
          </cell>
          <cell r="Q1828" t="str">
            <v>220 Horas</v>
          </cell>
          <cell r="R1828" t="str">
            <v>75.01.023</v>
          </cell>
          <cell r="S1828" t="str">
            <v>SCK - Coleta Manual Residuos - Orgânicos Feira Livre</v>
          </cell>
          <cell r="T1828">
            <v>2</v>
          </cell>
          <cell r="U1828" t="str">
            <v>SIEMACO SAO PAULO LIMP URBANA</v>
          </cell>
          <cell r="V1828" t="str">
            <v>Brasileira</v>
          </cell>
          <cell r="W1828" t="str">
            <v>Caldeirão Grande</v>
          </cell>
          <cell r="X1828" t="str">
            <v>DERALDINA GUILHERME DOS SANTOS</v>
          </cell>
          <cell r="Y1828" t="str">
            <v>JOAQUIM JOSE DA SILVA</v>
          </cell>
          <cell r="Z1828" t="str">
            <v>Casado</v>
          </cell>
          <cell r="AA1828" t="str">
            <v>Ensino Fundamental Incompleto</v>
          </cell>
          <cell r="AB1828" t="str">
            <v>M</v>
          </cell>
          <cell r="AC1828" t="str">
            <v>Rua</v>
          </cell>
          <cell r="AD1828" t="str">
            <v>MONTE NEGRO</v>
          </cell>
          <cell r="AE1828" t="str">
            <v>500</v>
          </cell>
          <cell r="AG1828" t="str">
            <v>06807-140</v>
          </cell>
          <cell r="AH1828" t="str">
            <v>EMBU</v>
          </cell>
          <cell r="AI1828" t="str">
            <v>São Paulo</v>
          </cell>
          <cell r="AJ1828" t="str">
            <v>São Paulo</v>
          </cell>
          <cell r="AP1828">
            <v>641</v>
          </cell>
          <cell r="AQ1828" t="str">
            <v>15206</v>
          </cell>
          <cell r="AR1828" t="str">
            <v>1</v>
          </cell>
          <cell r="AS1828" t="str">
            <v>521777719</v>
          </cell>
          <cell r="AT1828" t="str">
            <v>59102130566</v>
          </cell>
          <cell r="AU1828" t="str">
            <v>64</v>
          </cell>
          <cell r="AV1828" t="str">
            <v>346</v>
          </cell>
          <cell r="AW1828" t="str">
            <v>55698</v>
          </cell>
          <cell r="AX1828" t="str">
            <v>145</v>
          </cell>
          <cell r="AY1828">
            <v>4</v>
          </cell>
          <cell r="AZ1828">
            <v>3</v>
          </cell>
          <cell r="BA1828">
            <v>0</v>
          </cell>
        </row>
        <row r="1829">
          <cell r="A1829">
            <v>114711</v>
          </cell>
          <cell r="B1829" t="str">
            <v>NILVAN CHARLES NUNES LOPES</v>
          </cell>
          <cell r="C1829" t="str">
            <v>AJUDANTE EQ SERVICOS DIVERSOS</v>
          </cell>
          <cell r="D1829" t="str">
            <v>ECOSAMPA Campo Limpo</v>
          </cell>
          <cell r="E1829">
            <v>43874</v>
          </cell>
          <cell r="F1829">
            <v>1603.99</v>
          </cell>
          <cell r="G1829" t="str">
            <v>Em Atividade Normal</v>
          </cell>
          <cell r="H1829">
            <v>45171</v>
          </cell>
          <cell r="I1829">
            <v>30535</v>
          </cell>
          <cell r="J1829" t="str">
            <v>319.976.398-74</v>
          </cell>
          <cell r="K1829" t="str">
            <v>201.15300.91.5</v>
          </cell>
          <cell r="L1829" t="str">
            <v>Salário Mensal</v>
          </cell>
          <cell r="M1829" t="str">
            <v>Empregado (CLT)</v>
          </cell>
          <cell r="N1829" t="str">
            <v>5142-25</v>
          </cell>
          <cell r="O1829">
            <v>167</v>
          </cell>
          <cell r="P1829" t="str">
            <v>SEGUNDA A SABADO - 13:40 AS 22:00 / INTERVALO DE 01 HORA</v>
          </cell>
          <cell r="Q1829" t="str">
            <v>220 Horas</v>
          </cell>
          <cell r="R1829" t="str">
            <v>75.01.014</v>
          </cell>
          <cell r="S1829" t="str">
            <v>SCK - Pintura de Meio-Fio e Remoção Faixas e Propagandas</v>
          </cell>
          <cell r="T1829">
            <v>2</v>
          </cell>
          <cell r="U1829" t="str">
            <v>SIEMACO SAO PAULO LIMP URBANA</v>
          </cell>
          <cell r="V1829" t="str">
            <v>Brasileira</v>
          </cell>
          <cell r="W1829" t="str">
            <v>Xique-Xique</v>
          </cell>
          <cell r="X1829" t="str">
            <v>IDELUCIA XAVIER DA ROCHA</v>
          </cell>
          <cell r="Y1829" t="str">
            <v>VILSON NUNES LOPES</v>
          </cell>
          <cell r="Z1829" t="str">
            <v>Divorciado</v>
          </cell>
          <cell r="AA1829" t="str">
            <v>Ensino Médio Completo</v>
          </cell>
          <cell r="AB1829" t="str">
            <v>M</v>
          </cell>
          <cell r="AC1829" t="str">
            <v>Rua</v>
          </cell>
          <cell r="AD1829" t="str">
            <v>VIELA DO CAJU</v>
          </cell>
          <cell r="AE1829" t="str">
            <v>344</v>
          </cell>
          <cell r="AG1829" t="str">
            <v>05854-320</v>
          </cell>
          <cell r="AH1829" t="str">
            <v>PARQUE MARIA HELENA</v>
          </cell>
          <cell r="AI1829" t="str">
            <v>São Paulo</v>
          </cell>
          <cell r="AJ1829" t="str">
            <v>São Paulo</v>
          </cell>
          <cell r="AK1829" t="str">
            <v>11</v>
          </cell>
          <cell r="AL1829" t="str">
            <v>95902.3144</v>
          </cell>
          <cell r="AP1829">
            <v>7245</v>
          </cell>
          <cell r="AQ1829" t="str">
            <v>04011</v>
          </cell>
          <cell r="AR1829" t="str">
            <v>3</v>
          </cell>
          <cell r="AS1829" t="str">
            <v>408707781</v>
          </cell>
          <cell r="AT1829" t="str">
            <v>308948780159</v>
          </cell>
          <cell r="AU1829" t="str">
            <v>369</v>
          </cell>
          <cell r="AV1829" t="str">
            <v>373</v>
          </cell>
          <cell r="AW1829" t="str">
            <v>31997639</v>
          </cell>
          <cell r="AX1829" t="str">
            <v>874</v>
          </cell>
          <cell r="AY1829">
            <v>3</v>
          </cell>
          <cell r="AZ1829">
            <v>6</v>
          </cell>
          <cell r="BA1829">
            <v>18</v>
          </cell>
        </row>
        <row r="1830">
          <cell r="A1830">
            <v>112828</v>
          </cell>
          <cell r="B1830" t="str">
            <v>NILZA APARECIDA MOREIRA</v>
          </cell>
          <cell r="C1830" t="str">
            <v>VARREDOR</v>
          </cell>
          <cell r="D1830" t="str">
            <v>ECOSAMPA Santo Amaro</v>
          </cell>
          <cell r="E1830">
            <v>43617</v>
          </cell>
          <cell r="F1830">
            <v>1603.99</v>
          </cell>
          <cell r="G1830" t="str">
            <v>Demitido em Meses Anteriores</v>
          </cell>
          <cell r="H1830">
            <v>44858</v>
          </cell>
          <cell r="I1830">
            <v>22170</v>
          </cell>
          <cell r="J1830" t="str">
            <v>051.907.928-03</v>
          </cell>
          <cell r="K1830" t="str">
            <v>121.15924.16.0</v>
          </cell>
          <cell r="L1830" t="str">
            <v>Salário Mensal</v>
          </cell>
          <cell r="M1830" t="str">
            <v>Empregado (CLT)</v>
          </cell>
          <cell r="N1830" t="str">
            <v>5142-15</v>
          </cell>
          <cell r="O1830">
            <v>297</v>
          </cell>
          <cell r="P1830" t="str">
            <v>SEGUNDA A SABADO - 05:40 AS 14:00 / INTERVALO DE 01 HORA</v>
          </cell>
          <cell r="Q1830" t="str">
            <v>220 Horas</v>
          </cell>
          <cell r="R1830" t="str">
            <v>75.01.006</v>
          </cell>
          <cell r="S1830" t="str">
            <v>SCK - Varrição de Vias e Logradouros</v>
          </cell>
          <cell r="T1830">
            <v>2</v>
          </cell>
          <cell r="U1830" t="str">
            <v>SIEMACO SAO PAULO LIMP URBANA</v>
          </cell>
          <cell r="V1830" t="str">
            <v>Brasileira</v>
          </cell>
          <cell r="W1830" t="str">
            <v>São Paulo</v>
          </cell>
          <cell r="X1830" t="str">
            <v>HILDA GERALDA DE JESUS</v>
          </cell>
          <cell r="Y1830" t="str">
            <v>IMIDO GERALDO</v>
          </cell>
          <cell r="Z1830" t="str">
            <v>Casado</v>
          </cell>
          <cell r="AA1830" t="str">
            <v>Ensino Fundamental Incompleto</v>
          </cell>
          <cell r="AB1830" t="str">
            <v>F</v>
          </cell>
          <cell r="AC1830" t="str">
            <v>Rua</v>
          </cell>
          <cell r="AD1830" t="str">
            <v>BRENO BERSA</v>
          </cell>
          <cell r="AE1830" t="str">
            <v>738</v>
          </cell>
          <cell r="AG1830" t="str">
            <v>04854-230</v>
          </cell>
          <cell r="AH1830" t="str">
            <v>JARDIM ALMEIDA</v>
          </cell>
          <cell r="AI1830" t="str">
            <v>São Paulo</v>
          </cell>
          <cell r="AJ1830" t="str">
            <v>São Paulo</v>
          </cell>
          <cell r="AP1830">
            <v>9104</v>
          </cell>
          <cell r="AQ1830" t="str">
            <v>20309</v>
          </cell>
          <cell r="AR1830" t="str">
            <v>7</v>
          </cell>
          <cell r="AS1830" t="str">
            <v>16870205</v>
          </cell>
          <cell r="AT1830" t="str">
            <v>265666</v>
          </cell>
          <cell r="AU1830" t="str">
            <v>32</v>
          </cell>
          <cell r="AV1830" t="str">
            <v>280</v>
          </cell>
          <cell r="AW1830" t="str">
            <v>725</v>
          </cell>
          <cell r="AX1830" t="str">
            <v>8</v>
          </cell>
          <cell r="AY1830">
            <v>3</v>
          </cell>
          <cell r="AZ1830">
            <v>4</v>
          </cell>
          <cell r="BA1830">
            <v>23</v>
          </cell>
        </row>
        <row r="1831">
          <cell r="A1831">
            <v>119674</v>
          </cell>
          <cell r="B1831" t="str">
            <v>NIRVANIL QUEIROZ DOS SANTOS</v>
          </cell>
          <cell r="C1831" t="str">
            <v>AJUDANTE EQ SERVICOS DIVERSOS</v>
          </cell>
          <cell r="D1831" t="str">
            <v>ECOSAMPA M'Boi Mirim</v>
          </cell>
          <cell r="E1831">
            <v>44725</v>
          </cell>
          <cell r="F1831">
            <v>1603.99</v>
          </cell>
          <cell r="G1831" t="str">
            <v>Demitido em Meses Anteriores</v>
          </cell>
          <cell r="H1831">
            <v>44902</v>
          </cell>
          <cell r="I1831">
            <v>26279</v>
          </cell>
          <cell r="J1831" t="str">
            <v>165.147.628-40</v>
          </cell>
          <cell r="K1831" t="str">
            <v>125.82733.77.8</v>
          </cell>
          <cell r="L1831" t="str">
            <v>Salário Mensal</v>
          </cell>
          <cell r="M1831" t="str">
            <v>Empregado (CLT)</v>
          </cell>
          <cell r="N1831" t="str">
            <v>5142-25</v>
          </cell>
          <cell r="O1831">
            <v>167</v>
          </cell>
          <cell r="P1831" t="str">
            <v>SEGUNDA A SABADO - 13:40 AS 22:00 / INTERVALO DE 01 HORA</v>
          </cell>
          <cell r="Q1831" t="str">
            <v>220 Horas</v>
          </cell>
          <cell r="R1831" t="str">
            <v>75.01.016</v>
          </cell>
          <cell r="S1831" t="str">
            <v>SCK - Coleta - Catabagulho e Entulho</v>
          </cell>
          <cell r="T1831">
            <v>2</v>
          </cell>
          <cell r="U1831" t="str">
            <v>SIEMACO SAO PAULO LIMP URBANA</v>
          </cell>
          <cell r="V1831" t="str">
            <v>Brasileira</v>
          </cell>
          <cell r="W1831" t="str">
            <v>Fortaleza</v>
          </cell>
          <cell r="X1831" t="str">
            <v>FRANCISCA QUEIROZ DOS SANTOS</v>
          </cell>
          <cell r="Y1831" t="str">
            <v>ANTONIO JOSE DOS SANTOS</v>
          </cell>
          <cell r="Z1831" t="str">
            <v>Solteiro</v>
          </cell>
          <cell r="AA1831" t="str">
            <v>Ensino Médio Completo</v>
          </cell>
          <cell r="AB1831" t="str">
            <v>M</v>
          </cell>
          <cell r="AC1831" t="str">
            <v>Avenida</v>
          </cell>
          <cell r="AD1831" t="str">
            <v>JOAO BARRETO DE MENEZES</v>
          </cell>
          <cell r="AE1831" t="str">
            <v>4</v>
          </cell>
          <cell r="AF1831" t="str">
            <v>JOAO BARRETO DE MENEZES</v>
          </cell>
          <cell r="AG1831" t="str">
            <v>04370-000</v>
          </cell>
          <cell r="AH1831" t="str">
            <v>VILA STA CATARINA</v>
          </cell>
          <cell r="AI1831" t="str">
            <v>São Paulo</v>
          </cell>
          <cell r="AJ1831" t="str">
            <v>São Paulo</v>
          </cell>
          <cell r="AM1831" t="str">
            <v>11</v>
          </cell>
          <cell r="AN1831" t="str">
            <v>98363-5852</v>
          </cell>
          <cell r="AP1831">
            <v>8087</v>
          </cell>
          <cell r="AQ1831" t="str">
            <v>03875</v>
          </cell>
          <cell r="AR1831" t="str">
            <v>1</v>
          </cell>
          <cell r="AS1831" t="str">
            <v>274242941</v>
          </cell>
          <cell r="AT1831" t="str">
            <v>263983630116</v>
          </cell>
          <cell r="AU1831" t="str">
            <v>0185</v>
          </cell>
          <cell r="AV1831" t="str">
            <v>320</v>
          </cell>
          <cell r="AW1831" t="str">
            <v>165.147.62</v>
          </cell>
          <cell r="AX1831" t="str">
            <v>840</v>
          </cell>
          <cell r="AY1831">
            <v>0</v>
          </cell>
          <cell r="AZ1831">
            <v>5</v>
          </cell>
          <cell r="BA1831">
            <v>24</v>
          </cell>
        </row>
        <row r="1832">
          <cell r="A1832">
            <v>114761</v>
          </cell>
          <cell r="B1832" t="str">
            <v>NIVALDO MARQUES DOS SANTOS</v>
          </cell>
          <cell r="C1832" t="str">
            <v>MOTORISTA CAMINHAO</v>
          </cell>
          <cell r="D1832" t="str">
            <v>ECOSAMPA Operação Geral</v>
          </cell>
          <cell r="E1832">
            <v>43874</v>
          </cell>
          <cell r="F1832">
            <v>3050.22</v>
          </cell>
          <cell r="G1832" t="str">
            <v>Em Atividade Normal</v>
          </cell>
          <cell r="H1832">
            <v>45023</v>
          </cell>
          <cell r="I1832">
            <v>26103</v>
          </cell>
          <cell r="J1832" t="str">
            <v>153.665.748-46</v>
          </cell>
          <cell r="K1832" t="str">
            <v>124.22382.85.3</v>
          </cell>
          <cell r="L1832" t="str">
            <v>Salário Mensal</v>
          </cell>
          <cell r="M1832" t="str">
            <v>Empregado (CLT)</v>
          </cell>
          <cell r="N1832" t="str">
            <v>7825-10</v>
          </cell>
          <cell r="O1832">
            <v>339</v>
          </cell>
          <cell r="P1832" t="str">
            <v>SEGUNDA A SABADO - 13:20 AS 21:40 / INTERVALO DE 01 HORA</v>
          </cell>
          <cell r="Q1832" t="str">
            <v>220 Horas</v>
          </cell>
          <cell r="R1832" t="str">
            <v>75.01.019</v>
          </cell>
          <cell r="S1832" t="str">
            <v>SCK - Operação dos Ecopontos</v>
          </cell>
          <cell r="T1832">
            <v>2</v>
          </cell>
          <cell r="U1832" t="str">
            <v>SIND TRAB EMP DE ONIBUS RODOV INTEREST INTERM SET DIF SAO PAULO</v>
          </cell>
          <cell r="V1832" t="str">
            <v>Brasileira</v>
          </cell>
          <cell r="W1832" t="str">
            <v>São Paulo</v>
          </cell>
          <cell r="X1832" t="str">
            <v>JOSEFA MARIA DE JESUS SANTOS</v>
          </cell>
          <cell r="Y1832" t="str">
            <v>OSVALDO MARQUES DOS SANTOS</v>
          </cell>
          <cell r="Z1832" t="str">
            <v>Casado</v>
          </cell>
          <cell r="AA1832" t="str">
            <v>Ensino Médio Completo</v>
          </cell>
          <cell r="AB1832" t="str">
            <v>M</v>
          </cell>
          <cell r="AC1832" t="str">
            <v>Rua</v>
          </cell>
          <cell r="AD1832" t="str">
            <v>OSCAR ALVES ARMANDA</v>
          </cell>
          <cell r="AE1832" t="str">
            <v>64</v>
          </cell>
          <cell r="AG1832" t="str">
            <v>05881-260</v>
          </cell>
          <cell r="AH1832" t="str">
            <v>JARDIM SORAIA</v>
          </cell>
          <cell r="AI1832" t="str">
            <v>São Paulo</v>
          </cell>
          <cell r="AJ1832" t="str">
            <v>São Paulo</v>
          </cell>
          <cell r="AK1832" t="str">
            <v>11</v>
          </cell>
          <cell r="AL1832" t="str">
            <v>96077.0398</v>
          </cell>
          <cell r="AM1832" t="str">
            <v>11</v>
          </cell>
          <cell r="AN1832" t="str">
            <v>95808.5859</v>
          </cell>
          <cell r="AP1832">
            <v>7245</v>
          </cell>
          <cell r="AQ1832" t="str">
            <v>03936</v>
          </cell>
          <cell r="AR1832" t="str">
            <v>2</v>
          </cell>
          <cell r="AS1832" t="str">
            <v>248616870</v>
          </cell>
          <cell r="AT1832" t="str">
            <v>217007680167</v>
          </cell>
          <cell r="AU1832" t="str">
            <v>783</v>
          </cell>
          <cell r="AV1832" t="str">
            <v>328</v>
          </cell>
          <cell r="AW1832" t="str">
            <v>15366574</v>
          </cell>
          <cell r="AX1832" t="str">
            <v>846</v>
          </cell>
          <cell r="AY1832">
            <v>3</v>
          </cell>
          <cell r="AZ1832">
            <v>6</v>
          </cell>
          <cell r="BA1832">
            <v>18</v>
          </cell>
          <cell r="BB1832" t="str">
            <v>03.306.632.352</v>
          </cell>
          <cell r="BC1832">
            <v>45372</v>
          </cell>
          <cell r="BD1832">
            <v>43819</v>
          </cell>
          <cell r="BE1832" t="str">
            <v>D</v>
          </cell>
          <cell r="BG1832">
            <v>43866</v>
          </cell>
        </row>
        <row r="1833">
          <cell r="A1833">
            <v>112833</v>
          </cell>
          <cell r="B1833" t="str">
            <v>NIVALDO SEPERO DOS SANTOS</v>
          </cell>
          <cell r="C1833" t="str">
            <v>VARREDOR</v>
          </cell>
          <cell r="D1833" t="str">
            <v>ECOSAMPA Capela do Socorro</v>
          </cell>
          <cell r="E1833">
            <v>43617</v>
          </cell>
          <cell r="F1833">
            <v>1603.99</v>
          </cell>
          <cell r="G1833" t="str">
            <v>Em Atividade Normal</v>
          </cell>
          <cell r="H1833">
            <v>44835</v>
          </cell>
          <cell r="I1833">
            <v>23193</v>
          </cell>
          <cell r="J1833" t="str">
            <v>085.698.018-82</v>
          </cell>
          <cell r="K1833" t="str">
            <v>121.86668.62.0</v>
          </cell>
          <cell r="L1833" t="str">
            <v>Salário Mensal</v>
          </cell>
          <cell r="M1833" t="str">
            <v>Empregado (CLT)</v>
          </cell>
          <cell r="N1833" t="str">
            <v>5142-15</v>
          </cell>
          <cell r="O1833">
            <v>233</v>
          </cell>
          <cell r="P1833" t="str">
            <v>SEGUNDA A SABADO - 09:00 AS 17:20 / INTERVALO DE 01 HORA</v>
          </cell>
          <cell r="Q1833" t="str">
            <v>220 Horas</v>
          </cell>
          <cell r="R1833" t="str">
            <v>75.01.006</v>
          </cell>
          <cell r="S1833" t="str">
            <v>SCK - Varrição de Vias e Logradouros</v>
          </cell>
          <cell r="T1833">
            <v>2</v>
          </cell>
          <cell r="U1833" t="str">
            <v>SIEMACO SAO PAULO LIMP URBANA</v>
          </cell>
          <cell r="V1833" t="str">
            <v>Brasileira</v>
          </cell>
          <cell r="W1833" t="str">
            <v>Guarulhos</v>
          </cell>
          <cell r="X1833" t="str">
            <v>RAPHAELLA SEPERO GONCALVES</v>
          </cell>
          <cell r="Y1833" t="str">
            <v>ANTONIO GONCALVES DOS SANTOS</v>
          </cell>
          <cell r="Z1833" t="str">
            <v>Casado</v>
          </cell>
          <cell r="AA1833" t="str">
            <v>Ensino Fundamental Completo</v>
          </cell>
          <cell r="AB1833" t="str">
            <v>M</v>
          </cell>
          <cell r="AC1833" t="str">
            <v>Rua</v>
          </cell>
          <cell r="AD1833" t="str">
            <v>EMBIRIBEIRA</v>
          </cell>
          <cell r="AE1833" t="str">
            <v>49</v>
          </cell>
          <cell r="AF1833" t="str">
            <v>A</v>
          </cell>
          <cell r="AG1833" t="str">
            <v>04857-340</v>
          </cell>
          <cell r="AH1833" t="str">
            <v>SAO JORGE</v>
          </cell>
          <cell r="AI1833" t="str">
            <v>São Paulo</v>
          </cell>
          <cell r="AJ1833" t="str">
            <v>São Paulo</v>
          </cell>
          <cell r="AP1833">
            <v>6677</v>
          </cell>
          <cell r="AQ1833" t="str">
            <v>41519</v>
          </cell>
          <cell r="AR1833" t="str">
            <v>9</v>
          </cell>
          <cell r="AS1833" t="str">
            <v>177764831</v>
          </cell>
          <cell r="AT1833" t="str">
            <v>89932720124</v>
          </cell>
          <cell r="AU1833" t="str">
            <v>469</v>
          </cell>
          <cell r="AV1833" t="str">
            <v>371</v>
          </cell>
          <cell r="AW1833" t="str">
            <v>89633</v>
          </cell>
          <cell r="AX1833" t="str">
            <v>82</v>
          </cell>
          <cell r="AY1833">
            <v>4</v>
          </cell>
          <cell r="AZ1833">
            <v>3</v>
          </cell>
          <cell r="BA1833">
            <v>0</v>
          </cell>
        </row>
        <row r="1834">
          <cell r="A1834">
            <v>112845</v>
          </cell>
          <cell r="B1834" t="str">
            <v>NOBERTO NOGUEIRA DE AGUIAR</v>
          </cell>
          <cell r="C1834" t="str">
            <v>MOTORISTA CAMINHAO</v>
          </cell>
          <cell r="D1834" t="str">
            <v>ECOSAMPA Operação Geral</v>
          </cell>
          <cell r="E1834">
            <v>43617</v>
          </cell>
          <cell r="F1834">
            <v>3050.22</v>
          </cell>
          <cell r="G1834" t="str">
            <v>Em Atividade Normal</v>
          </cell>
          <cell r="H1834">
            <v>44960</v>
          </cell>
          <cell r="I1834">
            <v>25990</v>
          </cell>
          <cell r="J1834" t="str">
            <v>145.513.188-17</v>
          </cell>
          <cell r="K1834" t="str">
            <v>122.84224.80.8</v>
          </cell>
          <cell r="L1834" t="str">
            <v>Salário Mensal</v>
          </cell>
          <cell r="M1834" t="str">
            <v>Empregado (CLT)</v>
          </cell>
          <cell r="N1834" t="str">
            <v>7825-10</v>
          </cell>
          <cell r="O1834">
            <v>339</v>
          </cell>
          <cell r="P1834" t="str">
            <v>SEGUNDA A SABADO - 13:20 AS 21:40 / INTERVALO DE 01 HORA</v>
          </cell>
          <cell r="Q1834" t="str">
            <v>220 Horas</v>
          </cell>
          <cell r="R1834" t="str">
            <v>75.01.017</v>
          </cell>
          <cell r="S1834" t="str">
            <v>SCK - Coleta Manual - Entulho e Materiais Diversos</v>
          </cell>
          <cell r="T1834">
            <v>2</v>
          </cell>
          <cell r="U1834" t="str">
            <v>SIND TRAB EMP DE ONIBUS RODOV INTEREST INTERM SET DIF SAO PAULO</v>
          </cell>
          <cell r="V1834" t="str">
            <v>Brasileira</v>
          </cell>
          <cell r="W1834" t="str">
            <v>Santa Albertina</v>
          </cell>
          <cell r="X1834" t="str">
            <v>MARIA JOSE IECENJO DE AGUIAR</v>
          </cell>
          <cell r="Y1834" t="str">
            <v>JURACI NOGUEIRA DE AGUIAR</v>
          </cell>
          <cell r="Z1834" t="str">
            <v>Solteiro</v>
          </cell>
          <cell r="AA1834" t="str">
            <v>Ensino Médio Completo</v>
          </cell>
          <cell r="AB1834" t="str">
            <v>M</v>
          </cell>
          <cell r="AC1834" t="str">
            <v>Rua</v>
          </cell>
          <cell r="AD1834" t="str">
            <v>ESTRADA DA COLONIA</v>
          </cell>
          <cell r="AE1834" t="str">
            <v>1200</v>
          </cell>
          <cell r="AG1834" t="str">
            <v>04892-000</v>
          </cell>
          <cell r="AH1834" t="str">
            <v>PARELHEIRO</v>
          </cell>
          <cell r="AI1834" t="str">
            <v>São Paulo</v>
          </cell>
          <cell r="AJ1834" t="str">
            <v>São Paulo</v>
          </cell>
          <cell r="AP1834">
            <v>2921</v>
          </cell>
          <cell r="AQ1834" t="str">
            <v>52683</v>
          </cell>
          <cell r="AR1834" t="str">
            <v>2</v>
          </cell>
          <cell r="AS1834" t="str">
            <v>223174178</v>
          </cell>
          <cell r="AT1834" t="str">
            <v>189387200132</v>
          </cell>
          <cell r="AU1834" t="str">
            <v>698</v>
          </cell>
          <cell r="AV1834" t="str">
            <v>371</v>
          </cell>
          <cell r="AW1834" t="str">
            <v>70381</v>
          </cell>
          <cell r="AX1834" t="str">
            <v>83</v>
          </cell>
          <cell r="AY1834">
            <v>4</v>
          </cell>
          <cell r="AZ1834">
            <v>3</v>
          </cell>
          <cell r="BA1834">
            <v>0</v>
          </cell>
          <cell r="BB1834" t="str">
            <v>01.082.492.142</v>
          </cell>
          <cell r="BC1834">
            <v>45672</v>
          </cell>
          <cell r="BE1834" t="str">
            <v>D</v>
          </cell>
          <cell r="BG1834">
            <v>43607</v>
          </cell>
        </row>
        <row r="1835">
          <cell r="A1835">
            <v>112852</v>
          </cell>
          <cell r="B1835" t="str">
            <v>NOELSON DOS SANTOS CRUZ</v>
          </cell>
          <cell r="C1835" t="str">
            <v>COLETOR</v>
          </cell>
          <cell r="D1835" t="str">
            <v>ECOSAMPA Operação Geral</v>
          </cell>
          <cell r="E1835">
            <v>43617</v>
          </cell>
          <cell r="F1835">
            <v>1523.89</v>
          </cell>
          <cell r="G1835" t="str">
            <v>Demitido em Meses Anteriores</v>
          </cell>
          <cell r="H1835">
            <v>43974</v>
          </cell>
          <cell r="I1835">
            <v>28503</v>
          </cell>
          <cell r="J1835" t="str">
            <v>273.279.748-06</v>
          </cell>
          <cell r="K1835" t="str">
            <v>126.60639.85.1</v>
          </cell>
          <cell r="L1835" t="str">
            <v>Salário Mensal</v>
          </cell>
          <cell r="M1835" t="str">
            <v>Empregado (CLT)</v>
          </cell>
          <cell r="N1835" t="str">
            <v>5142-05</v>
          </cell>
          <cell r="O1835">
            <v>297</v>
          </cell>
          <cell r="P1835" t="str">
            <v>SEGUNDA A SABADO - 05:40 AS 14:00 / INTERVALO DE 01 HORA</v>
          </cell>
          <cell r="Q1835" t="str">
            <v>220 Horas</v>
          </cell>
          <cell r="R1835" t="str">
            <v>75.01.017</v>
          </cell>
          <cell r="S1835" t="str">
            <v>SCK - Coleta Manual - Entulho e Materiais Diversos</v>
          </cell>
          <cell r="T1835">
            <v>2</v>
          </cell>
          <cell r="U1835" t="str">
            <v>SIEMACO SAO PAULO LIMP URBANA</v>
          </cell>
          <cell r="V1835" t="str">
            <v>Brasileira</v>
          </cell>
          <cell r="W1835" t="str">
            <v>Planalto</v>
          </cell>
          <cell r="X1835" t="str">
            <v>MARINA FLOSINO DOS SANTOS</v>
          </cell>
          <cell r="Y1835" t="str">
            <v>LAURINDO CARDOSO DA CRUZ</v>
          </cell>
          <cell r="Z1835" t="str">
            <v>Solteiro</v>
          </cell>
          <cell r="AA1835" t="str">
            <v>Ensino Fundamental Incompleto</v>
          </cell>
          <cell r="AB1835" t="str">
            <v>M</v>
          </cell>
          <cell r="AC1835" t="str">
            <v>Rua</v>
          </cell>
          <cell r="AD1835" t="str">
            <v>LEANDRO TEIXEIRA</v>
          </cell>
          <cell r="AE1835" t="str">
            <v>131</v>
          </cell>
          <cell r="AG1835" t="str">
            <v>05662-060</v>
          </cell>
          <cell r="AH1835" t="str">
            <v>PARAISOPOLIS</v>
          </cell>
          <cell r="AI1835" t="str">
            <v>São Paulo</v>
          </cell>
          <cell r="AJ1835" t="str">
            <v>São Paulo</v>
          </cell>
          <cell r="AP1835">
            <v>9106</v>
          </cell>
          <cell r="AQ1835" t="str">
            <v>33697</v>
          </cell>
          <cell r="AR1835" t="str">
            <v>8</v>
          </cell>
          <cell r="AS1835" t="str">
            <v>326429165</v>
          </cell>
          <cell r="AT1835" t="str">
            <v>225700650141</v>
          </cell>
          <cell r="AU1835" t="str">
            <v>412</v>
          </cell>
          <cell r="AV1835" t="str">
            <v>346</v>
          </cell>
          <cell r="AW1835" t="str">
            <v>2060</v>
          </cell>
          <cell r="AX1835" t="str">
            <v>241</v>
          </cell>
          <cell r="AY1835">
            <v>0</v>
          </cell>
          <cell r="AZ1835">
            <v>11</v>
          </cell>
          <cell r="BA1835">
            <v>22</v>
          </cell>
        </row>
        <row r="1836">
          <cell r="A1836">
            <v>112859</v>
          </cell>
          <cell r="B1836" t="str">
            <v>NORMA NINA COSTA DA SILVA</v>
          </cell>
          <cell r="C1836" t="str">
            <v>AJUDANTE EQ SERVICOS DIVERSOS</v>
          </cell>
          <cell r="D1836" t="str">
            <v>ECOSAMPA Campo Limpo</v>
          </cell>
          <cell r="E1836">
            <v>43617</v>
          </cell>
          <cell r="F1836">
            <v>1319.67</v>
          </cell>
          <cell r="G1836" t="str">
            <v>Demitido em Meses Anteriores</v>
          </cell>
          <cell r="H1836">
            <v>44110</v>
          </cell>
          <cell r="I1836">
            <v>23559</v>
          </cell>
          <cell r="J1836" t="str">
            <v>056.264.688-46</v>
          </cell>
          <cell r="K1836" t="str">
            <v>120.94279.95.4</v>
          </cell>
          <cell r="L1836" t="str">
            <v>Salário Mensal</v>
          </cell>
          <cell r="M1836" t="str">
            <v>Empregado (CLT)</v>
          </cell>
          <cell r="N1836" t="str">
            <v>5142-25</v>
          </cell>
          <cell r="O1836">
            <v>66</v>
          </cell>
          <cell r="P1836" t="str">
            <v>SEGUNDA A SABADO - 06:00 AS 14:20 / INTERVALO DE 01 HORA</v>
          </cell>
          <cell r="Q1836" t="str">
            <v>220 Horas</v>
          </cell>
          <cell r="R1836" t="str">
            <v>75.01.001</v>
          </cell>
          <cell r="S1836" t="str">
            <v>SCK - Lavagem Especial Equip.</v>
          </cell>
          <cell r="T1836">
            <v>2</v>
          </cell>
          <cell r="U1836" t="str">
            <v>SIEMACO SAO PAULO LIMP URBANA</v>
          </cell>
          <cell r="V1836" t="str">
            <v>Brasileira</v>
          </cell>
          <cell r="W1836" t="str">
            <v>São Paulo</v>
          </cell>
          <cell r="X1836" t="str">
            <v>NORMA FERREIRA DA SILVA</v>
          </cell>
          <cell r="Y1836" t="str">
            <v>GILSON COSTA DA SILVA</v>
          </cell>
          <cell r="Z1836" t="str">
            <v>Casado</v>
          </cell>
          <cell r="AA1836" t="str">
            <v>Ensino Médio Completo</v>
          </cell>
          <cell r="AB1836" t="str">
            <v>F</v>
          </cell>
          <cell r="AC1836" t="str">
            <v>Rua</v>
          </cell>
          <cell r="AD1836" t="str">
            <v>JATOBA DO CAMPO</v>
          </cell>
          <cell r="AE1836" t="str">
            <v>121</v>
          </cell>
          <cell r="AG1836" t="str">
            <v>05868-630</v>
          </cell>
          <cell r="AH1836" t="str">
            <v>CAPAO REDONDO</v>
          </cell>
          <cell r="AI1836" t="str">
            <v>São Paulo</v>
          </cell>
          <cell r="AJ1836" t="str">
            <v>São Paulo</v>
          </cell>
          <cell r="AP1836">
            <v>1003</v>
          </cell>
          <cell r="AQ1836" t="str">
            <v>83898</v>
          </cell>
          <cell r="AR1836" t="str">
            <v>2</v>
          </cell>
          <cell r="AS1836" t="str">
            <v>111115231</v>
          </cell>
          <cell r="AT1836" t="str">
            <v>132307190175</v>
          </cell>
          <cell r="AU1836" t="str">
            <v>2</v>
          </cell>
          <cell r="AV1836" t="str">
            <v>20</v>
          </cell>
          <cell r="AW1836" t="str">
            <v>76882</v>
          </cell>
          <cell r="AX1836" t="str">
            <v>11</v>
          </cell>
          <cell r="AY1836">
            <v>1</v>
          </cell>
          <cell r="AZ1836">
            <v>4</v>
          </cell>
          <cell r="BA1836">
            <v>5</v>
          </cell>
        </row>
        <row r="1837">
          <cell r="A1837">
            <v>119107</v>
          </cell>
          <cell r="B1837" t="str">
            <v>OCELIO LIMA BARBOSA</v>
          </cell>
          <cell r="C1837" t="str">
            <v>AJUDANTE EQ SERVICOS DIVERSOS</v>
          </cell>
          <cell r="D1837" t="str">
            <v>ECOSAMPA M'Boi Mirim</v>
          </cell>
          <cell r="E1837">
            <v>44630</v>
          </cell>
          <cell r="F1837">
            <v>1603.99</v>
          </cell>
          <cell r="G1837" t="str">
            <v>Em Atividade Normal</v>
          </cell>
          <cell r="H1837">
            <v>45119</v>
          </cell>
          <cell r="I1837">
            <v>27330</v>
          </cell>
          <cell r="J1837" t="str">
            <v>157.152.748-69</v>
          </cell>
          <cell r="K1837" t="str">
            <v>124.14289.59.9</v>
          </cell>
          <cell r="L1837" t="str">
            <v>Salário Mensal</v>
          </cell>
          <cell r="M1837" t="str">
            <v>Empregado (CLT)</v>
          </cell>
          <cell r="N1837" t="str">
            <v>5142-25</v>
          </cell>
          <cell r="O1837">
            <v>66</v>
          </cell>
          <cell r="P1837" t="str">
            <v>SEGUNDA A SABADO - 06:00 AS 14:20 / INTERVALO DE 01 HORA</v>
          </cell>
          <cell r="Q1837" t="str">
            <v>220 Horas</v>
          </cell>
          <cell r="R1837" t="str">
            <v>75.01.016</v>
          </cell>
          <cell r="S1837" t="str">
            <v>SCK - Coleta - Catabagulho e Entulho</v>
          </cell>
          <cell r="T1837">
            <v>2</v>
          </cell>
          <cell r="U1837" t="str">
            <v>SIEMACO SAO PAULO LIMP URBANA</v>
          </cell>
          <cell r="V1837" t="str">
            <v>Brasileira</v>
          </cell>
          <cell r="W1837" t="str">
            <v>Fortaleza</v>
          </cell>
          <cell r="X1837" t="str">
            <v>MARIA DE LIMA BARBOSA</v>
          </cell>
          <cell r="Y1837" t="str">
            <v>JOSE ARIMATEA PATRICIO BARBOSA</v>
          </cell>
          <cell r="Z1837" t="str">
            <v>Solteiro</v>
          </cell>
          <cell r="AA1837" t="str">
            <v>Educação Básica Completa</v>
          </cell>
          <cell r="AB1837" t="str">
            <v>M</v>
          </cell>
          <cell r="AC1837" t="str">
            <v>Avenida</v>
          </cell>
          <cell r="AD1837" t="str">
            <v>FIM DE SEMANA</v>
          </cell>
          <cell r="AE1837" t="str">
            <v>S/N</v>
          </cell>
          <cell r="AF1837" t="str">
            <v>TRAVESSA SAO PAULO, 17  CS 2</v>
          </cell>
          <cell r="AG1837" t="str">
            <v>05846-270</v>
          </cell>
          <cell r="AH1837" t="str">
            <v>JARDIM SAO LUIS</v>
          </cell>
          <cell r="AI1837" t="str">
            <v>São Paulo</v>
          </cell>
          <cell r="AJ1837" t="str">
            <v>São Paulo</v>
          </cell>
          <cell r="AK1837" t="str">
            <v>11</v>
          </cell>
          <cell r="AL1837" t="str">
            <v>96026.2817</v>
          </cell>
          <cell r="AM1837" t="str">
            <v>11</v>
          </cell>
          <cell r="AN1837" t="str">
            <v>98491.9914</v>
          </cell>
          <cell r="AP1837">
            <v>738</v>
          </cell>
          <cell r="AQ1837" t="str">
            <v>71539</v>
          </cell>
          <cell r="AR1837" t="str">
            <v>0</v>
          </cell>
          <cell r="AS1837" t="str">
            <v>356083664</v>
          </cell>
          <cell r="AT1837" t="str">
            <v>266447450175</v>
          </cell>
          <cell r="AU1837" t="str">
            <v>0142</v>
          </cell>
          <cell r="AV1837" t="str">
            <v>373</v>
          </cell>
          <cell r="AW1837" t="str">
            <v>15715274</v>
          </cell>
          <cell r="AX1837" t="str">
            <v>869</v>
          </cell>
          <cell r="AY1837">
            <v>1</v>
          </cell>
          <cell r="AZ1837">
            <v>5</v>
          </cell>
          <cell r="BA1837">
            <v>21</v>
          </cell>
        </row>
        <row r="1838">
          <cell r="A1838">
            <v>112871</v>
          </cell>
          <cell r="B1838" t="str">
            <v>ODAIR ALVES DOS SANTOS</v>
          </cell>
          <cell r="C1838" t="str">
            <v>VARREDOR</v>
          </cell>
          <cell r="D1838" t="str">
            <v>ECOSAMPA Capela do Socorro</v>
          </cell>
          <cell r="E1838">
            <v>43617</v>
          </cell>
          <cell r="F1838">
            <v>1603.99</v>
          </cell>
          <cell r="G1838" t="str">
            <v>Em Atividade Normal</v>
          </cell>
          <cell r="H1838">
            <v>44867</v>
          </cell>
          <cell r="I1838">
            <v>25239</v>
          </cell>
          <cell r="J1838" t="str">
            <v>132.397.898-41</v>
          </cell>
          <cell r="K1838" t="str">
            <v>124.42692.44.0</v>
          </cell>
          <cell r="L1838" t="str">
            <v>Salário Mensal</v>
          </cell>
          <cell r="M1838" t="str">
            <v>Empregado (CLT)</v>
          </cell>
          <cell r="N1838" t="str">
            <v>5142-15</v>
          </cell>
          <cell r="O1838">
            <v>233</v>
          </cell>
          <cell r="P1838" t="str">
            <v>SEGUNDA A SABADO - 09:00 AS 17:20 / INTERVALO DE 01 HORA</v>
          </cell>
          <cell r="Q1838" t="str">
            <v>220 Horas</v>
          </cell>
          <cell r="R1838" t="str">
            <v>75.01.006</v>
          </cell>
          <cell r="S1838" t="str">
            <v>SCK - Varrição de Vias e Logradouros</v>
          </cell>
          <cell r="T1838">
            <v>2</v>
          </cell>
          <cell r="U1838" t="str">
            <v>SIEMACO SAO PAULO LIMP URBANA</v>
          </cell>
          <cell r="V1838" t="str">
            <v>Brasileira</v>
          </cell>
          <cell r="W1838" t="str">
            <v>São Paulo</v>
          </cell>
          <cell r="X1838" t="str">
            <v>ORTHILDE DA SILVA SANTOS</v>
          </cell>
          <cell r="Y1838" t="str">
            <v>LAUREANO ALVES DOS SANTOS</v>
          </cell>
          <cell r="Z1838" t="str">
            <v>Solteiro</v>
          </cell>
          <cell r="AA1838" t="str">
            <v>Ensino Fundamental Incompleto</v>
          </cell>
          <cell r="AB1838" t="str">
            <v>M</v>
          </cell>
          <cell r="AC1838" t="str">
            <v>Rua</v>
          </cell>
          <cell r="AD1838" t="str">
            <v>CATARINA GUILGUER REIMBERG</v>
          </cell>
          <cell r="AE1838" t="str">
            <v>153</v>
          </cell>
          <cell r="AG1838" t="str">
            <v>04893-000</v>
          </cell>
          <cell r="AH1838" t="str">
            <v>PARQUE GRAJAU</v>
          </cell>
          <cell r="AI1838" t="str">
            <v>São Paulo</v>
          </cell>
          <cell r="AJ1838" t="str">
            <v>São Paulo</v>
          </cell>
          <cell r="AP1838">
            <v>6733</v>
          </cell>
          <cell r="AQ1838" t="str">
            <v>31141</v>
          </cell>
          <cell r="AR1838" t="str">
            <v>6</v>
          </cell>
          <cell r="AS1838" t="str">
            <v>27.667.099-1</v>
          </cell>
          <cell r="AT1838" t="str">
            <v>172123530141</v>
          </cell>
          <cell r="AU1838" t="str">
            <v>291</v>
          </cell>
          <cell r="AV1838" t="str">
            <v>381</v>
          </cell>
          <cell r="AW1838" t="str">
            <v>57774</v>
          </cell>
          <cell r="AX1838" t="str">
            <v>139</v>
          </cell>
          <cell r="AY1838">
            <v>4</v>
          </cell>
          <cell r="AZ1838">
            <v>3</v>
          </cell>
          <cell r="BA1838">
            <v>0</v>
          </cell>
        </row>
        <row r="1839">
          <cell r="A1839">
            <v>114774</v>
          </cell>
          <cell r="B1839" t="str">
            <v>ODAIR DA SILVA HESSEL</v>
          </cell>
          <cell r="C1839" t="str">
            <v>AJUDANTE EQ SERVICOS DIVERSOS</v>
          </cell>
          <cell r="D1839" t="str">
            <v>ECOSAMPA Parelheiros</v>
          </cell>
          <cell r="E1839">
            <v>43874</v>
          </cell>
          <cell r="F1839">
            <v>1603.99</v>
          </cell>
          <cell r="G1839" t="str">
            <v>Em Atividade Normal</v>
          </cell>
          <cell r="H1839">
            <v>45149</v>
          </cell>
          <cell r="I1839">
            <v>28204</v>
          </cell>
          <cell r="J1839" t="str">
            <v>288.114.918-94</v>
          </cell>
          <cell r="K1839" t="str">
            <v>135.98929.93.4</v>
          </cell>
          <cell r="L1839" t="str">
            <v>Salário Mensal</v>
          </cell>
          <cell r="M1839" t="str">
            <v>Empregado (CLT)</v>
          </cell>
          <cell r="N1839" t="str">
            <v>5142-25</v>
          </cell>
          <cell r="O1839">
            <v>167</v>
          </cell>
          <cell r="P1839" t="str">
            <v>SEGUNDA A SABADO - 13:40 AS 22:00 / INTERVALO DE 01 HORA</v>
          </cell>
          <cell r="Q1839" t="str">
            <v>220 Horas</v>
          </cell>
          <cell r="R1839" t="str">
            <v>75.01.014</v>
          </cell>
          <cell r="S1839" t="str">
            <v>SCK - Pintura de Meio-Fio e Remoção Faixas e Propagandas</v>
          </cell>
          <cell r="T1839">
            <v>2</v>
          </cell>
          <cell r="U1839" t="str">
            <v>SIEMACO SAO PAULO LIMP URBANA</v>
          </cell>
          <cell r="V1839" t="str">
            <v>Brasileira</v>
          </cell>
          <cell r="W1839" t="str">
            <v>São Paulo</v>
          </cell>
          <cell r="X1839" t="str">
            <v>MARIA AURELIA DA SILVA</v>
          </cell>
          <cell r="Y1839" t="str">
            <v>JOSE JERONIMO DA SILVA</v>
          </cell>
          <cell r="Z1839" t="str">
            <v>Casado</v>
          </cell>
          <cell r="AA1839" t="str">
            <v>Ensino Fundamental Incompleto</v>
          </cell>
          <cell r="AB1839" t="str">
            <v>M</v>
          </cell>
          <cell r="AC1839" t="str">
            <v>Rua</v>
          </cell>
          <cell r="AD1839" t="str">
            <v>RUA SILVESTRE JOSE DANTAS</v>
          </cell>
          <cell r="AE1839" t="str">
            <v>186</v>
          </cell>
          <cell r="AG1839" t="str">
            <v>04891-030</v>
          </cell>
          <cell r="AH1839" t="str">
            <v>PARQUE TAMARI</v>
          </cell>
          <cell r="AI1839" t="str">
            <v>São Paulo</v>
          </cell>
          <cell r="AJ1839" t="str">
            <v>São Paulo</v>
          </cell>
          <cell r="AK1839" t="str">
            <v>11</v>
          </cell>
          <cell r="AL1839" t="str">
            <v>5921.4167</v>
          </cell>
          <cell r="AM1839" t="str">
            <v>11</v>
          </cell>
          <cell r="AN1839" t="str">
            <v>96120.5034</v>
          </cell>
          <cell r="AP1839">
            <v>7245</v>
          </cell>
          <cell r="AQ1839" t="str">
            <v>02994</v>
          </cell>
          <cell r="AR1839" t="str">
            <v>2</v>
          </cell>
          <cell r="AS1839" t="str">
            <v>362869728</v>
          </cell>
          <cell r="AT1839" t="str">
            <v>284705220159</v>
          </cell>
          <cell r="AU1839" t="str">
            <v>158</v>
          </cell>
          <cell r="AV1839" t="str">
            <v>381</v>
          </cell>
          <cell r="AW1839" t="str">
            <v>28811491</v>
          </cell>
          <cell r="AX1839" t="str">
            <v>894</v>
          </cell>
          <cell r="AY1839">
            <v>3</v>
          </cell>
          <cell r="AZ1839">
            <v>6</v>
          </cell>
          <cell r="BA1839">
            <v>18</v>
          </cell>
        </row>
        <row r="1840">
          <cell r="A1840">
            <v>112877</v>
          </cell>
          <cell r="B1840" t="str">
            <v>ODAIR DOS SANTOS FREITAS</v>
          </cell>
          <cell r="C1840" t="str">
            <v>AJUDANTE EQ SERVICOS DIVERSOS</v>
          </cell>
          <cell r="D1840" t="str">
            <v>ECOSAMPA M'Boi Mirim</v>
          </cell>
          <cell r="E1840">
            <v>43617</v>
          </cell>
          <cell r="F1840">
            <v>1603.99</v>
          </cell>
          <cell r="G1840" t="str">
            <v>Em Atividade Normal</v>
          </cell>
          <cell r="H1840">
            <v>44898</v>
          </cell>
          <cell r="I1840">
            <v>27620</v>
          </cell>
          <cell r="J1840" t="str">
            <v>219.473.728-66</v>
          </cell>
          <cell r="K1840" t="str">
            <v>128.81697.77.3</v>
          </cell>
          <cell r="L1840" t="str">
            <v>Salário Mensal</v>
          </cell>
          <cell r="M1840" t="str">
            <v>Empregado (CLT)</v>
          </cell>
          <cell r="N1840" t="str">
            <v>5142-25</v>
          </cell>
          <cell r="O1840">
            <v>167</v>
          </cell>
          <cell r="P1840" t="str">
            <v>SEGUNDA A SABADO - 13:40 AS 22:00 / INTERVALO DE 01 HORA</v>
          </cell>
          <cell r="Q1840" t="str">
            <v>220 Horas</v>
          </cell>
          <cell r="R1840" t="str">
            <v>75.01.014</v>
          </cell>
          <cell r="S1840" t="str">
            <v>SCK - Pintura de Meio-Fio e Remoção Faixas e Propagandas</v>
          </cell>
          <cell r="T1840">
            <v>2</v>
          </cell>
          <cell r="U1840" t="str">
            <v>SIEMACO SAO PAULO LIMP URBANA</v>
          </cell>
          <cell r="V1840" t="str">
            <v>Brasileira</v>
          </cell>
          <cell r="W1840" t="str">
            <v>São Paulo</v>
          </cell>
          <cell r="X1840" t="str">
            <v>ANALDINA ALVES DOS SANTOS</v>
          </cell>
          <cell r="Y1840" t="str">
            <v>ALCEBIADES LUIZ DE FREITAS</v>
          </cell>
          <cell r="Z1840" t="str">
            <v>Solteiro</v>
          </cell>
          <cell r="AA1840" t="str">
            <v>Ensino Fundamental Incompleto</v>
          </cell>
          <cell r="AB1840" t="str">
            <v>M</v>
          </cell>
          <cell r="AC1840" t="str">
            <v>Rua</v>
          </cell>
          <cell r="AD1840" t="str">
            <v>EMBIRY</v>
          </cell>
          <cell r="AE1840" t="str">
            <v>2</v>
          </cell>
          <cell r="AG1840" t="str">
            <v>06823-190</v>
          </cell>
          <cell r="AH1840" t="str">
            <v>JARDIM SANTO EDUARDO</v>
          </cell>
          <cell r="AI1840" t="str">
            <v>São Paulo</v>
          </cell>
          <cell r="AJ1840" t="str">
            <v>São Paulo</v>
          </cell>
          <cell r="AP1840">
            <v>9106</v>
          </cell>
          <cell r="AQ1840" t="str">
            <v>33452</v>
          </cell>
          <cell r="AR1840" t="str">
            <v>8</v>
          </cell>
          <cell r="AS1840" t="str">
            <v>29.069.408-5</v>
          </cell>
          <cell r="AT1840" t="str">
            <v>214467400167</v>
          </cell>
          <cell r="AU1840" t="str">
            <v>226</v>
          </cell>
          <cell r="AV1840" t="str">
            <v>391</v>
          </cell>
          <cell r="AW1840" t="str">
            <v>44165</v>
          </cell>
          <cell r="AX1840" t="str">
            <v>233</v>
          </cell>
          <cell r="AY1840">
            <v>4</v>
          </cell>
          <cell r="AZ1840">
            <v>3</v>
          </cell>
          <cell r="BA1840">
            <v>0</v>
          </cell>
        </row>
        <row r="1841">
          <cell r="A1841">
            <v>118046</v>
          </cell>
          <cell r="B1841" t="str">
            <v>ODAIR JOSE DA SILVA</v>
          </cell>
          <cell r="C1841" t="str">
            <v>AJUDANTE EQ SERVICOS DIVERSOS</v>
          </cell>
          <cell r="D1841" t="str">
            <v>ECOSAMPA Capela do Socorro</v>
          </cell>
          <cell r="E1841">
            <v>44567</v>
          </cell>
          <cell r="F1841">
            <v>1464.83</v>
          </cell>
          <cell r="G1841" t="str">
            <v>Demitido em Meses Anteriores</v>
          </cell>
          <cell r="H1841">
            <v>44694</v>
          </cell>
          <cell r="I1841">
            <v>27821</v>
          </cell>
          <cell r="J1841" t="str">
            <v>190.642.518-35</v>
          </cell>
          <cell r="K1841" t="str">
            <v>124.14376.75.0</v>
          </cell>
          <cell r="L1841" t="str">
            <v>Salário Mensal</v>
          </cell>
          <cell r="M1841" t="str">
            <v>Empregado (CLT)</v>
          </cell>
          <cell r="N1841" t="str">
            <v>5142-25</v>
          </cell>
          <cell r="O1841">
            <v>167</v>
          </cell>
          <cell r="P1841" t="str">
            <v>SEGUNDA A SABADO - 13:40 AS 22:00 / INTERVALO DE 01 HORA</v>
          </cell>
          <cell r="Q1841" t="str">
            <v>220 Horas</v>
          </cell>
          <cell r="R1841" t="str">
            <v>75.01.019</v>
          </cell>
          <cell r="S1841" t="str">
            <v>SCK - Operação dos Ecopontos</v>
          </cell>
          <cell r="T1841">
            <v>2</v>
          </cell>
          <cell r="U1841" t="str">
            <v>SIEMACO SAO PAULO LIMP URBANA</v>
          </cell>
          <cell r="V1841" t="str">
            <v>Brasileira</v>
          </cell>
          <cell r="W1841" t="str">
            <v>São Paulo</v>
          </cell>
          <cell r="X1841" t="str">
            <v>MARIA JOSE DA SILVA</v>
          </cell>
          <cell r="Y1841" t="str">
            <v>JOSE JOAO DA SILVA</v>
          </cell>
          <cell r="Z1841" t="str">
            <v>Solteiro</v>
          </cell>
          <cell r="AA1841" t="str">
            <v>Ensino Fundamental Completo</v>
          </cell>
          <cell r="AB1841" t="str">
            <v>M</v>
          </cell>
          <cell r="AC1841" t="str">
            <v>Rua</v>
          </cell>
          <cell r="AD1841" t="str">
            <v>RUA ISMAEL NERI</v>
          </cell>
          <cell r="AE1841" t="str">
            <v>26</v>
          </cell>
          <cell r="AG1841" t="str">
            <v>04859-280</v>
          </cell>
          <cell r="AH1841" t="str">
            <v>JARDIM ALVORADA</v>
          </cell>
          <cell r="AI1841" t="str">
            <v>São Paulo</v>
          </cell>
          <cell r="AJ1841" t="str">
            <v>São Paulo</v>
          </cell>
          <cell r="AK1841" t="str">
            <v>11</v>
          </cell>
          <cell r="AL1841" t="str">
            <v>98270.2426</v>
          </cell>
          <cell r="AP1841">
            <v>4868</v>
          </cell>
          <cell r="AQ1841" t="str">
            <v>33951</v>
          </cell>
          <cell r="AR1841" t="str">
            <v>8</v>
          </cell>
          <cell r="AS1841" t="str">
            <v>293593851</v>
          </cell>
          <cell r="AT1841" t="str">
            <v>389546270159</v>
          </cell>
          <cell r="AU1841" t="str">
            <v>0442</v>
          </cell>
          <cell r="AV1841" t="str">
            <v>381</v>
          </cell>
          <cell r="AW1841" t="str">
            <v>19064251</v>
          </cell>
          <cell r="AX1841" t="str">
            <v>835</v>
          </cell>
          <cell r="AY1841">
            <v>0</v>
          </cell>
          <cell r="AZ1841">
            <v>4</v>
          </cell>
          <cell r="BA1841">
            <v>7</v>
          </cell>
        </row>
        <row r="1842">
          <cell r="A1842">
            <v>112887</v>
          </cell>
          <cell r="B1842" t="str">
            <v>ODAIR JOSE FERREIRA DOS SANTOS</v>
          </cell>
          <cell r="C1842" t="str">
            <v>VARREDOR</v>
          </cell>
          <cell r="D1842" t="str">
            <v>ECOSAMPA Capela do Socorro</v>
          </cell>
          <cell r="E1842">
            <v>43617</v>
          </cell>
          <cell r="F1842">
            <v>1603.99</v>
          </cell>
          <cell r="G1842" t="str">
            <v>Em Atividade Normal</v>
          </cell>
          <cell r="H1842">
            <v>44898</v>
          </cell>
          <cell r="I1842">
            <v>27820</v>
          </cell>
          <cell r="J1842" t="str">
            <v>313.492.108-11</v>
          </cell>
          <cell r="K1842" t="str">
            <v>126.93788.16.3</v>
          </cell>
          <cell r="L1842" t="str">
            <v>Salário Mensal</v>
          </cell>
          <cell r="M1842" t="str">
            <v>Empregado (CLT)</v>
          </cell>
          <cell r="N1842" t="str">
            <v>5142-15</v>
          </cell>
          <cell r="O1842">
            <v>233</v>
          </cell>
          <cell r="P1842" t="str">
            <v>SEGUNDA A SABADO - 09:00 AS 17:20 / INTERVALO DE 01 HORA</v>
          </cell>
          <cell r="Q1842" t="str">
            <v>220 Horas</v>
          </cell>
          <cell r="R1842" t="str">
            <v>75.01.006</v>
          </cell>
          <cell r="S1842" t="str">
            <v>SCK - Varrição de Vias e Logradouros</v>
          </cell>
          <cell r="T1842">
            <v>2</v>
          </cell>
          <cell r="U1842" t="str">
            <v>SIEMACO SAO PAULO LIMP URBANA</v>
          </cell>
          <cell r="V1842" t="str">
            <v>Brasileira</v>
          </cell>
          <cell r="W1842" t="str">
            <v>Itaipé</v>
          </cell>
          <cell r="X1842" t="str">
            <v>MADALENA FERREIRA DOS SANTOS</v>
          </cell>
          <cell r="Y1842" t="str">
            <v>ANTONIO PEREIRA DOS SANTOS</v>
          </cell>
          <cell r="Z1842" t="str">
            <v>Solteiro</v>
          </cell>
          <cell r="AA1842" t="str">
            <v>Ensino Fundamental Incompleto</v>
          </cell>
          <cell r="AB1842" t="str">
            <v>M</v>
          </cell>
          <cell r="AC1842" t="str">
            <v>Rua</v>
          </cell>
          <cell r="AD1842" t="str">
            <v>VICENTE RASORI</v>
          </cell>
          <cell r="AE1842" t="str">
            <v>8</v>
          </cell>
          <cell r="AG1842" t="str">
            <v>04896-020</v>
          </cell>
          <cell r="AH1842" t="str">
            <v>SANTA TERESINHA</v>
          </cell>
          <cell r="AI1842" t="str">
            <v>São Paulo</v>
          </cell>
          <cell r="AJ1842" t="str">
            <v>São Paulo</v>
          </cell>
          <cell r="AP1842">
            <v>5917</v>
          </cell>
          <cell r="AQ1842" t="str">
            <v>03876</v>
          </cell>
          <cell r="AR1842" t="str">
            <v>1</v>
          </cell>
          <cell r="AS1842" t="str">
            <v>12400513</v>
          </cell>
          <cell r="AT1842" t="str">
            <v>305067940108</v>
          </cell>
          <cell r="AU1842" t="str">
            <v>255</v>
          </cell>
          <cell r="AV1842" t="str">
            <v>381</v>
          </cell>
          <cell r="AW1842" t="str">
            <v>59214</v>
          </cell>
          <cell r="AX1842" t="str">
            <v>103</v>
          </cell>
          <cell r="AY1842">
            <v>4</v>
          </cell>
          <cell r="AZ1842">
            <v>3</v>
          </cell>
          <cell r="BA1842">
            <v>0</v>
          </cell>
        </row>
        <row r="1843">
          <cell r="A1843">
            <v>112894</v>
          </cell>
          <cell r="B1843" t="str">
            <v>ODEVANDO MANOEL XAVIER</v>
          </cell>
          <cell r="C1843" t="str">
            <v>VARREDOR</v>
          </cell>
          <cell r="D1843" t="str">
            <v>ECOSAMPA M'Boi Mirim</v>
          </cell>
          <cell r="E1843">
            <v>43617</v>
          </cell>
          <cell r="F1843">
            <v>1603.99</v>
          </cell>
          <cell r="G1843" t="str">
            <v>Em Atividade Normal</v>
          </cell>
          <cell r="H1843">
            <v>44867</v>
          </cell>
          <cell r="I1843">
            <v>31098</v>
          </cell>
          <cell r="J1843" t="str">
            <v>385.075.008-62</v>
          </cell>
          <cell r="K1843" t="str">
            <v>201.15439.18.2</v>
          </cell>
          <cell r="L1843" t="str">
            <v>Salário Mensal</v>
          </cell>
          <cell r="M1843" t="str">
            <v>Empregado (CLT)</v>
          </cell>
          <cell r="N1843" t="str">
            <v>5142-15</v>
          </cell>
          <cell r="O1843">
            <v>71</v>
          </cell>
          <cell r="P1843" t="str">
            <v>SEGUNDA A SABADO - 07:00 AS 15:20 / INTERVALO DE 01 HORA</v>
          </cell>
          <cell r="Q1843" t="str">
            <v>220 Horas</v>
          </cell>
          <cell r="R1843" t="str">
            <v>75.01.006</v>
          </cell>
          <cell r="S1843" t="str">
            <v>SCK - Varrição de Vias e Logradouros</v>
          </cell>
          <cell r="T1843">
            <v>2</v>
          </cell>
          <cell r="U1843" t="str">
            <v>SIEMACO SAO PAULO LIMP URBANA</v>
          </cell>
          <cell r="V1843" t="str">
            <v>Brasileira</v>
          </cell>
          <cell r="W1843" t="str">
            <v>Recife</v>
          </cell>
          <cell r="X1843" t="str">
            <v>EUNICE MARIA XAVIER</v>
          </cell>
          <cell r="Z1843" t="str">
            <v>Solteiro</v>
          </cell>
          <cell r="AA1843" t="str">
            <v>Ensino Fundamental Incompleto</v>
          </cell>
          <cell r="AB1843" t="str">
            <v>M</v>
          </cell>
          <cell r="AC1843" t="str">
            <v>Rua</v>
          </cell>
          <cell r="AD1843" t="str">
            <v>DOM RODRIGO SANCHES</v>
          </cell>
          <cell r="AE1843" t="str">
            <v>13</v>
          </cell>
          <cell r="AG1843" t="str">
            <v>05892-340</v>
          </cell>
          <cell r="AH1843" t="str">
            <v>ENGENHO</v>
          </cell>
          <cell r="AI1843" t="str">
            <v>São Paulo</v>
          </cell>
          <cell r="AJ1843" t="str">
            <v>São Paulo</v>
          </cell>
          <cell r="AP1843">
            <v>9106</v>
          </cell>
          <cell r="AQ1843" t="str">
            <v>33434</v>
          </cell>
          <cell r="AR1843" t="str">
            <v>6</v>
          </cell>
          <cell r="AS1843" t="str">
            <v>373689457</v>
          </cell>
          <cell r="AT1843" t="str">
            <v>315996970183</v>
          </cell>
          <cell r="AU1843" t="str">
            <v>192</v>
          </cell>
          <cell r="AV1843" t="str">
            <v>373</v>
          </cell>
          <cell r="AW1843" t="str">
            <v>25284</v>
          </cell>
          <cell r="AX1843" t="str">
            <v>357</v>
          </cell>
          <cell r="AY1843">
            <v>4</v>
          </cell>
          <cell r="AZ1843">
            <v>3</v>
          </cell>
          <cell r="BA1843">
            <v>0</v>
          </cell>
        </row>
        <row r="1844">
          <cell r="A1844">
            <v>112908</v>
          </cell>
          <cell r="B1844" t="str">
            <v>OLIMPIO PEREIRA DE MELO FILHO</v>
          </cell>
          <cell r="C1844" t="str">
            <v>AJUDANTE EQ SERVICOS DIVERSOS</v>
          </cell>
          <cell r="D1844" t="str">
            <v>ECOSAMPA Campo Limpo</v>
          </cell>
          <cell r="E1844">
            <v>43617</v>
          </cell>
          <cell r="F1844">
            <v>1603.99</v>
          </cell>
          <cell r="G1844" t="str">
            <v>Em Atividade Normal</v>
          </cell>
          <cell r="H1844">
            <v>44898</v>
          </cell>
          <cell r="I1844">
            <v>27966</v>
          </cell>
          <cell r="J1844" t="str">
            <v>346.208.318-08</v>
          </cell>
          <cell r="K1844" t="str">
            <v>166.03442.62.1</v>
          </cell>
          <cell r="L1844" t="str">
            <v>Salário Mensal</v>
          </cell>
          <cell r="M1844" t="str">
            <v>Empregado (CLT)</v>
          </cell>
          <cell r="N1844" t="str">
            <v>5142-25</v>
          </cell>
          <cell r="O1844">
            <v>233</v>
          </cell>
          <cell r="P1844" t="str">
            <v>SEGUNDA A SABADO - 09:00 AS 17:20 / INTERVALO DE 01 HORA</v>
          </cell>
          <cell r="Q1844" t="str">
            <v>220 Horas</v>
          </cell>
          <cell r="R1844" t="str">
            <v>75.01.019</v>
          </cell>
          <cell r="S1844" t="str">
            <v>SCK - Operação dos Ecopontos</v>
          </cell>
          <cell r="T1844">
            <v>2</v>
          </cell>
          <cell r="U1844" t="str">
            <v>SIEMACO SAO PAULO LIMP URBANA</v>
          </cell>
          <cell r="V1844" t="str">
            <v>Brasileira</v>
          </cell>
          <cell r="W1844" t="str">
            <v>Feira Nova</v>
          </cell>
          <cell r="X1844" t="str">
            <v>DORALICE MARIA DA CONCEICAO</v>
          </cell>
          <cell r="Y1844" t="str">
            <v>OLIMPIO PEREIRA DE MELO</v>
          </cell>
          <cell r="Z1844" t="str">
            <v>Solteiro</v>
          </cell>
          <cell r="AA1844" t="str">
            <v>Ensino Fundamental Incompleto</v>
          </cell>
          <cell r="AB1844" t="str">
            <v>M</v>
          </cell>
          <cell r="AC1844" t="str">
            <v>Rua</v>
          </cell>
          <cell r="AD1844" t="str">
            <v>HENRIQUE SAN MINDLIN</v>
          </cell>
          <cell r="AE1844" t="str">
            <v>41</v>
          </cell>
          <cell r="AG1844" t="str">
            <v>05882-000</v>
          </cell>
          <cell r="AH1844" t="str">
            <v>CAPAO REDONDO</v>
          </cell>
          <cell r="AI1844" t="str">
            <v>São Paulo</v>
          </cell>
          <cell r="AJ1844" t="str">
            <v>São Paulo</v>
          </cell>
          <cell r="AP1844">
            <v>8485</v>
          </cell>
          <cell r="AQ1844" t="str">
            <v>20578</v>
          </cell>
          <cell r="AR1844" t="str">
            <v>8</v>
          </cell>
          <cell r="AS1844" t="str">
            <v>384472394</v>
          </cell>
          <cell r="AT1844" t="str">
            <v>57753910617</v>
          </cell>
          <cell r="AU1844" t="str">
            <v>356</v>
          </cell>
          <cell r="AV1844" t="str">
            <v>20</v>
          </cell>
          <cell r="AW1844" t="str">
            <v>31233</v>
          </cell>
          <cell r="AX1844" t="str">
            <v>75</v>
          </cell>
          <cell r="AY1844">
            <v>4</v>
          </cell>
          <cell r="AZ1844">
            <v>3</v>
          </cell>
          <cell r="BA1844">
            <v>0</v>
          </cell>
        </row>
        <row r="1845">
          <cell r="A1845">
            <v>113004</v>
          </cell>
          <cell r="B1845" t="str">
            <v>OLINDINO PEREIRA SILVA</v>
          </cell>
          <cell r="C1845" t="str">
            <v>AJUDANTE EQ SERVICOS DIVERSOS</v>
          </cell>
          <cell r="D1845" t="str">
            <v>ECOSAMPA Santo Amaro</v>
          </cell>
          <cell r="E1845">
            <v>43617</v>
          </cell>
          <cell r="F1845">
            <v>1603.99</v>
          </cell>
          <cell r="G1845" t="str">
            <v>Em Atividade Normal</v>
          </cell>
          <cell r="H1845">
            <v>44930</v>
          </cell>
          <cell r="I1845">
            <v>24115</v>
          </cell>
          <cell r="J1845" t="str">
            <v>767.507.365-72</v>
          </cell>
          <cell r="K1845" t="str">
            <v>124.45923.28.1</v>
          </cell>
          <cell r="L1845" t="str">
            <v>Salário Mensal</v>
          </cell>
          <cell r="M1845" t="str">
            <v>Empregado (CLT)</v>
          </cell>
          <cell r="N1845" t="str">
            <v>5142-25</v>
          </cell>
          <cell r="O1845">
            <v>233</v>
          </cell>
          <cell r="P1845" t="str">
            <v>SEGUNDA A SABADO - 09:00 AS 17:20 / INTERVALO DE 01 HORA</v>
          </cell>
          <cell r="Q1845" t="str">
            <v>220 Horas</v>
          </cell>
          <cell r="R1845" t="str">
            <v>75.01.014</v>
          </cell>
          <cell r="S1845" t="str">
            <v>SCK - Pintura de Meio-Fio e Remoção Faixas e Propagandas</v>
          </cell>
          <cell r="T1845">
            <v>2</v>
          </cell>
          <cell r="U1845" t="str">
            <v>SIEMACO SAO PAULO LIMP URBANA</v>
          </cell>
          <cell r="V1845" t="str">
            <v>Brasileira</v>
          </cell>
          <cell r="W1845" t="str">
            <v>Itagi</v>
          </cell>
          <cell r="X1845" t="str">
            <v>ERONDINA BRITO SANTOS</v>
          </cell>
          <cell r="Y1845" t="str">
            <v>FIDELIS PEREIRA SILVA</v>
          </cell>
          <cell r="Z1845" t="str">
            <v>Solteiro</v>
          </cell>
          <cell r="AA1845" t="str">
            <v>Ensino Fundamental Incompleto</v>
          </cell>
          <cell r="AB1845" t="str">
            <v>M</v>
          </cell>
          <cell r="AC1845" t="str">
            <v>Rua</v>
          </cell>
          <cell r="AD1845" t="str">
            <v>MANOEL FERREIRA TORRES DO GRANJA</v>
          </cell>
          <cell r="AE1845" t="str">
            <v>46</v>
          </cell>
          <cell r="AG1845" t="str">
            <v>06774-300</v>
          </cell>
          <cell r="AH1845" t="str">
            <v>SANTA CRUZ</v>
          </cell>
          <cell r="AI1845" t="str">
            <v>Taboão da Serra</v>
          </cell>
          <cell r="AJ1845" t="str">
            <v>São Paulo</v>
          </cell>
          <cell r="AP1845">
            <v>9104</v>
          </cell>
          <cell r="AQ1845" t="str">
            <v>20639</v>
          </cell>
          <cell r="AR1845" t="str">
            <v>7</v>
          </cell>
          <cell r="AS1845" t="str">
            <v>599310315</v>
          </cell>
          <cell r="AT1845" t="str">
            <v>28955750574</v>
          </cell>
          <cell r="AU1845" t="str">
            <v>303</v>
          </cell>
          <cell r="AV1845" t="str">
            <v>324</v>
          </cell>
          <cell r="AW1845" t="str">
            <v>70054</v>
          </cell>
          <cell r="AX1845" t="str">
            <v>38</v>
          </cell>
          <cell r="AY1845">
            <v>4</v>
          </cell>
          <cell r="AZ1845">
            <v>3</v>
          </cell>
          <cell r="BA1845">
            <v>0</v>
          </cell>
        </row>
        <row r="1846">
          <cell r="A1846">
            <v>113012</v>
          </cell>
          <cell r="B1846" t="str">
            <v>ORIVALDO CUSTODIO</v>
          </cell>
          <cell r="C1846" t="str">
            <v>AUXILIAR DE ALMOXARIFADO PLENO</v>
          </cell>
          <cell r="D1846" t="str">
            <v>ECOSAMPA Operação Geral</v>
          </cell>
          <cell r="E1846">
            <v>43617</v>
          </cell>
          <cell r="F1846">
            <v>2383.7800000000002</v>
          </cell>
          <cell r="G1846" t="str">
            <v>Demitido em Meses Anteriores</v>
          </cell>
          <cell r="H1846">
            <v>44832</v>
          </cell>
          <cell r="I1846">
            <v>22461</v>
          </cell>
          <cell r="J1846" t="str">
            <v>073.556.488-45</v>
          </cell>
          <cell r="K1846" t="str">
            <v>108.48058.78.7</v>
          </cell>
          <cell r="L1846" t="str">
            <v>Salário Mensal</v>
          </cell>
          <cell r="M1846" t="str">
            <v>Empregado (CLT)</v>
          </cell>
          <cell r="N1846" t="str">
            <v>4141-05</v>
          </cell>
          <cell r="O1846">
            <v>323</v>
          </cell>
          <cell r="P1846" t="str">
            <v>SEGUNDA A SABADO - 04:40 AS 13:00 / INTERVALO DE 01 HORA</v>
          </cell>
          <cell r="Q1846" t="str">
            <v>220 Horas</v>
          </cell>
          <cell r="R1846" t="str">
            <v>75.02.001</v>
          </cell>
          <cell r="S1846" t="str">
            <v>Apoio Op C.Indireto</v>
          </cell>
          <cell r="T1846">
            <v>3</v>
          </cell>
          <cell r="U1846" t="str">
            <v>SIEMACO SAO PAULO LIMP URBANA</v>
          </cell>
          <cell r="V1846" t="str">
            <v>Brasileira</v>
          </cell>
          <cell r="W1846" t="str">
            <v>Ibiporã</v>
          </cell>
          <cell r="X1846" t="str">
            <v>CARMEN RIBAS CUSTODIO</v>
          </cell>
          <cell r="Y1846" t="str">
            <v>NELSON CUSTODIO</v>
          </cell>
          <cell r="Z1846" t="str">
            <v>Casado</v>
          </cell>
          <cell r="AA1846" t="str">
            <v>Ensino Médio Completo</v>
          </cell>
          <cell r="AB1846" t="str">
            <v>M</v>
          </cell>
          <cell r="AC1846" t="str">
            <v>Rua</v>
          </cell>
          <cell r="AD1846" t="str">
            <v>QUADRO</v>
          </cell>
          <cell r="AE1846" t="str">
            <v>5</v>
          </cell>
          <cell r="AG1846" t="str">
            <v>04884-045</v>
          </cell>
          <cell r="AH1846" t="str">
            <v>PARELHEIROS</v>
          </cell>
          <cell r="AI1846" t="str">
            <v>São Paulo</v>
          </cell>
          <cell r="AJ1846" t="str">
            <v>São Paulo</v>
          </cell>
          <cell r="AP1846">
            <v>736</v>
          </cell>
          <cell r="AQ1846" t="str">
            <v>50230</v>
          </cell>
          <cell r="AR1846" t="str">
            <v>3</v>
          </cell>
          <cell r="AS1846" t="str">
            <v>129577352</v>
          </cell>
          <cell r="AT1846" t="str">
            <v>113908080132</v>
          </cell>
          <cell r="AU1846" t="str">
            <v>597</v>
          </cell>
          <cell r="AV1846" t="str">
            <v>381</v>
          </cell>
          <cell r="AW1846" t="str">
            <v>19103</v>
          </cell>
          <cell r="AX1846" t="str">
            <v>576</v>
          </cell>
          <cell r="AY1846">
            <v>3</v>
          </cell>
          <cell r="AZ1846">
            <v>3</v>
          </cell>
          <cell r="BA1846">
            <v>27</v>
          </cell>
        </row>
        <row r="1847">
          <cell r="A1847">
            <v>115229</v>
          </cell>
          <cell r="B1847" t="str">
            <v>ORLANDO DE SOUZA BATISTA</v>
          </cell>
          <cell r="C1847" t="str">
            <v>SERRALHEIRO</v>
          </cell>
          <cell r="D1847" t="str">
            <v>ECOSAMPA Operação Geral</v>
          </cell>
          <cell r="E1847">
            <v>44018</v>
          </cell>
          <cell r="F1847">
            <v>3471.57</v>
          </cell>
          <cell r="G1847" t="str">
            <v>Em Atividade Normal</v>
          </cell>
          <cell r="H1847">
            <v>45056</v>
          </cell>
          <cell r="I1847">
            <v>24104</v>
          </cell>
          <cell r="J1847" t="str">
            <v>176.160.588-76</v>
          </cell>
          <cell r="K1847" t="str">
            <v>123.26846.38.0</v>
          </cell>
          <cell r="L1847" t="str">
            <v>Salário Mensal</v>
          </cell>
          <cell r="M1847" t="str">
            <v>Empregado (CLT)</v>
          </cell>
          <cell r="N1847" t="str">
            <v>7244-40</v>
          </cell>
          <cell r="O1847">
            <v>61</v>
          </cell>
          <cell r="P1847" t="str">
            <v>SEGUNDA A SEXTA - 07:00 AS 16:48 / INTERVALO DE 01 HORA</v>
          </cell>
          <cell r="Q1847" t="str">
            <v>220 Horas</v>
          </cell>
          <cell r="R1847" t="str">
            <v>75.02.001</v>
          </cell>
          <cell r="S1847" t="str">
            <v>Apoio Op C.Indireto</v>
          </cell>
          <cell r="T1847">
            <v>3</v>
          </cell>
          <cell r="U1847" t="str">
            <v>SIEMACO SAO PAULO LIMP URBANA</v>
          </cell>
          <cell r="V1847" t="str">
            <v>Brasileira</v>
          </cell>
          <cell r="W1847" t="str">
            <v>Teresina</v>
          </cell>
          <cell r="X1847" t="str">
            <v>MARIA DO ESPIRITO SANTO LIMA BATISTA</v>
          </cell>
          <cell r="Y1847" t="str">
            <v>FRANCISCO DAS CHAGAS BATISTA</v>
          </cell>
          <cell r="Z1847" t="str">
            <v>Casado</v>
          </cell>
          <cell r="AA1847" t="str">
            <v>Ensino Médio Completo</v>
          </cell>
          <cell r="AB1847" t="str">
            <v>M</v>
          </cell>
          <cell r="AC1847" t="str">
            <v>Rua</v>
          </cell>
          <cell r="AD1847" t="str">
            <v>GENERAL OLIVEIRA RAMOS</v>
          </cell>
          <cell r="AE1847" t="str">
            <v>90</v>
          </cell>
          <cell r="AF1847" t="str">
            <v>FUNDOS</v>
          </cell>
          <cell r="AG1847" t="str">
            <v>04469-125</v>
          </cell>
          <cell r="AH1847" t="str">
            <v>JARDIM ITAPURA</v>
          </cell>
          <cell r="AI1847" t="str">
            <v>São Paulo</v>
          </cell>
          <cell r="AJ1847" t="str">
            <v>São Paulo</v>
          </cell>
          <cell r="AK1847" t="str">
            <v>11</v>
          </cell>
          <cell r="AL1847" t="str">
            <v>9627.9996</v>
          </cell>
          <cell r="AM1847" t="str">
            <v>11</v>
          </cell>
          <cell r="AN1847" t="str">
            <v>9675.7079</v>
          </cell>
          <cell r="AP1847">
            <v>137</v>
          </cell>
          <cell r="AQ1847" t="str">
            <v>24016</v>
          </cell>
          <cell r="AR1847" t="str">
            <v>4</v>
          </cell>
          <cell r="AS1847" t="str">
            <v>504536230</v>
          </cell>
          <cell r="AT1847" t="str">
            <v>270351210132</v>
          </cell>
          <cell r="AU1847" t="str">
            <v>62</v>
          </cell>
          <cell r="AV1847" t="str">
            <v>418</v>
          </cell>
          <cell r="AW1847" t="str">
            <v>39312653</v>
          </cell>
          <cell r="AX1847" t="str">
            <v>822</v>
          </cell>
          <cell r="AY1847">
            <v>3</v>
          </cell>
          <cell r="AZ1847">
            <v>1</v>
          </cell>
          <cell r="BA1847">
            <v>25</v>
          </cell>
        </row>
        <row r="1848">
          <cell r="A1848">
            <v>113025</v>
          </cell>
          <cell r="B1848" t="str">
            <v>ORLANDO JESUS DOS SANTOS</v>
          </cell>
          <cell r="C1848" t="str">
            <v>VARREDOR</v>
          </cell>
          <cell r="D1848" t="str">
            <v>ECOSAMPA M'Boi Mirim</v>
          </cell>
          <cell r="E1848">
            <v>43617</v>
          </cell>
          <cell r="F1848">
            <v>1603.99</v>
          </cell>
          <cell r="G1848" t="str">
            <v>Em Atividade Normal</v>
          </cell>
          <cell r="H1848">
            <v>44867</v>
          </cell>
          <cell r="I1848">
            <v>25892</v>
          </cell>
          <cell r="J1848" t="str">
            <v>691.399.545-87</v>
          </cell>
          <cell r="K1848" t="str">
            <v>125.56266.08.4</v>
          </cell>
          <cell r="L1848" t="str">
            <v>Salário Mensal</v>
          </cell>
          <cell r="M1848" t="str">
            <v>Empregado (CLT)</v>
          </cell>
          <cell r="N1848" t="str">
            <v>5142-15</v>
          </cell>
          <cell r="O1848">
            <v>71</v>
          </cell>
          <cell r="P1848" t="str">
            <v>SEGUNDA A SABADO - 07:00 AS 15:20 / INTERVALO DE 01 HORA</v>
          </cell>
          <cell r="Q1848" t="str">
            <v>220 Horas</v>
          </cell>
          <cell r="R1848" t="str">
            <v>75.01.006</v>
          </cell>
          <cell r="S1848" t="str">
            <v>SCK - Varrição de Vias e Logradouros</v>
          </cell>
          <cell r="T1848">
            <v>2</v>
          </cell>
          <cell r="U1848" t="str">
            <v>SIEMACO SAO PAULO LIMP URBANA</v>
          </cell>
          <cell r="V1848" t="str">
            <v>Brasileira</v>
          </cell>
          <cell r="W1848" t="str">
            <v>São Paulo</v>
          </cell>
          <cell r="X1848" t="str">
            <v>NELITA DE JESUS SANTOS</v>
          </cell>
          <cell r="Y1848" t="str">
            <v>GERCY GONCALVES DOS SANTOS</v>
          </cell>
          <cell r="Z1848" t="str">
            <v>Solteiro</v>
          </cell>
          <cell r="AA1848" t="str">
            <v>Ensino Fundamental Completo</v>
          </cell>
          <cell r="AB1848" t="str">
            <v>M</v>
          </cell>
          <cell r="AC1848" t="str">
            <v>Rua</v>
          </cell>
          <cell r="AD1848" t="str">
            <v>FRANCISCO NUNES RODRIGUES</v>
          </cell>
          <cell r="AE1848" t="str">
            <v>148</v>
          </cell>
          <cell r="AG1848" t="str">
            <v>04939-160</v>
          </cell>
          <cell r="AH1848" t="str">
            <v>JARDIM COPACABANA</v>
          </cell>
          <cell r="AI1848" t="str">
            <v>São Paulo</v>
          </cell>
          <cell r="AJ1848" t="str">
            <v>São Paulo</v>
          </cell>
          <cell r="AP1848">
            <v>9106</v>
          </cell>
          <cell r="AQ1848" t="str">
            <v>33427</v>
          </cell>
          <cell r="AR1848" t="str">
            <v>0</v>
          </cell>
          <cell r="AS1848" t="str">
            <v>290793919</v>
          </cell>
          <cell r="AT1848" t="str">
            <v>61697190523</v>
          </cell>
          <cell r="AU1848" t="str">
            <v>358</v>
          </cell>
          <cell r="AV1848" t="str">
            <v>372</v>
          </cell>
          <cell r="AW1848" t="str">
            <v>82911</v>
          </cell>
          <cell r="AX1848" t="str">
            <v>291</v>
          </cell>
          <cell r="AY1848">
            <v>4</v>
          </cell>
          <cell r="AZ1848">
            <v>3</v>
          </cell>
          <cell r="BA1848">
            <v>0</v>
          </cell>
        </row>
        <row r="1849">
          <cell r="A1849">
            <v>113032</v>
          </cell>
          <cell r="B1849" t="str">
            <v>ORLANDO SEBASTIAO DA SILVA</v>
          </cell>
          <cell r="C1849" t="str">
            <v>VARREDOR</v>
          </cell>
          <cell r="D1849" t="str">
            <v>ECOSAMPA Santo Amaro</v>
          </cell>
          <cell r="E1849">
            <v>43617</v>
          </cell>
          <cell r="F1849">
            <v>1603.99</v>
          </cell>
          <cell r="G1849" t="str">
            <v>Em Atividade Normal</v>
          </cell>
          <cell r="H1849">
            <v>44835</v>
          </cell>
          <cell r="I1849">
            <v>24403</v>
          </cell>
          <cell r="J1849" t="str">
            <v>625.072.144-49</v>
          </cell>
          <cell r="K1849" t="str">
            <v>121.57132.14.9</v>
          </cell>
          <cell r="L1849" t="str">
            <v>Salário Mensal</v>
          </cell>
          <cell r="M1849" t="str">
            <v>Empregado (CLT)</v>
          </cell>
          <cell r="N1849" t="str">
            <v>5142-15</v>
          </cell>
          <cell r="O1849">
            <v>167</v>
          </cell>
          <cell r="P1849" t="str">
            <v>SEGUNDA A SABADO - 13:40 AS 22:00 / INTERVALO DE 01 HORA</v>
          </cell>
          <cell r="Q1849" t="str">
            <v>220 Horas</v>
          </cell>
          <cell r="R1849" t="str">
            <v>75.01.006</v>
          </cell>
          <cell r="S1849" t="str">
            <v>SCK - Varrição de Vias e Logradouros</v>
          </cell>
          <cell r="T1849">
            <v>2</v>
          </cell>
          <cell r="U1849" t="str">
            <v>SIEMACO SAO PAULO LIMP URBANA</v>
          </cell>
          <cell r="V1849" t="str">
            <v>Brasileira</v>
          </cell>
          <cell r="W1849" t="str">
            <v>Igarassu</v>
          </cell>
          <cell r="X1849" t="str">
            <v>MARIA GALDINO SANTANA DA SILVA</v>
          </cell>
          <cell r="Y1849" t="str">
            <v>IVANILDO SEBASTIAO DA SILVA</v>
          </cell>
          <cell r="Z1849" t="str">
            <v>Outros</v>
          </cell>
          <cell r="AA1849" t="str">
            <v>Ensino Fundamental Incompleto</v>
          </cell>
          <cell r="AB1849" t="str">
            <v>M</v>
          </cell>
          <cell r="AC1849" t="str">
            <v>Avenida</v>
          </cell>
          <cell r="AD1849" t="str">
            <v>CARLOS LACERDA</v>
          </cell>
          <cell r="AE1849" t="str">
            <v>2052</v>
          </cell>
          <cell r="AG1849" t="str">
            <v>05789-001</v>
          </cell>
          <cell r="AH1849" t="str">
            <v>PIRAJUSARA</v>
          </cell>
          <cell r="AI1849" t="str">
            <v>São Paulo</v>
          </cell>
          <cell r="AJ1849" t="str">
            <v>São Paulo</v>
          </cell>
          <cell r="AP1849">
            <v>9106</v>
          </cell>
          <cell r="AQ1849" t="str">
            <v>33156</v>
          </cell>
          <cell r="AR1849" t="str">
            <v>5</v>
          </cell>
          <cell r="AS1849" t="str">
            <v>386606237</v>
          </cell>
          <cell r="AT1849" t="str">
            <v>010679390817</v>
          </cell>
          <cell r="AU1849" t="str">
            <v>780</v>
          </cell>
          <cell r="AV1849" t="str">
            <v>328</v>
          </cell>
          <cell r="AW1849" t="str">
            <v>32526</v>
          </cell>
          <cell r="AX1849" t="str">
            <v>6</v>
          </cell>
          <cell r="AY1849">
            <v>4</v>
          </cell>
          <cell r="AZ1849">
            <v>3</v>
          </cell>
          <cell r="BA1849">
            <v>0</v>
          </cell>
        </row>
        <row r="1850">
          <cell r="A1850">
            <v>113044</v>
          </cell>
          <cell r="B1850" t="str">
            <v>OSAIR ALVES FAGUNDES</v>
          </cell>
          <cell r="C1850" t="str">
            <v>MOTORISTA CAMINHAO</v>
          </cell>
          <cell r="D1850" t="str">
            <v>ECOSAMPA Operação Geral</v>
          </cell>
          <cell r="E1850">
            <v>43617</v>
          </cell>
          <cell r="F1850">
            <v>3050.22</v>
          </cell>
          <cell r="G1850" t="str">
            <v>Em Atividade Normal</v>
          </cell>
          <cell r="H1850">
            <v>44990</v>
          </cell>
          <cell r="I1850">
            <v>27588</v>
          </cell>
          <cell r="J1850" t="str">
            <v>959.944.246-68</v>
          </cell>
          <cell r="K1850" t="str">
            <v>129.92009.85.9</v>
          </cell>
          <cell r="L1850" t="str">
            <v>Salário Mensal</v>
          </cell>
          <cell r="M1850" t="str">
            <v>Empregado (CLT)</v>
          </cell>
          <cell r="N1850" t="str">
            <v>7825-10</v>
          </cell>
          <cell r="O1850">
            <v>339</v>
          </cell>
          <cell r="P1850" t="str">
            <v>SEGUNDA A SABADO - 13:20 AS 21:40 / INTERVALO DE 01 HORA</v>
          </cell>
          <cell r="Q1850" t="str">
            <v>220 Horas</v>
          </cell>
          <cell r="R1850" t="str">
            <v>75.01.024</v>
          </cell>
          <cell r="S1850" t="str">
            <v>SCK - Coleta Manual Residuos - Compactador</v>
          </cell>
          <cell r="T1850">
            <v>2</v>
          </cell>
          <cell r="U1850" t="str">
            <v>SIND TRAB EMP DE ONIBUS RODOV INTEREST INTERM SET DIF SAO PAULO</v>
          </cell>
          <cell r="V1850" t="str">
            <v>Brasileira</v>
          </cell>
          <cell r="W1850" t="str">
            <v>Gouveia</v>
          </cell>
          <cell r="X1850" t="str">
            <v>HELOISA HELENO FAGUNDES</v>
          </cell>
          <cell r="Y1850" t="str">
            <v>MANOEL NATALINO ALVES</v>
          </cell>
          <cell r="Z1850" t="str">
            <v>Solteiro</v>
          </cell>
          <cell r="AA1850" t="str">
            <v>Ensino Médio Completo</v>
          </cell>
          <cell r="AB1850" t="str">
            <v>M</v>
          </cell>
          <cell r="AC1850" t="str">
            <v>Rua</v>
          </cell>
          <cell r="AD1850" t="str">
            <v>DA ARVORE</v>
          </cell>
          <cell r="AE1850" t="str">
            <v>5</v>
          </cell>
          <cell r="AG1850" t="str">
            <v>04814-145</v>
          </cell>
          <cell r="AH1850" t="str">
            <v>JARDIM MARIA RITA</v>
          </cell>
          <cell r="AI1850" t="str">
            <v>São Paulo</v>
          </cell>
          <cell r="AJ1850" t="str">
            <v>São Paulo</v>
          </cell>
          <cell r="AP1850">
            <v>390</v>
          </cell>
          <cell r="AQ1850" t="str">
            <v>10794</v>
          </cell>
          <cell r="AR1850" t="str">
            <v>4</v>
          </cell>
          <cell r="AS1850" t="str">
            <v>368836071</v>
          </cell>
          <cell r="AT1850" t="str">
            <v>122694680264</v>
          </cell>
          <cell r="AU1850" t="str">
            <v>759</v>
          </cell>
          <cell r="AV1850" t="str">
            <v>280</v>
          </cell>
          <cell r="AW1850" t="str">
            <v>24527</v>
          </cell>
          <cell r="AX1850" t="str">
            <v>81</v>
          </cell>
          <cell r="AY1850">
            <v>4</v>
          </cell>
          <cell r="AZ1850">
            <v>3</v>
          </cell>
          <cell r="BA1850">
            <v>0</v>
          </cell>
          <cell r="BB1850" t="str">
            <v>02.461.052.166</v>
          </cell>
          <cell r="BC1850">
            <v>44844</v>
          </cell>
          <cell r="BE1850" t="str">
            <v>A</v>
          </cell>
          <cell r="BF1850" t="str">
            <v>D</v>
          </cell>
          <cell r="BG1850">
            <v>43608</v>
          </cell>
        </row>
        <row r="1851">
          <cell r="A1851">
            <v>113070</v>
          </cell>
          <cell r="B1851" t="str">
            <v>OSCAR PENHA ALVES</v>
          </cell>
          <cell r="C1851" t="str">
            <v>ENCARREGADO DE TURMA</v>
          </cell>
          <cell r="D1851" t="str">
            <v>ECOSAMPA Parelheiros</v>
          </cell>
          <cell r="E1851">
            <v>43617</v>
          </cell>
          <cell r="F1851">
            <v>4915.71</v>
          </cell>
          <cell r="G1851" t="str">
            <v>Demitido em Meses Anteriores</v>
          </cell>
          <cell r="H1851">
            <v>43749</v>
          </cell>
          <cell r="I1851">
            <v>25783</v>
          </cell>
          <cell r="J1851" t="str">
            <v>395.201.103-72</v>
          </cell>
          <cell r="K1851" t="str">
            <v>123.70708.72.9</v>
          </cell>
          <cell r="L1851" t="str">
            <v>Salário Mensal</v>
          </cell>
          <cell r="M1851" t="str">
            <v>Empregado (CLT)</v>
          </cell>
          <cell r="N1851" t="str">
            <v>9922-05</v>
          </cell>
          <cell r="O1851">
            <v>73</v>
          </cell>
          <cell r="P1851" t="str">
            <v>SEGUNDA A SABADO - 08:00 AS 16:20 / INTERVALO DE 01 HORA</v>
          </cell>
          <cell r="Q1851" t="str">
            <v>220 Horas</v>
          </cell>
          <cell r="R1851" t="str">
            <v>75.02.003</v>
          </cell>
          <cell r="S1851" t="str">
            <v>Apoio Op C.Direto</v>
          </cell>
          <cell r="T1851">
            <v>2</v>
          </cell>
          <cell r="U1851" t="str">
            <v>SIEMACO SAO PAULO LIMP URBANA</v>
          </cell>
          <cell r="V1851" t="str">
            <v>Brasileira</v>
          </cell>
          <cell r="W1851" t="str">
            <v>Piripiri</v>
          </cell>
          <cell r="X1851" t="str">
            <v>FRANCISCA PENHA ALVES</v>
          </cell>
          <cell r="Y1851" t="str">
            <v>ANTONIO ALVES NETO</v>
          </cell>
          <cell r="Z1851" t="str">
            <v>Solteiro</v>
          </cell>
          <cell r="AA1851" t="str">
            <v>Ensino Fundamental Incompleto</v>
          </cell>
          <cell r="AB1851" t="str">
            <v>M</v>
          </cell>
          <cell r="AC1851" t="str">
            <v>Rua</v>
          </cell>
          <cell r="AD1851" t="str">
            <v>PASCOAL RUIZ</v>
          </cell>
          <cell r="AE1851" t="str">
            <v>204</v>
          </cell>
          <cell r="AF1851" t="str">
            <v>B</v>
          </cell>
          <cell r="AG1851" t="str">
            <v>04853-100</v>
          </cell>
          <cell r="AH1851" t="str">
            <v>JARDIM NORONHA</v>
          </cell>
          <cell r="AI1851" t="str">
            <v>São Paulo</v>
          </cell>
          <cell r="AJ1851" t="str">
            <v>São Paulo</v>
          </cell>
          <cell r="AP1851">
            <v>7486</v>
          </cell>
          <cell r="AQ1851" t="str">
            <v>17658</v>
          </cell>
          <cell r="AR1851" t="str">
            <v>4</v>
          </cell>
          <cell r="AS1851" t="str">
            <v>335413201</v>
          </cell>
          <cell r="AT1851" t="str">
            <v>31016500728</v>
          </cell>
          <cell r="AU1851" t="str">
            <v>364</v>
          </cell>
          <cell r="AV1851" t="str">
            <v>371</v>
          </cell>
          <cell r="AW1851" t="str">
            <v>26323</v>
          </cell>
          <cell r="AX1851" t="str">
            <v>9</v>
          </cell>
          <cell r="AY1851">
            <v>0</v>
          </cell>
          <cell r="AZ1851">
            <v>4</v>
          </cell>
          <cell r="BA1851">
            <v>10</v>
          </cell>
          <cell r="BB1851" t="str">
            <v>03.049.075.032</v>
          </cell>
          <cell r="BC1851">
            <v>44251</v>
          </cell>
          <cell r="BE1851" t="str">
            <v>A</v>
          </cell>
          <cell r="BF1851" t="str">
            <v>B</v>
          </cell>
          <cell r="BG1851">
            <v>43608</v>
          </cell>
        </row>
        <row r="1852">
          <cell r="A1852">
            <v>113128</v>
          </cell>
          <cell r="B1852" t="str">
            <v>OSMAR DA FONSECA</v>
          </cell>
          <cell r="C1852" t="str">
            <v>MOTORISTA CAMINHAO</v>
          </cell>
          <cell r="D1852" t="str">
            <v>ECOSAMPA Operação Geral</v>
          </cell>
          <cell r="E1852">
            <v>43617</v>
          </cell>
          <cell r="F1852">
            <v>2785.59</v>
          </cell>
          <cell r="G1852" t="str">
            <v>Demitido em Meses Anteriores</v>
          </cell>
          <cell r="H1852">
            <v>44505</v>
          </cell>
          <cell r="I1852">
            <v>26184</v>
          </cell>
          <cell r="J1852" t="str">
            <v>264.616.608-79</v>
          </cell>
          <cell r="K1852" t="str">
            <v>123.25246.82.7</v>
          </cell>
          <cell r="L1852" t="str">
            <v>Salário Mensal</v>
          </cell>
          <cell r="M1852" t="str">
            <v>Empregado (CLT)</v>
          </cell>
          <cell r="N1852" t="str">
            <v>7825-10</v>
          </cell>
          <cell r="O1852">
            <v>339</v>
          </cell>
          <cell r="P1852" t="str">
            <v>SEGUNDA A SABADO - 13:20 AS 21:40 / INTERVALO DE 01 HORA</v>
          </cell>
          <cell r="Q1852" t="str">
            <v>220 Horas</v>
          </cell>
          <cell r="R1852" t="str">
            <v>75.01.023</v>
          </cell>
          <cell r="S1852" t="str">
            <v>SCK - Coleta Manual Residuos - Orgânicos Feira Livre</v>
          </cell>
          <cell r="T1852">
            <v>2</v>
          </cell>
          <cell r="U1852" t="str">
            <v>SIND TRAB EMP DE ONIBUS RODOV INTEREST INTERM SET DIF SAO PAULO</v>
          </cell>
          <cell r="V1852" t="str">
            <v>Brasileira</v>
          </cell>
          <cell r="W1852" t="str">
            <v>São Paulo</v>
          </cell>
          <cell r="X1852" t="str">
            <v>JUDITH DA SILVA FONSECA</v>
          </cell>
          <cell r="Y1852" t="str">
            <v>JOSE FLORES DA FONSECA</v>
          </cell>
          <cell r="Z1852" t="str">
            <v>Casado</v>
          </cell>
          <cell r="AA1852" t="str">
            <v>Ensino Médio Completo</v>
          </cell>
          <cell r="AB1852" t="str">
            <v>M</v>
          </cell>
          <cell r="AC1852" t="str">
            <v>Rua</v>
          </cell>
          <cell r="AD1852" t="str">
            <v>MARFIM</v>
          </cell>
          <cell r="AE1852" t="str">
            <v>209</v>
          </cell>
          <cell r="AG1852" t="str">
            <v>06824-425</v>
          </cell>
          <cell r="AH1852" t="str">
            <v>JARDIM SANTA RITA</v>
          </cell>
          <cell r="AI1852" t="str">
            <v>São Paulo</v>
          </cell>
          <cell r="AJ1852" t="str">
            <v>São Paulo</v>
          </cell>
          <cell r="AP1852">
            <v>738</v>
          </cell>
          <cell r="AQ1852" t="str">
            <v>46425</v>
          </cell>
          <cell r="AR1852" t="str">
            <v>4</v>
          </cell>
          <cell r="AS1852" t="str">
            <v>21300933X</v>
          </cell>
          <cell r="AT1852" t="str">
            <v>188240890167</v>
          </cell>
          <cell r="AU1852" t="str">
            <v>243</v>
          </cell>
          <cell r="AV1852" t="str">
            <v>391</v>
          </cell>
          <cell r="AW1852" t="str">
            <v>82289</v>
          </cell>
          <cell r="AX1852" t="str">
            <v>341</v>
          </cell>
          <cell r="AY1852">
            <v>2</v>
          </cell>
          <cell r="AZ1852">
            <v>5</v>
          </cell>
          <cell r="BA1852">
            <v>4</v>
          </cell>
          <cell r="BB1852" t="str">
            <v>01.982.495.610</v>
          </cell>
          <cell r="BC1852">
            <v>45725</v>
          </cell>
          <cell r="BD1852">
            <v>42058</v>
          </cell>
          <cell r="BE1852" t="str">
            <v>A</v>
          </cell>
          <cell r="BF1852" t="str">
            <v>D</v>
          </cell>
          <cell r="BG1852">
            <v>44509</v>
          </cell>
        </row>
        <row r="1853">
          <cell r="A1853">
            <v>113083</v>
          </cell>
          <cell r="B1853" t="str">
            <v>OSMAR NOGUEIRA DA SILVA</v>
          </cell>
          <cell r="C1853" t="str">
            <v>FISCAL DE TURMA PLENO</v>
          </cell>
          <cell r="D1853" t="str">
            <v>ECOSAMPA Santo Amaro</v>
          </cell>
          <cell r="E1853">
            <v>43617</v>
          </cell>
          <cell r="F1853">
            <v>3222.08</v>
          </cell>
          <cell r="G1853" t="str">
            <v>Em Atividade Normal</v>
          </cell>
          <cell r="H1853">
            <v>45170</v>
          </cell>
          <cell r="I1853">
            <v>23885</v>
          </cell>
          <cell r="J1853" t="str">
            <v>100.934.188-09</v>
          </cell>
          <cell r="K1853" t="str">
            <v>122.39857.93.7</v>
          </cell>
          <cell r="L1853" t="str">
            <v>Salário Mensal</v>
          </cell>
          <cell r="M1853" t="str">
            <v>Empregado (CLT)</v>
          </cell>
          <cell r="N1853" t="str">
            <v>9922-05</v>
          </cell>
          <cell r="O1853">
            <v>167</v>
          </cell>
          <cell r="P1853" t="str">
            <v>SEGUNDA A SABADO - 13:40 AS 22:00 / INTERVALO DE 01 HORA</v>
          </cell>
          <cell r="Q1853" t="str">
            <v>220 Horas</v>
          </cell>
          <cell r="R1853" t="str">
            <v>75.02.003</v>
          </cell>
          <cell r="S1853" t="str">
            <v>Apoio Op C.Direto</v>
          </cell>
          <cell r="T1853">
            <v>2</v>
          </cell>
          <cell r="U1853" t="str">
            <v>SIEMACO SAO PAULO LIMP URBANA</v>
          </cell>
          <cell r="V1853" t="str">
            <v>Brasileira</v>
          </cell>
          <cell r="W1853" t="str">
            <v>Mombaça</v>
          </cell>
          <cell r="X1853" t="str">
            <v>AURORA SULINA DO NASCIMENTO</v>
          </cell>
          <cell r="Y1853" t="str">
            <v>RAIMUNDO NOGUEIRA DA SILVA</v>
          </cell>
          <cell r="Z1853" t="str">
            <v>Solteiro</v>
          </cell>
          <cell r="AA1853" t="str">
            <v>Ensino Fundamental Completo</v>
          </cell>
          <cell r="AB1853" t="str">
            <v>M</v>
          </cell>
          <cell r="AC1853" t="str">
            <v>Rua</v>
          </cell>
          <cell r="AD1853" t="str">
            <v>MARIA AMELIA GOUVEIA ANDRE</v>
          </cell>
          <cell r="AE1853" t="str">
            <v>214</v>
          </cell>
          <cell r="AG1853" t="str">
            <v>05850-250</v>
          </cell>
          <cell r="AH1853" t="str">
            <v>IRACEMA</v>
          </cell>
          <cell r="AI1853" t="str">
            <v>São Paulo</v>
          </cell>
          <cell r="AJ1853" t="str">
            <v>São Paulo</v>
          </cell>
          <cell r="AP1853">
            <v>7867</v>
          </cell>
          <cell r="AQ1853" t="str">
            <v>00560</v>
          </cell>
          <cell r="AR1853" t="str">
            <v>0</v>
          </cell>
          <cell r="AS1853" t="str">
            <v>188084678</v>
          </cell>
          <cell r="AT1853" t="str">
            <v>141178470175</v>
          </cell>
          <cell r="AU1853" t="str">
            <v>140</v>
          </cell>
          <cell r="AV1853" t="str">
            <v>408</v>
          </cell>
          <cell r="AW1853" t="str">
            <v>32964</v>
          </cell>
          <cell r="AX1853" t="str">
            <v>10</v>
          </cell>
          <cell r="AY1853">
            <v>4</v>
          </cell>
          <cell r="AZ1853">
            <v>3</v>
          </cell>
          <cell r="BA1853">
            <v>0</v>
          </cell>
          <cell r="BB1853" t="str">
            <v>06.395.685.010</v>
          </cell>
          <cell r="BC1853">
            <v>45491</v>
          </cell>
          <cell r="BD1853">
            <v>43664</v>
          </cell>
          <cell r="BE1853" t="str">
            <v>A</v>
          </cell>
          <cell r="BF1853" t="str">
            <v>B</v>
          </cell>
          <cell r="BG1853">
            <v>43608</v>
          </cell>
        </row>
        <row r="1854">
          <cell r="A1854">
            <v>113138</v>
          </cell>
          <cell r="B1854" t="str">
            <v>OSVALDO FORTUNATO MORAIS</v>
          </cell>
          <cell r="C1854" t="str">
            <v>VARREDOR</v>
          </cell>
          <cell r="D1854" t="str">
            <v>ECOSAMPA M'Boi Mirim</v>
          </cell>
          <cell r="E1854">
            <v>43617</v>
          </cell>
          <cell r="F1854">
            <v>1281.23</v>
          </cell>
          <cell r="G1854" t="str">
            <v>Demitido em Meses Anteriores</v>
          </cell>
          <cell r="H1854">
            <v>43808</v>
          </cell>
          <cell r="I1854">
            <v>23845</v>
          </cell>
          <cell r="J1854" t="str">
            <v>061.231.448-04</v>
          </cell>
          <cell r="K1854" t="str">
            <v>121.84764.34.7</v>
          </cell>
          <cell r="L1854" t="str">
            <v>Salário Mensal</v>
          </cell>
          <cell r="M1854" t="str">
            <v>Empregado (CLT)</v>
          </cell>
          <cell r="N1854" t="str">
            <v>5142-15</v>
          </cell>
          <cell r="O1854">
            <v>71</v>
          </cell>
          <cell r="P1854" t="str">
            <v>SEGUNDA A SABADO - 07:00 AS 15:20 / INTERVALO DE 01 HORA</v>
          </cell>
          <cell r="Q1854" t="str">
            <v>220 Horas</v>
          </cell>
          <cell r="R1854" t="str">
            <v>75.01.010</v>
          </cell>
          <cell r="S1854" t="str">
            <v>SCK - Varrição de Feiras Livres</v>
          </cell>
          <cell r="T1854">
            <v>2</v>
          </cell>
          <cell r="U1854" t="str">
            <v>SIEMACO SAO PAULO LIMP URBANA</v>
          </cell>
          <cell r="V1854" t="str">
            <v>Brasileira</v>
          </cell>
          <cell r="W1854" t="str">
            <v>São Paulo</v>
          </cell>
          <cell r="X1854" t="str">
            <v>NATALIA DE JESUS</v>
          </cell>
          <cell r="Y1854" t="str">
            <v>ULISSES FORTUNATO MORAIS</v>
          </cell>
          <cell r="Z1854" t="str">
            <v>Viuvo</v>
          </cell>
          <cell r="AA1854" t="str">
            <v>Ensino Fundamental Incompleto</v>
          </cell>
          <cell r="AB1854" t="str">
            <v>M</v>
          </cell>
          <cell r="AC1854" t="str">
            <v>Rua</v>
          </cell>
          <cell r="AD1854" t="str">
            <v>FIGUEIRA</v>
          </cell>
          <cell r="AE1854" t="str">
            <v>35</v>
          </cell>
          <cell r="AG1854" t="str">
            <v>06864-346</v>
          </cell>
          <cell r="AH1854" t="str">
            <v>JARDIM JACIRA</v>
          </cell>
          <cell r="AI1854" t="str">
            <v>Itapecerica da Serra</v>
          </cell>
          <cell r="AJ1854" t="str">
            <v>São Paulo</v>
          </cell>
          <cell r="AP1854">
            <v>9106</v>
          </cell>
          <cell r="AQ1854" t="str">
            <v>33444</v>
          </cell>
          <cell r="AR1854" t="str">
            <v>5</v>
          </cell>
          <cell r="AS1854" t="str">
            <v>17938068</v>
          </cell>
          <cell r="AT1854" t="str">
            <v>66552440132</v>
          </cell>
          <cell r="AU1854" t="str">
            <v>56</v>
          </cell>
          <cell r="AV1854" t="str">
            <v>201</v>
          </cell>
          <cell r="AW1854" t="str">
            <v>91304</v>
          </cell>
          <cell r="AX1854" t="str">
            <v>45</v>
          </cell>
          <cell r="AY1854">
            <v>0</v>
          </cell>
          <cell r="AZ1854">
            <v>6</v>
          </cell>
          <cell r="BA1854">
            <v>8</v>
          </cell>
        </row>
        <row r="1855">
          <cell r="A1855">
            <v>114716</v>
          </cell>
          <cell r="B1855" t="str">
            <v>OSWALDO ALVES NETO</v>
          </cell>
          <cell r="C1855" t="str">
            <v>AJUDANTE EQ SERVICOS DIVERSOS</v>
          </cell>
          <cell r="D1855" t="str">
            <v>ECOSAMPA Capela do Socorro</v>
          </cell>
          <cell r="E1855">
            <v>43874</v>
          </cell>
          <cell r="F1855">
            <v>1281.23</v>
          </cell>
          <cell r="G1855" t="str">
            <v>Demitido em Meses Anteriores</v>
          </cell>
          <cell r="H1855">
            <v>43888</v>
          </cell>
          <cell r="I1855">
            <v>26341</v>
          </cell>
          <cell r="J1855" t="str">
            <v>021.666.837-97</v>
          </cell>
          <cell r="K1855" t="str">
            <v>124.29055.73.4</v>
          </cell>
          <cell r="L1855" t="str">
            <v>Salário Mensal</v>
          </cell>
          <cell r="M1855" t="str">
            <v>Empregado (CLT)</v>
          </cell>
          <cell r="N1855" t="str">
            <v>5142-25</v>
          </cell>
          <cell r="O1855">
            <v>167</v>
          </cell>
          <cell r="P1855" t="str">
            <v>SEGUNDA A SABADO - 13:40 AS 22:00 / INTERVALO DE 01 HORA</v>
          </cell>
          <cell r="Q1855" t="str">
            <v>220 Horas</v>
          </cell>
          <cell r="R1855" t="str">
            <v>75.01.014</v>
          </cell>
          <cell r="S1855" t="str">
            <v>SCK - Pintura de Meio-Fio e Remoção Faixas e Propagandas</v>
          </cell>
          <cell r="T1855">
            <v>2</v>
          </cell>
          <cell r="U1855" t="str">
            <v>SIEMACO SAO PAULO LIMP URBANA</v>
          </cell>
          <cell r="V1855" t="str">
            <v>Brasileira</v>
          </cell>
          <cell r="W1855" t="str">
            <v>Rio de Janeiro</v>
          </cell>
          <cell r="X1855" t="str">
            <v>CLAUDIODEA DA SILVA</v>
          </cell>
          <cell r="Y1855" t="str">
            <v>OSWALDO ALVES FILHO</v>
          </cell>
          <cell r="Z1855" t="str">
            <v>Solteiro</v>
          </cell>
          <cell r="AA1855" t="str">
            <v>Ensino Médio Completo</v>
          </cell>
          <cell r="AB1855" t="str">
            <v>M</v>
          </cell>
          <cell r="AC1855" t="str">
            <v>Rua</v>
          </cell>
          <cell r="AD1855" t="str">
            <v>RUA ACAFRAO DA TERRA</v>
          </cell>
          <cell r="AE1855" t="str">
            <v>230</v>
          </cell>
          <cell r="AF1855" t="str">
            <v>BL B AP 14</v>
          </cell>
          <cell r="AG1855" t="str">
            <v>05887-180</v>
          </cell>
          <cell r="AH1855" t="str">
            <v>JARDIM DOM JOSE</v>
          </cell>
          <cell r="AI1855" t="str">
            <v>São Paulo</v>
          </cell>
          <cell r="AJ1855" t="str">
            <v>São Paulo</v>
          </cell>
          <cell r="AK1855" t="str">
            <v>11</v>
          </cell>
          <cell r="AL1855" t="str">
            <v>94734.4821</v>
          </cell>
          <cell r="AM1855" t="str">
            <v>11</v>
          </cell>
          <cell r="AN1855" t="str">
            <v>94702.5791</v>
          </cell>
          <cell r="AP1855">
            <v>7245</v>
          </cell>
          <cell r="AQ1855" t="str">
            <v>03953</v>
          </cell>
          <cell r="AR1855" t="str">
            <v>7</v>
          </cell>
          <cell r="AS1855" t="str">
            <v>095079836</v>
          </cell>
          <cell r="AT1855" t="str">
            <v>079584720310</v>
          </cell>
          <cell r="AU1855" t="str">
            <v>206</v>
          </cell>
          <cell r="AV1855" t="str">
            <v>125</v>
          </cell>
          <cell r="AW1855" t="str">
            <v>02166683</v>
          </cell>
          <cell r="AX1855" t="str">
            <v>797</v>
          </cell>
          <cell r="AY1855">
            <v>0</v>
          </cell>
          <cell r="AZ1855">
            <v>0</v>
          </cell>
          <cell r="BA1855">
            <v>14</v>
          </cell>
        </row>
        <row r="1856">
          <cell r="A1856">
            <v>113141</v>
          </cell>
          <cell r="B1856" t="str">
            <v>OZEIAS PEREIRA DE SOUSA</v>
          </cell>
          <cell r="C1856" t="str">
            <v>VARREDOR</v>
          </cell>
          <cell r="D1856" t="str">
            <v>ECOSAMPA Campo Limpo</v>
          </cell>
          <cell r="E1856">
            <v>43617</v>
          </cell>
          <cell r="F1856">
            <v>1603.99</v>
          </cell>
          <cell r="G1856" t="str">
            <v>Em Atividade Normal</v>
          </cell>
          <cell r="H1856">
            <v>45056</v>
          </cell>
          <cell r="I1856">
            <v>30090</v>
          </cell>
          <cell r="J1856" t="str">
            <v>305.480.688-01</v>
          </cell>
          <cell r="K1856" t="str">
            <v>130.62590.81.4</v>
          </cell>
          <cell r="L1856" t="str">
            <v>Salário Mensal</v>
          </cell>
          <cell r="M1856" t="str">
            <v>Empregado (CLT)</v>
          </cell>
          <cell r="N1856" t="str">
            <v>5142-15</v>
          </cell>
          <cell r="O1856">
            <v>242</v>
          </cell>
          <cell r="P1856" t="str">
            <v>SEGUNDA A SABADO - 13:00 AS 21:20 / INTERVALO DE 01 HORA</v>
          </cell>
          <cell r="Q1856" t="str">
            <v>220 Horas</v>
          </cell>
          <cell r="R1856" t="str">
            <v>75.01.010</v>
          </cell>
          <cell r="S1856" t="str">
            <v>SCK - Varrição de Feiras Livres</v>
          </cell>
          <cell r="T1856">
            <v>2</v>
          </cell>
          <cell r="U1856" t="str">
            <v>SIEMACO SAO PAULO LIMP URBANA</v>
          </cell>
          <cell r="V1856" t="str">
            <v>Brasileira</v>
          </cell>
          <cell r="W1856" t="str">
            <v>São João dos Patos</v>
          </cell>
          <cell r="X1856" t="str">
            <v>MARIA GORETE PEREIRA DE SOUZA</v>
          </cell>
          <cell r="Y1856" t="str">
            <v>JOSE PEREIRA DE SOUSA</v>
          </cell>
          <cell r="Z1856" t="str">
            <v>Casado</v>
          </cell>
          <cell r="AA1856" t="str">
            <v>Ensino Fundamental Completo</v>
          </cell>
          <cell r="AB1856" t="str">
            <v>M</v>
          </cell>
          <cell r="AC1856" t="str">
            <v>Rua</v>
          </cell>
          <cell r="AD1856" t="str">
            <v>ABORIGENE</v>
          </cell>
          <cell r="AE1856" t="str">
            <v>34</v>
          </cell>
          <cell r="AG1856" t="str">
            <v>05887-170</v>
          </cell>
          <cell r="AH1856" t="str">
            <v>JARDIM DOM JOSE</v>
          </cell>
          <cell r="AI1856" t="str">
            <v>São Paulo</v>
          </cell>
          <cell r="AJ1856" t="str">
            <v>São Paulo</v>
          </cell>
          <cell r="AP1856">
            <v>1634</v>
          </cell>
          <cell r="AQ1856" t="str">
            <v>69075</v>
          </cell>
          <cell r="AR1856" t="str">
            <v>2</v>
          </cell>
          <cell r="AS1856" t="str">
            <v>36539855X</v>
          </cell>
          <cell r="AT1856" t="str">
            <v>39601441171</v>
          </cell>
          <cell r="AU1856" t="str">
            <v>38</v>
          </cell>
          <cell r="AV1856" t="str">
            <v>53</v>
          </cell>
          <cell r="AW1856" t="str">
            <v>34404</v>
          </cell>
          <cell r="AX1856" t="str">
            <v>15</v>
          </cell>
          <cell r="AY1856">
            <v>4</v>
          </cell>
          <cell r="AZ1856">
            <v>3</v>
          </cell>
          <cell r="BA1856">
            <v>0</v>
          </cell>
        </row>
        <row r="1857">
          <cell r="A1857">
            <v>113669</v>
          </cell>
          <cell r="B1857" t="str">
            <v>OZEIAS ROSA BARBOSA</v>
          </cell>
          <cell r="C1857" t="str">
            <v>VARREDOR</v>
          </cell>
          <cell r="D1857" t="str">
            <v>ECOSAMPA Santo Amaro</v>
          </cell>
          <cell r="E1857">
            <v>43617</v>
          </cell>
          <cell r="F1857">
            <v>1603.99</v>
          </cell>
          <cell r="G1857" t="str">
            <v>Em Atividade Normal</v>
          </cell>
          <cell r="H1857">
            <v>45177</v>
          </cell>
          <cell r="I1857">
            <v>30475</v>
          </cell>
          <cell r="J1857" t="str">
            <v>341.337.068-54</v>
          </cell>
          <cell r="K1857" t="str">
            <v>132.17747.85.1</v>
          </cell>
          <cell r="L1857" t="str">
            <v>Salário Mensal</v>
          </cell>
          <cell r="M1857" t="str">
            <v>Empregado (CLT)</v>
          </cell>
          <cell r="N1857" t="str">
            <v>5142-15</v>
          </cell>
          <cell r="O1857">
            <v>73</v>
          </cell>
          <cell r="P1857" t="str">
            <v>SEGUNDA A SABADO - 08:00 AS 16:20 / INTERVALO DE 01 HORA</v>
          </cell>
          <cell r="Q1857" t="str">
            <v>220 Horas</v>
          </cell>
          <cell r="R1857" t="str">
            <v>75.01.006</v>
          </cell>
          <cell r="S1857" t="str">
            <v>SCK - Varrição de Vias e Logradouros</v>
          </cell>
          <cell r="T1857">
            <v>2</v>
          </cell>
          <cell r="U1857" t="str">
            <v>SIEMACO SAO PAULO LIMP URBANA</v>
          </cell>
          <cell r="V1857" t="str">
            <v>Brasileira</v>
          </cell>
          <cell r="W1857" t="str">
            <v>São Paulo</v>
          </cell>
          <cell r="X1857" t="str">
            <v>ANIZIA ROSA BARBOSA</v>
          </cell>
          <cell r="Y1857" t="str">
            <v>ANTONIO PAULINO BARBOSA</v>
          </cell>
          <cell r="Z1857" t="str">
            <v>Outros</v>
          </cell>
          <cell r="AA1857" t="str">
            <v>Ensino Médio Incompleto</v>
          </cell>
          <cell r="AB1857" t="str">
            <v>M</v>
          </cell>
          <cell r="AC1857" t="str">
            <v>Rua</v>
          </cell>
          <cell r="AD1857" t="str">
            <v>KAYO OKAMOTO</v>
          </cell>
          <cell r="AE1857" t="str">
            <v>39</v>
          </cell>
          <cell r="AG1857" t="str">
            <v>04875-000</v>
          </cell>
          <cell r="AH1857" t="str">
            <v>COLONIA</v>
          </cell>
          <cell r="AI1857" t="str">
            <v>São Paulo</v>
          </cell>
          <cell r="AJ1857" t="str">
            <v>São Paulo</v>
          </cell>
          <cell r="AP1857">
            <v>9104</v>
          </cell>
          <cell r="AQ1857" t="str">
            <v>20168</v>
          </cell>
          <cell r="AR1857" t="str">
            <v>7</v>
          </cell>
          <cell r="AS1857" t="str">
            <v>41.279.072-5</v>
          </cell>
          <cell r="AT1857" t="str">
            <v>323691830183</v>
          </cell>
          <cell r="AU1857" t="str">
            <v>421</v>
          </cell>
          <cell r="AV1857" t="str">
            <v>381</v>
          </cell>
          <cell r="AW1857" t="str">
            <v>0000095675</v>
          </cell>
          <cell r="AX1857" t="str">
            <v>00284</v>
          </cell>
          <cell r="AY1857">
            <v>4</v>
          </cell>
          <cell r="AZ1857">
            <v>3</v>
          </cell>
          <cell r="BA1857">
            <v>0</v>
          </cell>
        </row>
        <row r="1858">
          <cell r="A1858">
            <v>113671</v>
          </cell>
          <cell r="B1858" t="str">
            <v>OZEILDO CONCEICAO NASCIMENTO</v>
          </cell>
          <cell r="C1858" t="str">
            <v>AJUDANTE EQ SERVICOS DIVERSOS</v>
          </cell>
          <cell r="D1858" t="str">
            <v>ECOSAMPA Capela do Socorro</v>
          </cell>
          <cell r="E1858">
            <v>43617</v>
          </cell>
          <cell r="F1858">
            <v>1603.99</v>
          </cell>
          <cell r="G1858" t="str">
            <v>Em Atividade Normal</v>
          </cell>
          <cell r="H1858">
            <v>45023</v>
          </cell>
          <cell r="I1858">
            <v>25337</v>
          </cell>
          <cell r="J1858" t="str">
            <v>161.425.118-50</v>
          </cell>
          <cell r="K1858" t="str">
            <v>124.22450.08.5</v>
          </cell>
          <cell r="L1858" t="str">
            <v>Salário Mensal</v>
          </cell>
          <cell r="M1858" t="str">
            <v>Empregado (CLT)</v>
          </cell>
          <cell r="N1858" t="str">
            <v>5142-25</v>
          </cell>
          <cell r="O1858">
            <v>167</v>
          </cell>
          <cell r="P1858" t="str">
            <v>SEGUNDA A SABADO - 13:40 AS 22:00 / INTERVALO DE 01 HORA</v>
          </cell>
          <cell r="Q1858" t="str">
            <v>220 Horas</v>
          </cell>
          <cell r="R1858" t="str">
            <v>75.01.022</v>
          </cell>
          <cell r="S1858" t="str">
            <v>SCK - Limpeza Habitacional - Dificil Acesso</v>
          </cell>
          <cell r="T1858">
            <v>2</v>
          </cell>
          <cell r="U1858" t="str">
            <v>SIEMACO SAO PAULO LIMP URBANA</v>
          </cell>
          <cell r="V1858" t="str">
            <v>Brasileira</v>
          </cell>
          <cell r="W1858" t="str">
            <v>Maraú</v>
          </cell>
          <cell r="X1858" t="str">
            <v>NAZI MARIA DA CONCEICAO</v>
          </cell>
          <cell r="Y1858" t="str">
            <v>OZEIAS SEIXAS NASCIMENTO</v>
          </cell>
          <cell r="Z1858" t="str">
            <v>Solteiro</v>
          </cell>
          <cell r="AA1858" t="str">
            <v>Educação Básica Completa</v>
          </cell>
          <cell r="AB1858" t="str">
            <v>M</v>
          </cell>
          <cell r="AC1858" t="str">
            <v>Rua</v>
          </cell>
          <cell r="AD1858" t="str">
            <v>ELIZABETE</v>
          </cell>
          <cell r="AE1858" t="str">
            <v>12</v>
          </cell>
          <cell r="AG1858" t="str">
            <v>04421-200</v>
          </cell>
          <cell r="AH1858" t="str">
            <v>JARDIM LUSO</v>
          </cell>
          <cell r="AI1858" t="str">
            <v>São Paulo</v>
          </cell>
          <cell r="AJ1858" t="str">
            <v>São Paulo</v>
          </cell>
          <cell r="AP1858">
            <v>8184</v>
          </cell>
          <cell r="AQ1858" t="str">
            <v>47872</v>
          </cell>
          <cell r="AR1858" t="str">
            <v>8</v>
          </cell>
          <cell r="AS1858" t="str">
            <v>369406230</v>
          </cell>
          <cell r="AT1858" t="str">
            <v>55603650531</v>
          </cell>
          <cell r="AU1858" t="str">
            <v>382</v>
          </cell>
          <cell r="AV1858" t="str">
            <v>351</v>
          </cell>
          <cell r="AW1858" t="str">
            <v>0000022032</v>
          </cell>
          <cell r="AX1858" t="str">
            <v>00031</v>
          </cell>
          <cell r="AY1858">
            <v>4</v>
          </cell>
          <cell r="AZ1858">
            <v>3</v>
          </cell>
          <cell r="BA1858">
            <v>0</v>
          </cell>
        </row>
        <row r="1859">
          <cell r="A1859">
            <v>113183</v>
          </cell>
          <cell r="B1859" t="str">
            <v>OZIEL PAULO DE LIMA</v>
          </cell>
          <cell r="C1859" t="str">
            <v>COLETOR</v>
          </cell>
          <cell r="D1859" t="str">
            <v>ECOSAMPA Operação Geral</v>
          </cell>
          <cell r="E1859">
            <v>43617</v>
          </cell>
          <cell r="F1859">
            <v>1907.79</v>
          </cell>
          <cell r="G1859" t="str">
            <v>Em Atividade Normal</v>
          </cell>
          <cell r="H1859">
            <v>45119</v>
          </cell>
          <cell r="I1859">
            <v>29196</v>
          </cell>
          <cell r="J1859" t="str">
            <v>289.171.268-47</v>
          </cell>
          <cell r="K1859" t="str">
            <v>128.05415.85.1</v>
          </cell>
          <cell r="L1859" t="str">
            <v>Salário Mensal</v>
          </cell>
          <cell r="M1859" t="str">
            <v>Empregado (CLT)</v>
          </cell>
          <cell r="N1859" t="str">
            <v>5142-05</v>
          </cell>
          <cell r="O1859">
            <v>297</v>
          </cell>
          <cell r="P1859" t="str">
            <v>SEGUNDA A SABADO - 05:40 AS 14:00 / INTERVALO DE 01 HORA</v>
          </cell>
          <cell r="Q1859" t="str">
            <v>220 Horas</v>
          </cell>
          <cell r="R1859" t="str">
            <v>75.01.024</v>
          </cell>
          <cell r="S1859" t="str">
            <v>SCK - Coleta Manual Residuos - Compactador</v>
          </cell>
          <cell r="T1859">
            <v>2</v>
          </cell>
          <cell r="U1859" t="str">
            <v>SIEMACO SAO PAULO LIMP URBANA</v>
          </cell>
          <cell r="V1859" t="str">
            <v>Brasileira</v>
          </cell>
          <cell r="W1859" t="str">
            <v>São Lourenço da Mata</v>
          </cell>
          <cell r="X1859" t="str">
            <v>SEVERINA RAMOS DE LIMA</v>
          </cell>
          <cell r="Y1859" t="str">
            <v>JOSE SEVERINO DE LIMA</v>
          </cell>
          <cell r="Z1859" t="str">
            <v>Casado</v>
          </cell>
          <cell r="AA1859" t="str">
            <v>Ensino Fundamental Incompleto</v>
          </cell>
          <cell r="AB1859" t="str">
            <v>M</v>
          </cell>
          <cell r="AC1859" t="str">
            <v>Rua</v>
          </cell>
          <cell r="AD1859" t="str">
            <v>RUA BRENO BERSA</v>
          </cell>
          <cell r="AE1859" t="str">
            <v>131</v>
          </cell>
          <cell r="AG1859" t="str">
            <v>04854-230</v>
          </cell>
          <cell r="AH1859" t="str">
            <v>JARDIM ALMEIDA PRADO</v>
          </cell>
          <cell r="AI1859" t="str">
            <v>São Paulo</v>
          </cell>
          <cell r="AJ1859" t="str">
            <v>São Paulo</v>
          </cell>
          <cell r="AP1859">
            <v>6753</v>
          </cell>
          <cell r="AQ1859" t="str">
            <v>23781</v>
          </cell>
          <cell r="AR1859" t="str">
            <v>4</v>
          </cell>
          <cell r="AS1859" t="str">
            <v>34.340.470-9</v>
          </cell>
          <cell r="AT1859" t="str">
            <v>285944240108</v>
          </cell>
          <cell r="AU1859" t="str">
            <v>482</v>
          </cell>
          <cell r="AV1859" t="str">
            <v>280</v>
          </cell>
          <cell r="AW1859" t="str">
            <v>40633</v>
          </cell>
          <cell r="AX1859" t="str">
            <v>230</v>
          </cell>
          <cell r="AY1859">
            <v>4</v>
          </cell>
          <cell r="AZ1859">
            <v>3</v>
          </cell>
          <cell r="BA1859">
            <v>0</v>
          </cell>
        </row>
        <row r="1860">
          <cell r="A1860">
            <v>113188</v>
          </cell>
          <cell r="B1860" t="str">
            <v>OZILINA AUGUSTINHA DE SOUZA</v>
          </cell>
          <cell r="C1860" t="str">
            <v>AJUDANTE EQ SERVICOS DIVERSOS</v>
          </cell>
          <cell r="D1860" t="str">
            <v>ECOSAMPA Capela do Socorro</v>
          </cell>
          <cell r="E1860">
            <v>43617</v>
          </cell>
          <cell r="F1860">
            <v>1603.99</v>
          </cell>
          <cell r="G1860" t="str">
            <v>Em Atividade Normal</v>
          </cell>
          <cell r="H1860">
            <v>45056</v>
          </cell>
          <cell r="I1860">
            <v>25593</v>
          </cell>
          <cell r="J1860" t="str">
            <v>131.883.868-18</v>
          </cell>
          <cell r="K1860" t="str">
            <v>123.87095.94.6</v>
          </cell>
          <cell r="L1860" t="str">
            <v>Salário Mensal</v>
          </cell>
          <cell r="M1860" t="str">
            <v>Empregado (CLT)</v>
          </cell>
          <cell r="N1860" t="str">
            <v>5142-25</v>
          </cell>
          <cell r="O1860">
            <v>167</v>
          </cell>
          <cell r="P1860" t="str">
            <v>SEGUNDA A SABADO - 13:40 AS 22:00 / INTERVALO DE 01 HORA</v>
          </cell>
          <cell r="Q1860" t="str">
            <v>220 Horas</v>
          </cell>
          <cell r="R1860" t="str">
            <v>75.01.013</v>
          </cell>
          <cell r="S1860" t="str">
            <v>SCK - Capinação e Roçada de Vias</v>
          </cell>
          <cell r="T1860">
            <v>2</v>
          </cell>
          <cell r="U1860" t="str">
            <v>SIEMACO SAO PAULO LIMP URBANA</v>
          </cell>
          <cell r="V1860" t="str">
            <v>Brasileira</v>
          </cell>
          <cell r="W1860" t="str">
            <v>Caxias</v>
          </cell>
          <cell r="X1860" t="str">
            <v>LILA CRUZ GONCALVES SOUSA</v>
          </cell>
          <cell r="Y1860" t="str">
            <v>DEMETRIO DIAS DE SOUSA</v>
          </cell>
          <cell r="Z1860" t="str">
            <v>Solteiro</v>
          </cell>
          <cell r="AA1860" t="str">
            <v>Ensino Fundamental Completo</v>
          </cell>
          <cell r="AB1860" t="str">
            <v>F</v>
          </cell>
          <cell r="AC1860" t="str">
            <v>Rua</v>
          </cell>
          <cell r="AD1860" t="str">
            <v>ELISEU BORGES</v>
          </cell>
          <cell r="AE1860" t="str">
            <v>52</v>
          </cell>
          <cell r="AG1860" t="str">
            <v>04434-120</v>
          </cell>
          <cell r="AH1860" t="str">
            <v>MORRO GRANDE</v>
          </cell>
          <cell r="AI1860" t="str">
            <v>São Paulo</v>
          </cell>
          <cell r="AJ1860" t="str">
            <v>São Paulo</v>
          </cell>
          <cell r="AP1860">
            <v>7237</v>
          </cell>
          <cell r="AQ1860" t="str">
            <v>23595</v>
          </cell>
          <cell r="AR1860" t="str">
            <v>2</v>
          </cell>
          <cell r="AS1860" t="str">
            <v>239240935</v>
          </cell>
          <cell r="AW1860" t="str">
            <v>43735</v>
          </cell>
          <cell r="AX1860" t="str">
            <v>368</v>
          </cell>
          <cell r="AY1860">
            <v>4</v>
          </cell>
          <cell r="AZ1860">
            <v>3</v>
          </cell>
          <cell r="BA1860">
            <v>0</v>
          </cell>
        </row>
        <row r="1861">
          <cell r="A1861">
            <v>122577</v>
          </cell>
          <cell r="B1861" t="str">
            <v>PAMELA MARTINS PEREIRA</v>
          </cell>
          <cell r="C1861" t="str">
            <v>PENSIONISTAS</v>
          </cell>
          <cell r="D1861" t="str">
            <v>ECOSAMPA Pensionistas</v>
          </cell>
          <cell r="E1861">
            <v>45132</v>
          </cell>
          <cell r="F1861">
            <v>0.01</v>
          </cell>
          <cell r="G1861" t="str">
            <v>Em Atividade Normal</v>
          </cell>
          <cell r="H1861">
            <v>45132</v>
          </cell>
          <cell r="J1861" t="str">
            <v>391.990.898-82</v>
          </cell>
          <cell r="L1861" t="str">
            <v>Nenhuma</v>
          </cell>
          <cell r="M1861" t="str">
            <v>Pensionista</v>
          </cell>
          <cell r="N1861" t="str">
            <v>1415-20</v>
          </cell>
          <cell r="O1861">
            <v>0</v>
          </cell>
          <cell r="P1861" t="str">
            <v>Nenhum</v>
          </cell>
          <cell r="Q1861" t="str">
            <v>Nenhuma</v>
          </cell>
          <cell r="R1861" t="str">
            <v>00.00.000</v>
          </cell>
          <cell r="S1861" t="str">
            <v>Pensionistas</v>
          </cell>
          <cell r="T1861">
            <v>2</v>
          </cell>
          <cell r="U1861" t="str">
            <v>Nenhum</v>
          </cell>
          <cell r="V1861" t="str">
            <v>Brasileira</v>
          </cell>
          <cell r="W1861" t="str">
            <v>Nenhum</v>
          </cell>
          <cell r="Z1861" t="str">
            <v>Nenhum</v>
          </cell>
          <cell r="AA1861" t="str">
            <v>Nenhum</v>
          </cell>
          <cell r="AB1861" t="str">
            <v>F</v>
          </cell>
          <cell r="AC1861" t="str">
            <v>Nenhum</v>
          </cell>
          <cell r="AJ1861" t="str">
            <v>São Paulo</v>
          </cell>
          <cell r="AP1861">
            <v>4071</v>
          </cell>
          <cell r="AQ1861" t="str">
            <v>01300075874</v>
          </cell>
          <cell r="AR1861" t="str">
            <v>4</v>
          </cell>
          <cell r="AY1861">
            <v>0</v>
          </cell>
          <cell r="AZ1861">
            <v>1</v>
          </cell>
          <cell r="BA1861">
            <v>6</v>
          </cell>
        </row>
        <row r="1862">
          <cell r="A1862">
            <v>113743</v>
          </cell>
          <cell r="B1862" t="str">
            <v>PAMELA SUELEN FIORENTINI</v>
          </cell>
          <cell r="C1862" t="str">
            <v>COORDENADOR(A) ADM / FINANCEIRO</v>
          </cell>
          <cell r="D1862" t="str">
            <v>ECOSAMPA Administração</v>
          </cell>
          <cell r="E1862">
            <v>43619</v>
          </cell>
          <cell r="F1862">
            <v>11629.43</v>
          </cell>
          <cell r="G1862" t="str">
            <v>Em Atividade Normal</v>
          </cell>
          <cell r="H1862">
            <v>45053</v>
          </cell>
          <cell r="I1862">
            <v>31918</v>
          </cell>
          <cell r="J1862" t="str">
            <v>371.746.608-94</v>
          </cell>
          <cell r="K1862" t="str">
            <v>134.20480.81.3</v>
          </cell>
          <cell r="L1862" t="str">
            <v>Salário Mensal</v>
          </cell>
          <cell r="M1862" t="str">
            <v>Empregado (CLT)</v>
          </cell>
          <cell r="N1862" t="str">
            <v>4101-05</v>
          </cell>
          <cell r="O1862">
            <v>304</v>
          </cell>
          <cell r="P1862" t="str">
            <v>SEGUNDA A SEXTA - 08:40 AS 18:28 / INTERVALO DE 01 HORA</v>
          </cell>
          <cell r="Q1862" t="str">
            <v>220 Horas</v>
          </cell>
          <cell r="R1862" t="str">
            <v>02.01.001</v>
          </cell>
          <cell r="S1862" t="str">
            <v>Depto Financeiro</v>
          </cell>
          <cell r="T1862">
            <v>1</v>
          </cell>
          <cell r="U1862" t="str">
            <v>SIEMACO SAO PAULO LIMP URBANA</v>
          </cell>
          <cell r="V1862" t="str">
            <v>Brasileira</v>
          </cell>
          <cell r="W1862" t="str">
            <v>Santo André</v>
          </cell>
          <cell r="X1862" t="str">
            <v>VALERIA CRISTINA BARRANTE FIORENTINI</v>
          </cell>
          <cell r="Y1862" t="str">
            <v>EDSON FIORENTINI</v>
          </cell>
          <cell r="Z1862" t="str">
            <v>Casado</v>
          </cell>
          <cell r="AA1862" t="str">
            <v>Ensino Superior Completo</v>
          </cell>
          <cell r="AB1862" t="str">
            <v>F</v>
          </cell>
          <cell r="AC1862" t="str">
            <v>Rua</v>
          </cell>
          <cell r="AD1862" t="str">
            <v>DOUTOR ROBERTO FEIJO</v>
          </cell>
          <cell r="AE1862" t="str">
            <v>260</v>
          </cell>
          <cell r="AF1862" t="str">
            <v>08</v>
          </cell>
          <cell r="AG1862" t="str">
            <v>08900-000</v>
          </cell>
          <cell r="AH1862" t="str">
            <v>ITAPEMA</v>
          </cell>
          <cell r="AI1862" t="str">
            <v>Guararema</v>
          </cell>
          <cell r="AJ1862" t="str">
            <v>São Paulo</v>
          </cell>
          <cell r="AP1862">
            <v>7191</v>
          </cell>
          <cell r="AQ1862" t="str">
            <v>06955</v>
          </cell>
          <cell r="AR1862" t="str">
            <v>3</v>
          </cell>
          <cell r="AS1862" t="str">
            <v>43.612.277-7</v>
          </cell>
          <cell r="AT1862" t="str">
            <v>335268980167</v>
          </cell>
          <cell r="AU1862" t="str">
            <v>0162</v>
          </cell>
          <cell r="AV1862" t="str">
            <v>284</v>
          </cell>
          <cell r="AW1862" t="str">
            <v>88351</v>
          </cell>
          <cell r="AX1862" t="str">
            <v>00287</v>
          </cell>
          <cell r="AY1862">
            <v>4</v>
          </cell>
          <cell r="AZ1862">
            <v>2</v>
          </cell>
          <cell r="BA1862">
            <v>28</v>
          </cell>
        </row>
        <row r="1863">
          <cell r="A1863">
            <v>113192</v>
          </cell>
          <cell r="B1863" t="str">
            <v>PAOLA SABRINA RIO BRANCO</v>
          </cell>
          <cell r="C1863" t="str">
            <v>VARREDOR</v>
          </cell>
          <cell r="D1863" t="str">
            <v>ECOSAMPA M'Boi Mirim</v>
          </cell>
          <cell r="E1863">
            <v>43617</v>
          </cell>
          <cell r="F1863">
            <v>1603.99</v>
          </cell>
          <cell r="G1863" t="str">
            <v>Em Atividade Normal</v>
          </cell>
          <cell r="H1863">
            <v>45056</v>
          </cell>
          <cell r="I1863">
            <v>29809</v>
          </cell>
          <cell r="J1863" t="str">
            <v>338.745.248-92</v>
          </cell>
          <cell r="K1863" t="str">
            <v>166.44179.98.4</v>
          </cell>
          <cell r="L1863" t="str">
            <v>Salário Mensal</v>
          </cell>
          <cell r="M1863" t="str">
            <v>Empregado (CLT)</v>
          </cell>
          <cell r="N1863" t="str">
            <v>5142-15</v>
          </cell>
          <cell r="O1863">
            <v>71</v>
          </cell>
          <cell r="P1863" t="str">
            <v>SEGUNDA A SABADO - 07:00 AS 15:20 / INTERVALO DE 01 HORA</v>
          </cell>
          <cell r="Q1863" t="str">
            <v>220 Horas</v>
          </cell>
          <cell r="R1863" t="str">
            <v>75.01.010</v>
          </cell>
          <cell r="S1863" t="str">
            <v>SCK - Varrição de Feiras Livres</v>
          </cell>
          <cell r="T1863">
            <v>2</v>
          </cell>
          <cell r="U1863" t="str">
            <v>SIEMACO SAO PAULO LIMP URBANA</v>
          </cell>
          <cell r="V1863" t="str">
            <v>Brasileira</v>
          </cell>
          <cell r="W1863" t="str">
            <v>São Paulo</v>
          </cell>
          <cell r="X1863" t="str">
            <v>IZABEL SABRINA RIO BRANCO</v>
          </cell>
          <cell r="Z1863" t="str">
            <v>Solteiro</v>
          </cell>
          <cell r="AA1863" t="str">
            <v>Ensino Médio Incompleto</v>
          </cell>
          <cell r="AB1863" t="str">
            <v>F</v>
          </cell>
          <cell r="AC1863" t="str">
            <v>Rua</v>
          </cell>
          <cell r="AD1863" t="str">
            <v>DENIS CHAUDET</v>
          </cell>
          <cell r="AE1863" t="str">
            <v>8</v>
          </cell>
          <cell r="AG1863" t="str">
            <v>05528-220</v>
          </cell>
          <cell r="AH1863" t="str">
            <v>JARDIM DRACENA</v>
          </cell>
          <cell r="AI1863" t="str">
            <v>São Paulo</v>
          </cell>
          <cell r="AJ1863" t="str">
            <v>São Paulo</v>
          </cell>
          <cell r="AP1863">
            <v>9106</v>
          </cell>
          <cell r="AQ1863" t="str">
            <v>33800</v>
          </cell>
          <cell r="AR1863" t="str">
            <v>8</v>
          </cell>
          <cell r="AS1863" t="str">
            <v>459334840</v>
          </cell>
          <cell r="AT1863" t="str">
            <v>325550440116</v>
          </cell>
          <cell r="AU1863" t="str">
            <v>518</v>
          </cell>
          <cell r="AV1863" t="str">
            <v>346</v>
          </cell>
          <cell r="AW1863" t="str">
            <v>65723</v>
          </cell>
          <cell r="AX1863" t="str">
            <v>365</v>
          </cell>
          <cell r="AY1863">
            <v>4</v>
          </cell>
          <cell r="AZ1863">
            <v>3</v>
          </cell>
          <cell r="BA1863">
            <v>0</v>
          </cell>
        </row>
        <row r="1864">
          <cell r="A1864">
            <v>122555</v>
          </cell>
          <cell r="B1864" t="str">
            <v>PATRICIA ALMEIDA DE LIMA</v>
          </cell>
          <cell r="C1864" t="str">
            <v>AJUDANTE EQ SERVICOS DIVERSOS</v>
          </cell>
          <cell r="D1864" t="str">
            <v>ECOSAMPA Capela do Socorro</v>
          </cell>
          <cell r="E1864">
            <v>45131</v>
          </cell>
          <cell r="F1864">
            <v>1603.99</v>
          </cell>
          <cell r="G1864" t="str">
            <v>Em Atividade Normal</v>
          </cell>
          <cell r="H1864">
            <v>45131</v>
          </cell>
          <cell r="I1864">
            <v>33057</v>
          </cell>
          <cell r="J1864" t="str">
            <v>398.164.588-02</v>
          </cell>
          <cell r="K1864" t="str">
            <v>165.81127.35.4</v>
          </cell>
          <cell r="L1864" t="str">
            <v>Salário Mensal</v>
          </cell>
          <cell r="M1864" t="str">
            <v>Empregado (CLT)</v>
          </cell>
          <cell r="N1864" t="str">
            <v>5142-25</v>
          </cell>
          <cell r="O1864">
            <v>167</v>
          </cell>
          <cell r="P1864" t="str">
            <v>SEGUNDA A SABADO - 13:40 AS 22:00 / INTERVALO DE 01 HORA</v>
          </cell>
          <cell r="Q1864" t="str">
            <v>220 Horas</v>
          </cell>
          <cell r="R1864" t="str">
            <v>75.01.014</v>
          </cell>
          <cell r="S1864" t="str">
            <v>SCK - Pintura de Meio-Fio e Remoção Faixas e Propagandas</v>
          </cell>
          <cell r="T1864">
            <v>2</v>
          </cell>
          <cell r="U1864" t="str">
            <v>SIEMACO SAO PAULO LIMP URBANA</v>
          </cell>
          <cell r="V1864" t="str">
            <v>Brasileira</v>
          </cell>
          <cell r="W1864" t="str">
            <v>São Paulo</v>
          </cell>
          <cell r="X1864" t="str">
            <v>MARIA HELENA ALMEIDA DE OLIVEIRA</v>
          </cell>
          <cell r="Y1864" t="str">
            <v>DANIEL CORREA DE LIMA</v>
          </cell>
          <cell r="Z1864" t="str">
            <v>Solteiro</v>
          </cell>
          <cell r="AA1864" t="str">
            <v>Ensino Fundamental Completo</v>
          </cell>
          <cell r="AB1864" t="str">
            <v>F</v>
          </cell>
          <cell r="AC1864" t="str">
            <v>Rua</v>
          </cell>
          <cell r="AD1864" t="str">
            <v>VIRGINIA MODESTO</v>
          </cell>
          <cell r="AE1864" t="str">
            <v>1951</v>
          </cell>
          <cell r="AG1864" t="str">
            <v>04880-035</v>
          </cell>
          <cell r="AH1864" t="str">
            <v>RECANTO CAMPO BELO</v>
          </cell>
          <cell r="AI1864" t="str">
            <v>São Paulo</v>
          </cell>
          <cell r="AJ1864" t="str">
            <v>São Paulo</v>
          </cell>
          <cell r="AM1864" t="str">
            <v>11</v>
          </cell>
          <cell r="AN1864" t="str">
            <v>97180-5909</v>
          </cell>
          <cell r="AP1864">
            <v>6420</v>
          </cell>
          <cell r="AQ1864" t="str">
            <v>12740</v>
          </cell>
          <cell r="AR1864" t="str">
            <v>6</v>
          </cell>
          <cell r="AS1864" t="str">
            <v>405741601</v>
          </cell>
          <cell r="AT1864" t="str">
            <v>371481030116</v>
          </cell>
          <cell r="AU1864" t="str">
            <v>0540</v>
          </cell>
          <cell r="AV1864" t="str">
            <v>381</v>
          </cell>
          <cell r="AW1864" t="str">
            <v>39816458</v>
          </cell>
          <cell r="AX1864" t="str">
            <v>802</v>
          </cell>
          <cell r="AY1864">
            <v>0</v>
          </cell>
          <cell r="AZ1864">
            <v>2</v>
          </cell>
          <cell r="BA1864">
            <v>6</v>
          </cell>
        </row>
        <row r="1865">
          <cell r="A1865">
            <v>114193</v>
          </cell>
          <cell r="B1865" t="str">
            <v>PATRICIA COSTA DE ARAUJO</v>
          </cell>
          <cell r="C1865" t="str">
            <v>PENSIONISTAS</v>
          </cell>
          <cell r="D1865" t="str">
            <v>ECOSAMPA Pensionistas</v>
          </cell>
          <cell r="E1865">
            <v>43739</v>
          </cell>
          <cell r="F1865">
            <v>0.01</v>
          </cell>
          <cell r="G1865" t="str">
            <v>Em Atividade Normal</v>
          </cell>
          <cell r="H1865">
            <v>43739</v>
          </cell>
          <cell r="J1865" t="str">
            <v>330.521.478-38</v>
          </cell>
          <cell r="L1865" t="str">
            <v>Nenhuma</v>
          </cell>
          <cell r="M1865" t="str">
            <v>Pensionista</v>
          </cell>
          <cell r="N1865" t="str">
            <v>1415-20</v>
          </cell>
          <cell r="O1865">
            <v>3</v>
          </cell>
          <cell r="P1865" t="str">
            <v>SEG A QUI - 07:00 AS 17:00 / SEX - 07:00 AS 16:00 / INTERVALO DE 01 HORA</v>
          </cell>
          <cell r="Q1865" t="str">
            <v>220 Horas</v>
          </cell>
          <cell r="R1865" t="str">
            <v>00.00.000</v>
          </cell>
          <cell r="S1865" t="str">
            <v>Pensionistas</v>
          </cell>
          <cell r="T1865">
            <v>0</v>
          </cell>
          <cell r="U1865" t="str">
            <v>Nenhum</v>
          </cell>
          <cell r="V1865" t="str">
            <v>Brasileira</v>
          </cell>
          <cell r="W1865" t="str">
            <v>Nenhum</v>
          </cell>
          <cell r="Z1865" t="str">
            <v>Solteiro</v>
          </cell>
          <cell r="AA1865" t="str">
            <v>Ensino Médio Completo</v>
          </cell>
          <cell r="AB1865" t="str">
            <v>F</v>
          </cell>
          <cell r="AC1865" t="str">
            <v>Nenhum</v>
          </cell>
          <cell r="AI1865" t="str">
            <v>Nenhum</v>
          </cell>
          <cell r="AJ1865" t="str">
            <v>São Paulo</v>
          </cell>
          <cell r="AP1865">
            <v>4135</v>
          </cell>
          <cell r="AQ1865" t="str">
            <v>00046862</v>
          </cell>
          <cell r="AR1865" t="str">
            <v>0</v>
          </cell>
          <cell r="AS1865" t="str">
            <v>46.851.566-5</v>
          </cell>
          <cell r="AY1865">
            <v>3</v>
          </cell>
          <cell r="AZ1865">
            <v>11</v>
          </cell>
          <cell r="BA1865">
            <v>0</v>
          </cell>
        </row>
        <row r="1866">
          <cell r="A1866">
            <v>118054</v>
          </cell>
          <cell r="B1866" t="str">
            <v>PATRICIO AUGUSTO ARAUJO DA SILVA</v>
          </cell>
          <cell r="C1866" t="str">
            <v>AJUDANTE EQ SERVICOS DIVERSOS</v>
          </cell>
          <cell r="D1866" t="str">
            <v>ECOSAMPA Campo Limpo</v>
          </cell>
          <cell r="E1866">
            <v>44567</v>
          </cell>
          <cell r="F1866">
            <v>1603.99</v>
          </cell>
          <cell r="G1866" t="str">
            <v>Em Atividade Normal</v>
          </cell>
          <cell r="H1866">
            <v>45149</v>
          </cell>
          <cell r="I1866">
            <v>32898</v>
          </cell>
          <cell r="J1866" t="str">
            <v>400.884.528-32</v>
          </cell>
          <cell r="K1866" t="str">
            <v>210.71186.71.1</v>
          </cell>
          <cell r="L1866" t="str">
            <v>Salário Mensal</v>
          </cell>
          <cell r="M1866" t="str">
            <v>Empregado (CLT)</v>
          </cell>
          <cell r="N1866" t="str">
            <v>5142-25</v>
          </cell>
          <cell r="O1866">
            <v>167</v>
          </cell>
          <cell r="P1866" t="str">
            <v>SEGUNDA A SABADO - 13:40 AS 22:00 / INTERVALO DE 01 HORA</v>
          </cell>
          <cell r="Q1866" t="str">
            <v>220 Horas</v>
          </cell>
          <cell r="R1866" t="str">
            <v>75.01.014</v>
          </cell>
          <cell r="S1866" t="str">
            <v>SCK - Pintura de Meio-Fio e Remoção Faixas e Propagandas</v>
          </cell>
          <cell r="T1866">
            <v>2</v>
          </cell>
          <cell r="U1866" t="str">
            <v>SIEMACO SAO PAULO LIMP URBANA</v>
          </cell>
          <cell r="V1866" t="str">
            <v>Brasileira</v>
          </cell>
          <cell r="W1866" t="str">
            <v>Indaiatuba</v>
          </cell>
          <cell r="X1866" t="str">
            <v>JOSEFA ARAUJO DA SILVA</v>
          </cell>
          <cell r="Y1866" t="str">
            <v>PEDRO AUGUSTO SOBRINHO</v>
          </cell>
          <cell r="Z1866" t="str">
            <v>Casado</v>
          </cell>
          <cell r="AA1866" t="str">
            <v>Ensino Fundamental Incompleto</v>
          </cell>
          <cell r="AB1866" t="str">
            <v>M</v>
          </cell>
          <cell r="AC1866" t="str">
            <v>Rua</v>
          </cell>
          <cell r="AD1866" t="str">
            <v>RUA JOSE JOAQUIM GONCALVES</v>
          </cell>
          <cell r="AE1866" t="str">
            <v>741</v>
          </cell>
          <cell r="AG1866" t="str">
            <v>05850-210</v>
          </cell>
          <cell r="AH1866" t="str">
            <v>PARQUE SANTO ANTONIO</v>
          </cell>
          <cell r="AI1866" t="str">
            <v>São Paulo</v>
          </cell>
          <cell r="AJ1866" t="str">
            <v>São Paulo</v>
          </cell>
          <cell r="AK1866" t="str">
            <v>11</v>
          </cell>
          <cell r="AL1866" t="str">
            <v>94477.7943</v>
          </cell>
          <cell r="AM1866" t="str">
            <v>11</v>
          </cell>
          <cell r="AN1866" t="str">
            <v>99796.2639</v>
          </cell>
          <cell r="AP1866">
            <v>8485</v>
          </cell>
          <cell r="AQ1866" t="str">
            <v>29362</v>
          </cell>
          <cell r="AR1866" t="str">
            <v>8</v>
          </cell>
          <cell r="AS1866" t="str">
            <v>487404117</v>
          </cell>
          <cell r="AT1866" t="str">
            <v>3653237310108</v>
          </cell>
          <cell r="AU1866" t="str">
            <v>0251</v>
          </cell>
          <cell r="AV1866" t="str">
            <v>010</v>
          </cell>
          <cell r="AW1866" t="str">
            <v>40088452</v>
          </cell>
          <cell r="AX1866" t="str">
            <v>832</v>
          </cell>
          <cell r="AY1866">
            <v>1</v>
          </cell>
          <cell r="AZ1866">
            <v>7</v>
          </cell>
          <cell r="BA1866">
            <v>25</v>
          </cell>
        </row>
        <row r="1867">
          <cell r="A1867">
            <v>114740</v>
          </cell>
          <cell r="B1867" t="str">
            <v>PATRICIO OLIVEIRA DA SILVA</v>
          </cell>
          <cell r="C1867" t="str">
            <v>VARREDOR</v>
          </cell>
          <cell r="D1867" t="str">
            <v>ECOSAMPA Santo Amaro</v>
          </cell>
          <cell r="E1867">
            <v>43874</v>
          </cell>
          <cell r="F1867">
            <v>1603.99</v>
          </cell>
          <cell r="G1867" t="str">
            <v>Demitido em Meses Anteriores</v>
          </cell>
          <cell r="H1867">
            <v>45061</v>
          </cell>
          <cell r="I1867">
            <v>31347</v>
          </cell>
          <cell r="J1867" t="str">
            <v>338.434.388-38</v>
          </cell>
          <cell r="K1867" t="str">
            <v>132.53971.93.6</v>
          </cell>
          <cell r="L1867" t="str">
            <v>Salário Mensal</v>
          </cell>
          <cell r="M1867" t="str">
            <v>Empregado (CLT)</v>
          </cell>
          <cell r="N1867" t="str">
            <v>5142-15</v>
          </cell>
          <cell r="O1867">
            <v>299</v>
          </cell>
          <cell r="P1867" t="str">
            <v>SEGUNDA A SABADO - 20:00 AS 03:40 / INTERVALO DE 01 HORA</v>
          </cell>
          <cell r="Q1867" t="str">
            <v>220 Horas</v>
          </cell>
          <cell r="R1867" t="str">
            <v>75.01.010</v>
          </cell>
          <cell r="S1867" t="str">
            <v>SCK - Varrição de Feiras Livres</v>
          </cell>
          <cell r="T1867">
            <v>2</v>
          </cell>
          <cell r="U1867" t="str">
            <v>SIEMACO SAO PAULO LIMP URBANA</v>
          </cell>
          <cell r="V1867" t="str">
            <v>Brasileira</v>
          </cell>
          <cell r="W1867" t="str">
            <v>São Paulo</v>
          </cell>
          <cell r="X1867" t="str">
            <v>EVANI FERREIRA DE OLIVEIRA</v>
          </cell>
          <cell r="Y1867" t="str">
            <v>MANUEL MESSIAS COSTA DA SILVA</v>
          </cell>
          <cell r="Z1867" t="str">
            <v>Solteiro</v>
          </cell>
          <cell r="AA1867" t="str">
            <v>Ensino Médio Incompleto</v>
          </cell>
          <cell r="AB1867" t="str">
            <v>M</v>
          </cell>
          <cell r="AC1867" t="str">
            <v>Rua</v>
          </cell>
          <cell r="AD1867" t="str">
            <v>VIRGINIA DE MIRANDA</v>
          </cell>
          <cell r="AE1867" t="str">
            <v>822</v>
          </cell>
          <cell r="AF1867" t="str">
            <v>CS 2</v>
          </cell>
          <cell r="AG1867" t="str">
            <v>08240-010</v>
          </cell>
          <cell r="AH1867" t="str">
            <v>JARDIM NORMA</v>
          </cell>
          <cell r="AI1867" t="str">
            <v>São Paulo</v>
          </cell>
          <cell r="AJ1867" t="str">
            <v>São Paulo</v>
          </cell>
          <cell r="AM1867" t="str">
            <v>11</v>
          </cell>
          <cell r="AN1867" t="str">
            <v>95172.5455</v>
          </cell>
          <cell r="AP1867">
            <v>8762</v>
          </cell>
          <cell r="AQ1867" t="str">
            <v>17563</v>
          </cell>
          <cell r="AR1867" t="str">
            <v>9</v>
          </cell>
          <cell r="AS1867" t="str">
            <v>40.250.289-9</v>
          </cell>
          <cell r="AT1867" t="str">
            <v>322854010167</v>
          </cell>
          <cell r="AU1867" t="str">
            <v>0676</v>
          </cell>
          <cell r="AV1867" t="str">
            <v>248</v>
          </cell>
          <cell r="AW1867" t="str">
            <v>33843438</v>
          </cell>
          <cell r="AX1867" t="str">
            <v>838</v>
          </cell>
          <cell r="AY1867">
            <v>3</v>
          </cell>
          <cell r="AZ1867">
            <v>3</v>
          </cell>
          <cell r="BA1867">
            <v>2</v>
          </cell>
        </row>
        <row r="1868">
          <cell r="A1868">
            <v>113722</v>
          </cell>
          <cell r="B1868" t="str">
            <v>PATRICK DOS SANTOS DANTAS</v>
          </cell>
          <cell r="C1868" t="str">
            <v>AJUDANTE EQ SERVICOS DIVERSOS</v>
          </cell>
          <cell r="D1868" t="str">
            <v>ECOSAMPA Campo Limpo</v>
          </cell>
          <cell r="E1868">
            <v>43619</v>
          </cell>
          <cell r="F1868">
            <v>1603.99</v>
          </cell>
          <cell r="G1868" t="str">
            <v>Em Atividade Normal</v>
          </cell>
          <cell r="H1868">
            <v>45023</v>
          </cell>
          <cell r="I1868">
            <v>33365</v>
          </cell>
          <cell r="J1868" t="str">
            <v>408.579.188-50</v>
          </cell>
          <cell r="K1868" t="str">
            <v>203.85689.99.8</v>
          </cell>
          <cell r="L1868" t="str">
            <v>Salário Mensal</v>
          </cell>
          <cell r="M1868" t="str">
            <v>Empregado (CLT)</v>
          </cell>
          <cell r="N1868" t="str">
            <v>5142-25</v>
          </cell>
          <cell r="O1868">
            <v>66</v>
          </cell>
          <cell r="P1868" t="str">
            <v>SEGUNDA A SABADO - 06:00 AS 14:20 / INTERVALO DE 01 HORA</v>
          </cell>
          <cell r="Q1868" t="str">
            <v>220 Horas</v>
          </cell>
          <cell r="R1868" t="str">
            <v>75.01.019</v>
          </cell>
          <cell r="S1868" t="str">
            <v>SCK - Operação dos Ecopontos</v>
          </cell>
          <cell r="T1868">
            <v>2</v>
          </cell>
          <cell r="U1868" t="str">
            <v>SIEMACO SAO PAULO LIMP URBANA</v>
          </cell>
          <cell r="V1868" t="str">
            <v>Brasileira</v>
          </cell>
          <cell r="W1868" t="str">
            <v>Diadema</v>
          </cell>
          <cell r="X1868" t="str">
            <v>CLAUDIA CIBELE DOS SANTOS</v>
          </cell>
          <cell r="Y1868" t="str">
            <v>DOMINGOS MENEZES DANTAS</v>
          </cell>
          <cell r="Z1868" t="str">
            <v>Solteiro</v>
          </cell>
          <cell r="AA1868" t="str">
            <v>Ensino Médio Completo</v>
          </cell>
          <cell r="AB1868" t="str">
            <v>M</v>
          </cell>
          <cell r="AC1868" t="str">
            <v>Rua</v>
          </cell>
          <cell r="AD1868" t="str">
            <v>PE JUSTINO</v>
          </cell>
          <cell r="AE1868" t="str">
            <v>605</v>
          </cell>
          <cell r="AG1868" t="str">
            <v>05772-060</v>
          </cell>
          <cell r="AH1868" t="str">
            <v>JD REGINA</v>
          </cell>
          <cell r="AI1868" t="str">
            <v>São Paulo</v>
          </cell>
          <cell r="AJ1868" t="str">
            <v>São Paulo</v>
          </cell>
          <cell r="AP1868">
            <v>1634</v>
          </cell>
          <cell r="AQ1868" t="str">
            <v>35228</v>
          </cell>
          <cell r="AR1868" t="str">
            <v>8</v>
          </cell>
          <cell r="AS1868" t="str">
            <v>493399161</v>
          </cell>
          <cell r="AT1868" t="str">
            <v>375961770116</v>
          </cell>
          <cell r="AU1868" t="str">
            <v>807</v>
          </cell>
          <cell r="AV1868" t="str">
            <v>328</v>
          </cell>
          <cell r="AW1868" t="str">
            <v>0000000655</v>
          </cell>
          <cell r="AX1868" t="str">
            <v>00357</v>
          </cell>
          <cell r="AY1868">
            <v>4</v>
          </cell>
          <cell r="AZ1868">
            <v>2</v>
          </cell>
          <cell r="BA1868">
            <v>28</v>
          </cell>
        </row>
        <row r="1869">
          <cell r="A1869">
            <v>117415</v>
          </cell>
          <cell r="B1869" t="str">
            <v>PATRICK SILVA OLIVEIRA</v>
          </cell>
          <cell r="C1869" t="str">
            <v>VARREDOR</v>
          </cell>
          <cell r="D1869" t="str">
            <v>ECOSAMPA Santo Amaro</v>
          </cell>
          <cell r="E1869">
            <v>44522</v>
          </cell>
          <cell r="F1869">
            <v>1603.99</v>
          </cell>
          <cell r="G1869" t="str">
            <v>Demitido em Meses Anteriores</v>
          </cell>
          <cell r="H1869">
            <v>44963</v>
          </cell>
          <cell r="I1869">
            <v>37350</v>
          </cell>
          <cell r="J1869" t="str">
            <v>141.366.314-13</v>
          </cell>
          <cell r="K1869" t="str">
            <v>166.97036.78.9</v>
          </cell>
          <cell r="L1869" t="str">
            <v>Salário Mensal</v>
          </cell>
          <cell r="M1869" t="str">
            <v>Empregado (CLT)</v>
          </cell>
          <cell r="N1869" t="str">
            <v>5142-15</v>
          </cell>
          <cell r="O1869">
            <v>167</v>
          </cell>
          <cell r="P1869" t="str">
            <v>SEGUNDA A SABADO - 13:40 AS 22:00 / INTERVALO DE 01 HORA</v>
          </cell>
          <cell r="Q1869" t="str">
            <v>220 Horas</v>
          </cell>
          <cell r="R1869" t="str">
            <v>75.01.006</v>
          </cell>
          <cell r="S1869" t="str">
            <v>SCK - Varrição de Vias e Logradouros</v>
          </cell>
          <cell r="T1869">
            <v>2</v>
          </cell>
          <cell r="U1869" t="str">
            <v>SIEMACO SAO PAULO LIMP URBANA</v>
          </cell>
          <cell r="V1869" t="str">
            <v>Brasileira</v>
          </cell>
          <cell r="W1869" t="str">
            <v>São Paulo</v>
          </cell>
          <cell r="X1869" t="str">
            <v>MARIA VERONEIDE SILVA</v>
          </cell>
          <cell r="Y1869" t="str">
            <v>JONATAS BARBOSA DE OLIVEIRA</v>
          </cell>
          <cell r="Z1869" t="str">
            <v>Solteiro</v>
          </cell>
          <cell r="AA1869" t="str">
            <v>Ensino Médio Incompleto</v>
          </cell>
          <cell r="AB1869" t="str">
            <v>M</v>
          </cell>
          <cell r="AC1869" t="str">
            <v>Rua</v>
          </cell>
          <cell r="AD1869" t="str">
            <v>RUA LIMBANI</v>
          </cell>
          <cell r="AE1869" t="str">
            <v>325</v>
          </cell>
          <cell r="AG1869" t="str">
            <v>05796-110</v>
          </cell>
          <cell r="AH1869" t="str">
            <v>JARDIM VALE DAS VIRTUDES</v>
          </cell>
          <cell r="AI1869" t="str">
            <v>São Paulo</v>
          </cell>
          <cell r="AJ1869" t="str">
            <v>São Paulo</v>
          </cell>
          <cell r="AK1869" t="str">
            <v>11</v>
          </cell>
          <cell r="AL1869" t="str">
            <v>98870.8650</v>
          </cell>
          <cell r="AP1869">
            <v>8485</v>
          </cell>
          <cell r="AQ1869" t="str">
            <v>29064</v>
          </cell>
          <cell r="AR1869" t="str">
            <v>0</v>
          </cell>
          <cell r="AS1869" t="str">
            <v>528379410</v>
          </cell>
          <cell r="AT1869" t="str">
            <v>459519330167</v>
          </cell>
          <cell r="AU1869" t="str">
            <v>0745</v>
          </cell>
          <cell r="AV1869" t="str">
            <v>328</v>
          </cell>
          <cell r="AW1869" t="str">
            <v>14136631</v>
          </cell>
          <cell r="AX1869" t="str">
            <v>413</v>
          </cell>
          <cell r="AY1869">
            <v>1</v>
          </cell>
          <cell r="AZ1869">
            <v>2</v>
          </cell>
          <cell r="BA1869">
            <v>14</v>
          </cell>
        </row>
        <row r="1870">
          <cell r="A1870">
            <v>113197</v>
          </cell>
          <cell r="B1870" t="str">
            <v>PAULO ANTONIO DA SILVA</v>
          </cell>
          <cell r="C1870" t="str">
            <v>AJUDANTE EQ SERVICOS DIVERSOS</v>
          </cell>
          <cell r="D1870" t="str">
            <v>ECOSAMPA M'Boi Mirim</v>
          </cell>
          <cell r="E1870">
            <v>43617</v>
          </cell>
          <cell r="F1870">
            <v>1231.95</v>
          </cell>
          <cell r="G1870" t="str">
            <v>Demitido em Meses Anteriores</v>
          </cell>
          <cell r="H1870">
            <v>43704</v>
          </cell>
          <cell r="I1870">
            <v>25194</v>
          </cell>
          <cell r="J1870" t="str">
            <v>174.874.058-00</v>
          </cell>
          <cell r="K1870" t="str">
            <v>123.45501.48.2</v>
          </cell>
          <cell r="L1870" t="str">
            <v>Salário Mensal</v>
          </cell>
          <cell r="M1870" t="str">
            <v>Empregado (CLT)</v>
          </cell>
          <cell r="N1870" t="str">
            <v>5142-25</v>
          </cell>
          <cell r="O1870">
            <v>66</v>
          </cell>
          <cell r="P1870" t="str">
            <v>SEGUNDA A SABADO - 06:00 AS 14:20 / INTERVALO DE 01 HORA</v>
          </cell>
          <cell r="Q1870" t="str">
            <v>220 Horas</v>
          </cell>
          <cell r="R1870" t="str">
            <v>75.01.014</v>
          </cell>
          <cell r="S1870" t="str">
            <v>SCK - Pintura de Meio-Fio e Remoção Faixas e Propagandas</v>
          </cell>
          <cell r="T1870">
            <v>2</v>
          </cell>
          <cell r="U1870" t="str">
            <v>SIEMACO SAO PAULO LIMP URBANA</v>
          </cell>
          <cell r="V1870" t="str">
            <v>Brasileira</v>
          </cell>
          <cell r="W1870" t="str">
            <v>São José da Tapera</v>
          </cell>
          <cell r="X1870" t="str">
            <v>LIDIA MARIA DA SILVA</v>
          </cell>
          <cell r="Y1870" t="str">
            <v>MANOEL ANTONIO FILHO</v>
          </cell>
          <cell r="Z1870" t="str">
            <v>Solteiro</v>
          </cell>
          <cell r="AA1870" t="str">
            <v>Ensino Fundamental Incompleto</v>
          </cell>
          <cell r="AB1870" t="str">
            <v>M</v>
          </cell>
          <cell r="AC1870" t="str">
            <v>Rua</v>
          </cell>
          <cell r="AD1870" t="str">
            <v>ANTONIO RIBEIRO PINA</v>
          </cell>
          <cell r="AE1870" t="str">
            <v>449</v>
          </cell>
          <cell r="AF1870" t="str">
            <v>CASA 9</v>
          </cell>
          <cell r="AG1870" t="str">
            <v>05862-150</v>
          </cell>
          <cell r="AH1870" t="str">
            <v>JARDIM LIDIA</v>
          </cell>
          <cell r="AI1870" t="str">
            <v>São Paulo</v>
          </cell>
          <cell r="AJ1870" t="str">
            <v>São Paulo</v>
          </cell>
          <cell r="AP1870">
            <v>9106</v>
          </cell>
          <cell r="AQ1870" t="str">
            <v>33397</v>
          </cell>
          <cell r="AR1870" t="str">
            <v>5</v>
          </cell>
          <cell r="AS1870" t="str">
            <v>1385528</v>
          </cell>
          <cell r="AT1870" t="str">
            <v>24742941759</v>
          </cell>
          <cell r="AU1870" t="str">
            <v>56</v>
          </cell>
          <cell r="AV1870" t="str">
            <v>51</v>
          </cell>
          <cell r="AW1870" t="str">
            <v>15438</v>
          </cell>
          <cell r="AX1870" t="str">
            <v>157</v>
          </cell>
          <cell r="AY1870">
            <v>0</v>
          </cell>
          <cell r="AZ1870">
            <v>2</v>
          </cell>
          <cell r="BA1870">
            <v>26</v>
          </cell>
        </row>
        <row r="1871">
          <cell r="A1871">
            <v>113201</v>
          </cell>
          <cell r="B1871" t="str">
            <v>PAULO AQUINO TAVARES DE ARRUDA</v>
          </cell>
          <cell r="C1871" t="str">
            <v>VARREDOR</v>
          </cell>
          <cell r="D1871" t="str">
            <v>ECOSAMPA Capela do Socorro</v>
          </cell>
          <cell r="E1871">
            <v>43617</v>
          </cell>
          <cell r="F1871">
            <v>1603.99</v>
          </cell>
          <cell r="G1871" t="str">
            <v>Em Atividade Normal</v>
          </cell>
          <cell r="H1871">
            <v>45119</v>
          </cell>
          <cell r="I1871">
            <v>21339</v>
          </cell>
          <cell r="J1871" t="str">
            <v>183.211.864-91</v>
          </cell>
          <cell r="K1871" t="str">
            <v>107.76366.89.8</v>
          </cell>
          <cell r="L1871" t="str">
            <v>Salário Mensal</v>
          </cell>
          <cell r="M1871" t="str">
            <v>Empregado (CLT)</v>
          </cell>
          <cell r="N1871" t="str">
            <v>5142-15</v>
          </cell>
          <cell r="O1871">
            <v>233</v>
          </cell>
          <cell r="P1871" t="str">
            <v>SEGUNDA A SABADO - 09:00 AS 17:20 / INTERVALO DE 01 HORA</v>
          </cell>
          <cell r="Q1871" t="str">
            <v>220 Horas</v>
          </cell>
          <cell r="R1871" t="str">
            <v>75.01.010</v>
          </cell>
          <cell r="S1871" t="str">
            <v>SCK - Varrição de Feiras Livres</v>
          </cell>
          <cell r="T1871">
            <v>2</v>
          </cell>
          <cell r="U1871" t="str">
            <v>SIEMACO SAO PAULO LIMP URBANA</v>
          </cell>
          <cell r="V1871" t="str">
            <v>Brasileira</v>
          </cell>
          <cell r="W1871" t="str">
            <v>Recife</v>
          </cell>
          <cell r="X1871" t="str">
            <v>TEREZINHA MARIA DE AQUINO</v>
          </cell>
          <cell r="Y1871" t="str">
            <v>CICERO DE AQUINO</v>
          </cell>
          <cell r="Z1871" t="str">
            <v>Solteiro</v>
          </cell>
          <cell r="AA1871" t="str">
            <v>Ensino Fundamental Completo</v>
          </cell>
          <cell r="AB1871" t="str">
            <v>M</v>
          </cell>
          <cell r="AC1871" t="str">
            <v>Estrada</v>
          </cell>
          <cell r="AD1871" t="str">
            <v>JOAO LANG</v>
          </cell>
          <cell r="AE1871" t="str">
            <v>22</v>
          </cell>
          <cell r="AG1871" t="str">
            <v>04895-070</v>
          </cell>
          <cell r="AH1871" t="str">
            <v>BARRAGEM</v>
          </cell>
          <cell r="AI1871" t="str">
            <v>São Paulo</v>
          </cell>
          <cell r="AJ1871" t="str">
            <v>São Paulo</v>
          </cell>
          <cell r="AP1871">
            <v>5917</v>
          </cell>
          <cell r="AQ1871" t="str">
            <v>3882</v>
          </cell>
          <cell r="AR1871" t="str">
            <v>9</v>
          </cell>
          <cell r="AS1871" t="str">
            <v>563312683</v>
          </cell>
          <cell r="AT1871" t="str">
            <v>2559190868</v>
          </cell>
          <cell r="AU1871" t="str">
            <v>204</v>
          </cell>
          <cell r="AV1871" t="str">
            <v>3</v>
          </cell>
          <cell r="AW1871" t="str">
            <v>6249</v>
          </cell>
          <cell r="AX1871" t="str">
            <v>6</v>
          </cell>
          <cell r="AY1871">
            <v>4</v>
          </cell>
          <cell r="AZ1871">
            <v>3</v>
          </cell>
          <cell r="BA1871">
            <v>0</v>
          </cell>
        </row>
        <row r="1872">
          <cell r="A1872">
            <v>113207</v>
          </cell>
          <cell r="B1872" t="str">
            <v>PAULO ASCENDINO DO NASCIMENTO</v>
          </cell>
          <cell r="C1872" t="str">
            <v>MOTORISTA CAMINHAO</v>
          </cell>
          <cell r="D1872" t="str">
            <v>ECOSAMPA Operação Geral</v>
          </cell>
          <cell r="E1872">
            <v>43620</v>
          </cell>
          <cell r="F1872">
            <v>3050.22</v>
          </cell>
          <cell r="G1872" t="str">
            <v>Demitido em Meses Anteriores</v>
          </cell>
          <cell r="H1872">
            <v>45061</v>
          </cell>
          <cell r="I1872">
            <v>22421</v>
          </cell>
          <cell r="J1872" t="str">
            <v>063.633.108-30</v>
          </cell>
          <cell r="K1872" t="str">
            <v>120.25649.19.5</v>
          </cell>
          <cell r="L1872" t="str">
            <v>Salário Mensal</v>
          </cell>
          <cell r="M1872" t="str">
            <v>Empregado (CLT)</v>
          </cell>
          <cell r="N1872" t="str">
            <v>7825-10</v>
          </cell>
          <cell r="O1872">
            <v>339</v>
          </cell>
          <cell r="P1872" t="str">
            <v>SEGUNDA A SABADO - 13:20 AS 21:40 / INTERVALO DE 01 HORA</v>
          </cell>
          <cell r="Q1872" t="str">
            <v>220 Horas</v>
          </cell>
          <cell r="R1872" t="str">
            <v>75.01.017</v>
          </cell>
          <cell r="S1872" t="str">
            <v>SCK - Coleta Manual - Entulho e Materiais Diversos</v>
          </cell>
          <cell r="T1872">
            <v>2</v>
          </cell>
          <cell r="U1872" t="str">
            <v>SIND TRAB EMP DE ONIBUS RODOV INTEREST INTERM SET DIF SAO PAULO</v>
          </cell>
          <cell r="V1872" t="str">
            <v>Brasileira</v>
          </cell>
          <cell r="W1872" t="str">
            <v>São Paulo</v>
          </cell>
          <cell r="X1872" t="str">
            <v>MARIA DO NASCIMENTO</v>
          </cell>
          <cell r="Y1872" t="str">
            <v>ASCENDINO ANTONIO DO NASCIMENTO</v>
          </cell>
          <cell r="Z1872" t="str">
            <v>Casado</v>
          </cell>
          <cell r="AA1872" t="str">
            <v>Ensino Fundamental Completo</v>
          </cell>
          <cell r="AB1872" t="str">
            <v>M</v>
          </cell>
          <cell r="AC1872" t="str">
            <v>Rua</v>
          </cell>
          <cell r="AD1872" t="str">
            <v>JOAO FERREIRA DA SILVA</v>
          </cell>
          <cell r="AE1872" t="str">
            <v>603</v>
          </cell>
          <cell r="AG1872" t="str">
            <v>04931-070</v>
          </cell>
          <cell r="AH1872" t="str">
            <v>JARDIM SANTA MARGARIDA</v>
          </cell>
          <cell r="AI1872" t="str">
            <v>São Paulo</v>
          </cell>
          <cell r="AJ1872" t="str">
            <v>São Paulo</v>
          </cell>
          <cell r="AP1872">
            <v>390</v>
          </cell>
          <cell r="AQ1872" t="str">
            <v>12543</v>
          </cell>
          <cell r="AR1872" t="str">
            <v>3</v>
          </cell>
          <cell r="AS1872" t="str">
            <v>22.577.712-5</v>
          </cell>
          <cell r="AT1872" t="str">
            <v>115074420124</v>
          </cell>
          <cell r="AU1872" t="str">
            <v>28</v>
          </cell>
          <cell r="AV1872" t="str">
            <v>372</v>
          </cell>
          <cell r="AW1872" t="str">
            <v>35747</v>
          </cell>
          <cell r="AX1872" t="str">
            <v>128</v>
          </cell>
          <cell r="AY1872">
            <v>3</v>
          </cell>
          <cell r="AZ1872">
            <v>11</v>
          </cell>
          <cell r="BA1872">
            <v>11</v>
          </cell>
          <cell r="BB1872" t="str">
            <v>26.775.657.370</v>
          </cell>
          <cell r="BC1872">
            <v>45616</v>
          </cell>
          <cell r="BE1872" t="str">
            <v>E</v>
          </cell>
          <cell r="BF1872" t="str">
            <v>000</v>
          </cell>
          <cell r="BG1872">
            <v>43608</v>
          </cell>
        </row>
        <row r="1873">
          <cell r="A1873">
            <v>113803</v>
          </cell>
          <cell r="B1873" t="str">
            <v>PAULO BATISTA FERNANDES</v>
          </cell>
          <cell r="C1873" t="str">
            <v>MOTORISTA CAMINHAO</v>
          </cell>
          <cell r="D1873" t="str">
            <v>ECOSAMPA Operação Geral</v>
          </cell>
          <cell r="E1873">
            <v>43630</v>
          </cell>
          <cell r="F1873">
            <v>3050.22</v>
          </cell>
          <cell r="G1873" t="str">
            <v>Em Atividade Normal</v>
          </cell>
          <cell r="H1873">
            <v>45177</v>
          </cell>
          <cell r="I1873">
            <v>23232</v>
          </cell>
          <cell r="J1873" t="str">
            <v>048.709.608-85</v>
          </cell>
          <cell r="K1873" t="str">
            <v>108.48408.65.6</v>
          </cell>
          <cell r="L1873" t="str">
            <v>Salário Mensal</v>
          </cell>
          <cell r="M1873" t="str">
            <v>Empregado (CLT)</v>
          </cell>
          <cell r="N1873" t="str">
            <v>7825-10</v>
          </cell>
          <cell r="O1873">
            <v>297</v>
          </cell>
          <cell r="P1873" t="str">
            <v>SEGUNDA A SABADO - 05:40 AS 14:00 / INTERVALO DE 01 HORA</v>
          </cell>
          <cell r="Q1873" t="str">
            <v>220 Horas</v>
          </cell>
          <cell r="R1873" t="str">
            <v>75.01.017</v>
          </cell>
          <cell r="S1873" t="str">
            <v>SCK - Coleta Manual - Entulho e Materiais Diversos</v>
          </cell>
          <cell r="T1873">
            <v>2</v>
          </cell>
          <cell r="U1873" t="str">
            <v>SIND TRAB EMP DE ONIBUS RODOV INTEREST INTERM SET DIF SAO PAULO</v>
          </cell>
          <cell r="V1873" t="str">
            <v>Brasileira</v>
          </cell>
          <cell r="W1873" t="str">
            <v>São Paulo</v>
          </cell>
          <cell r="X1873" t="str">
            <v>MARIA CANDIDA FERNANDES</v>
          </cell>
          <cell r="Y1873" t="str">
            <v>ROMEU BATISTA FERNANDES</v>
          </cell>
          <cell r="Z1873" t="str">
            <v>Casado</v>
          </cell>
          <cell r="AA1873" t="str">
            <v>Ensino Médio Completo</v>
          </cell>
          <cell r="AB1873" t="str">
            <v>M</v>
          </cell>
          <cell r="AC1873" t="str">
            <v>Rua</v>
          </cell>
          <cell r="AD1873" t="str">
            <v>CONSTELACAO DO CORVO</v>
          </cell>
          <cell r="AE1873" t="str">
            <v>171</v>
          </cell>
          <cell r="AF1873" t="str">
            <v>CASA 3</v>
          </cell>
          <cell r="AG1873" t="str">
            <v>04865-020</v>
          </cell>
          <cell r="AH1873" t="str">
            <v>JD CASA GRANDE</v>
          </cell>
          <cell r="AI1873" t="str">
            <v>São Paulo</v>
          </cell>
          <cell r="AJ1873" t="str">
            <v>São Paulo</v>
          </cell>
          <cell r="AP1873">
            <v>7660</v>
          </cell>
          <cell r="AQ1873" t="str">
            <v>28937</v>
          </cell>
          <cell r="AR1873" t="str">
            <v>7</v>
          </cell>
          <cell r="AS1873" t="str">
            <v>16710718</v>
          </cell>
          <cell r="AT1873" t="str">
            <v>115896210108</v>
          </cell>
          <cell r="AU1873" t="str">
            <v>0005</v>
          </cell>
          <cell r="AV1873" t="str">
            <v>381</v>
          </cell>
          <cell r="AW1873" t="str">
            <v>013987</v>
          </cell>
          <cell r="AX1873" t="str">
            <v>633</v>
          </cell>
          <cell r="AY1873">
            <v>4</v>
          </cell>
          <cell r="AZ1873">
            <v>2</v>
          </cell>
          <cell r="BA1873">
            <v>17</v>
          </cell>
          <cell r="BB1873" t="str">
            <v>03.974.146.894</v>
          </cell>
          <cell r="BC1873">
            <v>44549</v>
          </cell>
          <cell r="BD1873">
            <v>42724</v>
          </cell>
          <cell r="BE1873" t="str">
            <v>A</v>
          </cell>
          <cell r="BF1873" t="str">
            <v>D</v>
          </cell>
          <cell r="BG1873">
            <v>43609</v>
          </cell>
        </row>
        <row r="1874">
          <cell r="A1874">
            <v>113218</v>
          </cell>
          <cell r="B1874" t="str">
            <v>PAULO CAMPOS MEIRELES</v>
          </cell>
          <cell r="C1874" t="str">
            <v>MOTORISTA CAMINHAO</v>
          </cell>
          <cell r="D1874" t="str">
            <v>ECOSAMPA Operação Geral</v>
          </cell>
          <cell r="E1874">
            <v>43617</v>
          </cell>
          <cell r="F1874">
            <v>3050.22</v>
          </cell>
          <cell r="G1874" t="str">
            <v>Em Atividade Normal</v>
          </cell>
          <cell r="H1874">
            <v>45119</v>
          </cell>
          <cell r="I1874">
            <v>28582</v>
          </cell>
          <cell r="J1874" t="str">
            <v>284.020.468-19</v>
          </cell>
          <cell r="K1874" t="str">
            <v>125.52337.83.1</v>
          </cell>
          <cell r="L1874" t="str">
            <v>Salário Mensal</v>
          </cell>
          <cell r="M1874" t="str">
            <v>Empregado (CLT)</v>
          </cell>
          <cell r="N1874" t="str">
            <v>7825-10</v>
          </cell>
          <cell r="O1874">
            <v>301</v>
          </cell>
          <cell r="P1874" t="str">
            <v>SEGUNDA A SABADO - 22:00 AS 05:25 / INTERVALO DE 01 HORA</v>
          </cell>
          <cell r="Q1874" t="str">
            <v>220 Horas</v>
          </cell>
          <cell r="R1874" t="str">
            <v>75.01.024</v>
          </cell>
          <cell r="S1874" t="str">
            <v>SCK - Coleta Manual Residuos - Compactador</v>
          </cell>
          <cell r="T1874">
            <v>2</v>
          </cell>
          <cell r="U1874" t="str">
            <v>SIND TRAB EMP DE ONIBUS RODOV INTEREST INTERM SET DIF SAO PAULO</v>
          </cell>
          <cell r="V1874" t="str">
            <v>Brasileira</v>
          </cell>
          <cell r="W1874" t="str">
            <v>Teófilo Otoni</v>
          </cell>
          <cell r="X1874" t="str">
            <v>TEREZA CAMPOS OLIVEIRA MEIRELES</v>
          </cell>
          <cell r="Y1874" t="str">
            <v>JEROSINO MEIRELES FERREIRA</v>
          </cell>
          <cell r="Z1874" t="str">
            <v>Solteiro</v>
          </cell>
          <cell r="AA1874" t="str">
            <v>Ensino Fundamental Completo</v>
          </cell>
          <cell r="AB1874" t="str">
            <v>M</v>
          </cell>
          <cell r="AC1874" t="str">
            <v>Rua</v>
          </cell>
          <cell r="AD1874" t="str">
            <v>DOUTOR BENEDITO ARRUDA VIANA</v>
          </cell>
          <cell r="AE1874" t="str">
            <v>12</v>
          </cell>
          <cell r="AG1874" t="str">
            <v>05815-095</v>
          </cell>
          <cell r="AH1874" t="str">
            <v>JARDIM SAO FRANCISCO DE ASSIS</v>
          </cell>
          <cell r="AI1874" t="str">
            <v>São Paulo</v>
          </cell>
          <cell r="AJ1874" t="str">
            <v>São Paulo</v>
          </cell>
          <cell r="AP1874">
            <v>1546</v>
          </cell>
          <cell r="AQ1874" t="str">
            <v>79067</v>
          </cell>
          <cell r="AR1874" t="str">
            <v>4</v>
          </cell>
          <cell r="AS1874" t="str">
            <v>450867699</v>
          </cell>
          <cell r="AT1874" t="str">
            <v>078037800582</v>
          </cell>
          <cell r="AU1874" t="str">
            <v>152</v>
          </cell>
          <cell r="AV1874" t="str">
            <v>188</v>
          </cell>
          <cell r="AW1874" t="str">
            <v>1482563</v>
          </cell>
          <cell r="AX1874" t="str">
            <v>50</v>
          </cell>
          <cell r="AY1874">
            <v>4</v>
          </cell>
          <cell r="AZ1874">
            <v>3</v>
          </cell>
          <cell r="BA1874">
            <v>0</v>
          </cell>
          <cell r="BB1874" t="str">
            <v>02.209.822.404</v>
          </cell>
          <cell r="BC1874">
            <v>44521</v>
          </cell>
          <cell r="BE1874" t="str">
            <v>D</v>
          </cell>
          <cell r="BG1874">
            <v>43608</v>
          </cell>
        </row>
        <row r="1875">
          <cell r="A1875">
            <v>113224</v>
          </cell>
          <cell r="B1875" t="str">
            <v>PAULO CARDOSO DOS SANTOS</v>
          </cell>
          <cell r="C1875" t="str">
            <v>AJUDANTE EQ SERVICOS DIVERSOS</v>
          </cell>
          <cell r="D1875" t="str">
            <v>ECOSAMPA Santo Amaro</v>
          </cell>
          <cell r="E1875">
            <v>43617</v>
          </cell>
          <cell r="F1875">
            <v>1603.99</v>
          </cell>
          <cell r="G1875" t="str">
            <v>Em Atividade Normal</v>
          </cell>
          <cell r="H1875">
            <v>44993</v>
          </cell>
          <cell r="I1875">
            <v>26190</v>
          </cell>
          <cell r="J1875" t="str">
            <v>147.766.678-86</v>
          </cell>
          <cell r="K1875" t="str">
            <v>123.74707.82.4</v>
          </cell>
          <cell r="L1875" t="str">
            <v>Salário Mensal</v>
          </cell>
          <cell r="M1875" t="str">
            <v>Empregado (CLT)</v>
          </cell>
          <cell r="N1875" t="str">
            <v>5142-25</v>
          </cell>
          <cell r="O1875">
            <v>66</v>
          </cell>
          <cell r="P1875" t="str">
            <v>SEGUNDA A SABADO - 06:00 AS 14:20 / INTERVALO DE 01 HORA</v>
          </cell>
          <cell r="Q1875" t="str">
            <v>220 Horas</v>
          </cell>
          <cell r="R1875" t="str">
            <v>75.01.013</v>
          </cell>
          <cell r="S1875" t="str">
            <v>SCK - Capinação e Roçada de Vias</v>
          </cell>
          <cell r="T1875">
            <v>2</v>
          </cell>
          <cell r="U1875" t="str">
            <v>SIEMACO SAO PAULO LIMP URBANA</v>
          </cell>
          <cell r="V1875" t="str">
            <v>Brasileira</v>
          </cell>
          <cell r="W1875" t="str">
            <v>Teófilo Otoni</v>
          </cell>
          <cell r="X1875" t="str">
            <v>MARIA CARVALHO DOS SANTOS</v>
          </cell>
          <cell r="Y1875" t="str">
            <v>RAULINO CARDOSO DOS SANTOS</v>
          </cell>
          <cell r="Z1875" t="str">
            <v>União Est/Marit</v>
          </cell>
          <cell r="AA1875" t="str">
            <v>Ensino Fundamental Incompleto</v>
          </cell>
          <cell r="AB1875" t="str">
            <v>M</v>
          </cell>
          <cell r="AC1875" t="str">
            <v>Rua</v>
          </cell>
          <cell r="AD1875" t="str">
            <v>FORTALEZA</v>
          </cell>
          <cell r="AE1875" t="str">
            <v>350</v>
          </cell>
          <cell r="AG1875" t="str">
            <v>06807-440</v>
          </cell>
          <cell r="AH1875" t="str">
            <v>JARDIM VISTA ALEGRE</v>
          </cell>
          <cell r="AI1875" t="str">
            <v>Embu</v>
          </cell>
          <cell r="AJ1875" t="str">
            <v>São Paulo</v>
          </cell>
          <cell r="AP1875">
            <v>9106</v>
          </cell>
          <cell r="AQ1875" t="str">
            <v>33894</v>
          </cell>
          <cell r="AR1875" t="str">
            <v>1</v>
          </cell>
          <cell r="AS1875" t="str">
            <v>236396742</v>
          </cell>
          <cell r="AT1875" t="str">
            <v>198677540159</v>
          </cell>
          <cell r="AU1875" t="str">
            <v>134</v>
          </cell>
          <cell r="AV1875" t="str">
            <v>20</v>
          </cell>
          <cell r="AW1875" t="str">
            <v>86410</v>
          </cell>
          <cell r="AX1875" t="str">
            <v>82</v>
          </cell>
          <cell r="AY1875">
            <v>4</v>
          </cell>
          <cell r="AZ1875">
            <v>3</v>
          </cell>
          <cell r="BA1875">
            <v>0</v>
          </cell>
        </row>
        <row r="1876">
          <cell r="A1876">
            <v>114094</v>
          </cell>
          <cell r="B1876" t="str">
            <v>PAULO CARLOS PRADO LOURENCO</v>
          </cell>
          <cell r="C1876" t="str">
            <v>AJUDANTE EQ SERVICOS DIVERSOS</v>
          </cell>
          <cell r="D1876" t="str">
            <v>ECOSAMPA Capela do Socorro</v>
          </cell>
          <cell r="E1876">
            <v>43728</v>
          </cell>
          <cell r="F1876">
            <v>1603.99</v>
          </cell>
          <cell r="G1876" t="str">
            <v>Em Atividade Normal</v>
          </cell>
          <cell r="H1876">
            <v>45149</v>
          </cell>
          <cell r="I1876">
            <v>26113</v>
          </cell>
          <cell r="J1876" t="str">
            <v>127.360.848-88</v>
          </cell>
          <cell r="K1876" t="str">
            <v>123.45194.19.9</v>
          </cell>
          <cell r="L1876" t="str">
            <v>Salário Mensal</v>
          </cell>
          <cell r="M1876" t="str">
            <v>Empregado (CLT)</v>
          </cell>
          <cell r="N1876" t="str">
            <v>5142-25</v>
          </cell>
          <cell r="O1876">
            <v>66</v>
          </cell>
          <cell r="P1876" t="str">
            <v>SEGUNDA A SABADO - 06:00 AS 14:20 / INTERVALO DE 01 HORA</v>
          </cell>
          <cell r="Q1876" t="str">
            <v>220 Horas</v>
          </cell>
          <cell r="R1876" t="str">
            <v>75.01.013</v>
          </cell>
          <cell r="S1876" t="str">
            <v>SCK - Capinação e Roçada de Vias</v>
          </cell>
          <cell r="T1876">
            <v>2</v>
          </cell>
          <cell r="U1876" t="str">
            <v>SIEMACO SAO PAULO LIMP URBANA</v>
          </cell>
          <cell r="V1876" t="str">
            <v>Brasileira</v>
          </cell>
          <cell r="W1876" t="str">
            <v>Itapecerica da Serra</v>
          </cell>
          <cell r="X1876" t="str">
            <v>LOURDES GEREMIAS DO PRADO</v>
          </cell>
          <cell r="Y1876" t="str">
            <v>JOSE CARLOS LOURENCO</v>
          </cell>
          <cell r="Z1876" t="str">
            <v>Casado</v>
          </cell>
          <cell r="AA1876" t="str">
            <v>Ensino Fundamental Incompleto</v>
          </cell>
          <cell r="AB1876" t="str">
            <v>M</v>
          </cell>
          <cell r="AC1876" t="str">
            <v>Rua</v>
          </cell>
          <cell r="AD1876" t="str">
            <v>DORIVAL ANTAO</v>
          </cell>
          <cell r="AE1876" t="str">
            <v>622</v>
          </cell>
          <cell r="AG1876" t="str">
            <v>05832-260</v>
          </cell>
          <cell r="AH1876" t="str">
            <v>JARDIM MAZZA</v>
          </cell>
          <cell r="AI1876" t="str">
            <v>São Paulo</v>
          </cell>
          <cell r="AJ1876" t="str">
            <v>São Paulo</v>
          </cell>
          <cell r="AP1876">
            <v>9106</v>
          </cell>
          <cell r="AQ1876" t="str">
            <v>34695</v>
          </cell>
          <cell r="AR1876" t="str">
            <v>1</v>
          </cell>
          <cell r="AS1876" t="str">
            <v>21.436.188-3</v>
          </cell>
          <cell r="AT1876" t="str">
            <v>191978300124</v>
          </cell>
          <cell r="AU1876" t="str">
            <v>0148</v>
          </cell>
          <cell r="AV1876" t="str">
            <v>372</v>
          </cell>
          <cell r="AW1876" t="str">
            <v>93737</v>
          </cell>
          <cell r="AX1876" t="str">
            <v>92</v>
          </cell>
          <cell r="AY1876">
            <v>3</v>
          </cell>
          <cell r="AZ1876">
            <v>11</v>
          </cell>
          <cell r="BA1876">
            <v>11</v>
          </cell>
        </row>
        <row r="1877">
          <cell r="A1877">
            <v>113235</v>
          </cell>
          <cell r="B1877" t="str">
            <v>PAULO CARVALHO SOUZA</v>
          </cell>
          <cell r="C1877" t="str">
            <v>AJUDANTE EQ SERVICOS DIVERSOS</v>
          </cell>
          <cell r="D1877" t="str">
            <v>ECOSAMPA Santo Amaro</v>
          </cell>
          <cell r="E1877">
            <v>43617</v>
          </cell>
          <cell r="F1877">
            <v>1603.99</v>
          </cell>
          <cell r="G1877" t="str">
            <v>Em Atividade Normal</v>
          </cell>
          <cell r="H1877">
            <v>45056</v>
          </cell>
          <cell r="I1877">
            <v>27181</v>
          </cell>
          <cell r="J1877" t="str">
            <v>281.920.808-89</v>
          </cell>
          <cell r="K1877" t="str">
            <v>125.27437.29.1</v>
          </cell>
          <cell r="L1877" t="str">
            <v>Salário Mensal</v>
          </cell>
          <cell r="M1877" t="str">
            <v>Empregado (CLT)</v>
          </cell>
          <cell r="N1877" t="str">
            <v>5142-25</v>
          </cell>
          <cell r="O1877">
            <v>233</v>
          </cell>
          <cell r="P1877" t="str">
            <v>SEGUNDA A SABADO - 09:00 AS 17:20 / INTERVALO DE 01 HORA</v>
          </cell>
          <cell r="Q1877" t="str">
            <v>220 Horas</v>
          </cell>
          <cell r="R1877" t="str">
            <v>75.01.013</v>
          </cell>
          <cell r="S1877" t="str">
            <v>SCK - Capinação e Roçada de Vias</v>
          </cell>
          <cell r="T1877">
            <v>2</v>
          </cell>
          <cell r="U1877" t="str">
            <v>SIEMACO SAO PAULO LIMP URBANA</v>
          </cell>
          <cell r="V1877" t="str">
            <v>Brasileira</v>
          </cell>
          <cell r="W1877" t="str">
            <v>Jacaraci</v>
          </cell>
          <cell r="X1877" t="str">
            <v>LEDITE ALVES DE CARVALHO SOUZA</v>
          </cell>
          <cell r="Y1877" t="str">
            <v>JOAQUIM CARLOS DE SOUZA</v>
          </cell>
          <cell r="Z1877" t="str">
            <v>Casado</v>
          </cell>
          <cell r="AA1877" t="str">
            <v>Ensino Fundamental Completo</v>
          </cell>
          <cell r="AB1877" t="str">
            <v>M</v>
          </cell>
          <cell r="AC1877" t="str">
            <v>Rua</v>
          </cell>
          <cell r="AD1877" t="str">
            <v>DA INDEPENDENCIA</v>
          </cell>
          <cell r="AE1877" t="str">
            <v>300</v>
          </cell>
          <cell r="AF1877" t="str">
            <v>AP 61 BL C5</v>
          </cell>
          <cell r="AG1877" t="str">
            <v>05664-015</v>
          </cell>
          <cell r="AH1877" t="str">
            <v>PARAISOPOLIS</v>
          </cell>
          <cell r="AI1877" t="str">
            <v>Taboão da Serra</v>
          </cell>
          <cell r="AJ1877" t="str">
            <v>São Paulo</v>
          </cell>
          <cell r="AP1877">
            <v>9042</v>
          </cell>
          <cell r="AQ1877" t="str">
            <v>03477</v>
          </cell>
          <cell r="AR1877" t="str">
            <v>8</v>
          </cell>
          <cell r="AS1877" t="str">
            <v>283408765</v>
          </cell>
          <cell r="AT1877" t="str">
            <v>195757090124</v>
          </cell>
          <cell r="AU1877" t="str">
            <v>166</v>
          </cell>
          <cell r="AV1877" t="str">
            <v>408</v>
          </cell>
          <cell r="AW1877" t="str">
            <v>76089</v>
          </cell>
          <cell r="AX1877" t="str">
            <v>192</v>
          </cell>
          <cell r="AY1877">
            <v>4</v>
          </cell>
          <cell r="AZ1877">
            <v>3</v>
          </cell>
          <cell r="BA1877">
            <v>0</v>
          </cell>
        </row>
        <row r="1878">
          <cell r="A1878">
            <v>113243</v>
          </cell>
          <cell r="B1878" t="str">
            <v>PAULO CESAR MOREIRA ARAUJO</v>
          </cell>
          <cell r="C1878" t="str">
            <v>AJUDANTE EQ SERVICOS DIVERSOS</v>
          </cell>
          <cell r="D1878" t="str">
            <v>ECOSAMPA Operação Geral</v>
          </cell>
          <cell r="E1878">
            <v>43617</v>
          </cell>
          <cell r="F1878">
            <v>1319.67</v>
          </cell>
          <cell r="G1878" t="str">
            <v>Demitido em Meses Anteriores</v>
          </cell>
          <cell r="H1878">
            <v>44426</v>
          </cell>
          <cell r="I1878">
            <v>35631</v>
          </cell>
          <cell r="J1878" t="str">
            <v>460.856.158-84</v>
          </cell>
          <cell r="K1878" t="str">
            <v>210.71101.56.2</v>
          </cell>
          <cell r="L1878" t="str">
            <v>Salário Mensal</v>
          </cell>
          <cell r="M1878" t="str">
            <v>Empregado (CLT)</v>
          </cell>
          <cell r="N1878" t="str">
            <v>5142-25</v>
          </cell>
          <cell r="O1878">
            <v>301</v>
          </cell>
          <cell r="P1878" t="str">
            <v>SEGUNDA A SABADO - 22:00 AS 05:25 / INTERVALO DE 01 HORA</v>
          </cell>
          <cell r="Q1878" t="str">
            <v>220 Horas</v>
          </cell>
          <cell r="R1878" t="str">
            <v>75.01.004</v>
          </cell>
          <cell r="S1878" t="str">
            <v>SCK - Papeleiras Higienização</v>
          </cell>
          <cell r="T1878">
            <v>2</v>
          </cell>
          <cell r="U1878" t="str">
            <v>SIEMACO SAO PAULO LIMP URBANA</v>
          </cell>
          <cell r="V1878" t="str">
            <v>Brasileira</v>
          </cell>
          <cell r="W1878" t="str">
            <v>São Paulo</v>
          </cell>
          <cell r="X1878" t="str">
            <v>JOELMA DOS SANTOS MOREIRA</v>
          </cell>
          <cell r="Y1878" t="str">
            <v>JOSE AILTON ARAUJO</v>
          </cell>
          <cell r="Z1878" t="str">
            <v>Solteiro</v>
          </cell>
          <cell r="AA1878" t="str">
            <v>Ensino Médio Incompleto</v>
          </cell>
          <cell r="AB1878" t="str">
            <v>M</v>
          </cell>
          <cell r="AC1878" t="str">
            <v>Rua</v>
          </cell>
          <cell r="AD1878" t="str">
            <v>JUREMA</v>
          </cell>
          <cell r="AE1878" t="str">
            <v>6</v>
          </cell>
          <cell r="AG1878" t="str">
            <v>05661-020</v>
          </cell>
          <cell r="AH1878" t="str">
            <v>PARAISOPOLIS</v>
          </cell>
          <cell r="AI1878" t="str">
            <v>São Paulo</v>
          </cell>
          <cell r="AJ1878" t="str">
            <v>São Paulo</v>
          </cell>
          <cell r="AP1878">
            <v>8846</v>
          </cell>
          <cell r="AQ1878" t="str">
            <v>32061</v>
          </cell>
          <cell r="AR1878" t="str">
            <v>5</v>
          </cell>
          <cell r="AS1878" t="str">
            <v>520582378</v>
          </cell>
          <cell r="AT1878" t="str">
            <v>437196600175</v>
          </cell>
          <cell r="AU1878" t="str">
            <v>172</v>
          </cell>
          <cell r="AV1878" t="str">
            <v>408</v>
          </cell>
          <cell r="AW1878" t="str">
            <v>47767</v>
          </cell>
          <cell r="AX1878" t="str">
            <v>401</v>
          </cell>
          <cell r="AY1878">
            <v>2</v>
          </cell>
          <cell r="AZ1878">
            <v>2</v>
          </cell>
          <cell r="BA1878">
            <v>17</v>
          </cell>
        </row>
        <row r="1879">
          <cell r="A1879">
            <v>119125</v>
          </cell>
          <cell r="B1879" t="str">
            <v>PAULO CESAR PEREIRA DA SILVA</v>
          </cell>
          <cell r="C1879" t="str">
            <v>MOTORISTA CAMINHAO</v>
          </cell>
          <cell r="D1879" t="str">
            <v>ECOSAMPA Operação Geral</v>
          </cell>
          <cell r="E1879">
            <v>44630</v>
          </cell>
          <cell r="F1879">
            <v>3050.22</v>
          </cell>
          <cell r="G1879" t="str">
            <v>Em Atividade Normal</v>
          </cell>
          <cell r="H1879">
            <v>45086</v>
          </cell>
          <cell r="I1879">
            <v>25764</v>
          </cell>
          <cell r="J1879" t="str">
            <v>127.130.658-10</v>
          </cell>
          <cell r="K1879" t="str">
            <v>123.64916.06.4</v>
          </cell>
          <cell r="L1879" t="str">
            <v>Salário Mensal</v>
          </cell>
          <cell r="M1879" t="str">
            <v>Empregado (CLT)</v>
          </cell>
          <cell r="N1879" t="str">
            <v>7825-10</v>
          </cell>
          <cell r="O1879">
            <v>339</v>
          </cell>
          <cell r="P1879" t="str">
            <v>SEGUNDA A SABADO - 13:20 AS 21:40 / INTERVALO DE 01 HORA</v>
          </cell>
          <cell r="Q1879" t="str">
            <v>220 Horas</v>
          </cell>
          <cell r="R1879" t="str">
            <v>75.01.017</v>
          </cell>
          <cell r="S1879" t="str">
            <v>SCK - Coleta Manual - Entulho e Materiais Diversos</v>
          </cell>
          <cell r="T1879">
            <v>2</v>
          </cell>
          <cell r="U1879" t="str">
            <v>SIND TRAB EMP DE ONIBUS RODOV INTEREST INTERM SET DIF SAO PAULO</v>
          </cell>
          <cell r="V1879" t="str">
            <v>Brasileira</v>
          </cell>
          <cell r="W1879" t="str">
            <v>São Paulo</v>
          </cell>
          <cell r="X1879" t="str">
            <v>MARINALVA PEREIRA DA SILVA</v>
          </cell>
          <cell r="Y1879" t="str">
            <v>NAO DECLARADO</v>
          </cell>
          <cell r="Z1879" t="str">
            <v>Casado</v>
          </cell>
          <cell r="AA1879" t="str">
            <v>Ensino Médio Completo</v>
          </cell>
          <cell r="AB1879" t="str">
            <v>M</v>
          </cell>
          <cell r="AC1879" t="str">
            <v>Rua</v>
          </cell>
          <cell r="AD1879" t="str">
            <v>MARIA CAROLINA DE JESUS</v>
          </cell>
          <cell r="AE1879" t="str">
            <v>240</v>
          </cell>
          <cell r="AG1879" t="str">
            <v>06900-000</v>
          </cell>
          <cell r="AH1879" t="str">
            <v>JARDIM IPE</v>
          </cell>
          <cell r="AI1879" t="str">
            <v>Embu Guaçu</v>
          </cell>
          <cell r="AJ1879" t="str">
            <v>São Paulo</v>
          </cell>
          <cell r="AK1879" t="str">
            <v>11</v>
          </cell>
          <cell r="AL1879" t="str">
            <v>97354.3266</v>
          </cell>
          <cell r="AM1879" t="str">
            <v>11</v>
          </cell>
          <cell r="AN1879" t="str">
            <v>99577.8828</v>
          </cell>
          <cell r="AP1879">
            <v>7245</v>
          </cell>
          <cell r="AQ1879" t="str">
            <v>08410</v>
          </cell>
          <cell r="AR1879" t="str">
            <v>3</v>
          </cell>
          <cell r="AS1879" t="str">
            <v>229451858</v>
          </cell>
          <cell r="AT1879" t="str">
            <v>202337600183</v>
          </cell>
          <cell r="AU1879" t="str">
            <v>0027</v>
          </cell>
          <cell r="AV1879" t="str">
            <v>370</v>
          </cell>
          <cell r="AW1879" t="str">
            <v>12713065</v>
          </cell>
          <cell r="AX1879" t="str">
            <v>810</v>
          </cell>
          <cell r="AY1879">
            <v>1</v>
          </cell>
          <cell r="AZ1879">
            <v>5</v>
          </cell>
          <cell r="BA1879">
            <v>21</v>
          </cell>
          <cell r="BB1879" t="str">
            <v>01.379.164.148</v>
          </cell>
          <cell r="BC1879">
            <v>45985</v>
          </cell>
          <cell r="BD1879">
            <v>44162</v>
          </cell>
          <cell r="BE1879" t="str">
            <v>D</v>
          </cell>
          <cell r="BG1879">
            <v>44628</v>
          </cell>
        </row>
        <row r="1880">
          <cell r="A1880">
            <v>116730</v>
          </cell>
          <cell r="B1880" t="str">
            <v>PAULO CESAR RODRIGUES</v>
          </cell>
          <cell r="C1880" t="str">
            <v>MOTORISTA CAMINHAO</v>
          </cell>
          <cell r="D1880" t="str">
            <v>ECOSAMPA Operação Geral</v>
          </cell>
          <cell r="E1880">
            <v>44368</v>
          </cell>
          <cell r="F1880">
            <v>3050.22</v>
          </cell>
          <cell r="G1880" t="str">
            <v>Em Atividade Normal</v>
          </cell>
          <cell r="H1880">
            <v>44867</v>
          </cell>
          <cell r="I1880">
            <v>25348</v>
          </cell>
          <cell r="J1880" t="str">
            <v>092.415.018-12</v>
          </cell>
          <cell r="K1880" t="str">
            <v>120.72411.72.8</v>
          </cell>
          <cell r="L1880" t="str">
            <v>Salário Mensal</v>
          </cell>
          <cell r="M1880" t="str">
            <v>Empregado (CLT)</v>
          </cell>
          <cell r="N1880" t="str">
            <v>7825-10</v>
          </cell>
          <cell r="O1880">
            <v>301</v>
          </cell>
          <cell r="P1880" t="str">
            <v>SEGUNDA A SABADO - 22:00 AS 05:25 / INTERVALO DE 01 HORA</v>
          </cell>
          <cell r="Q1880" t="str">
            <v>220 Horas</v>
          </cell>
          <cell r="R1880" t="str">
            <v>75.01.024</v>
          </cell>
          <cell r="S1880" t="str">
            <v>SCK - Coleta Manual Residuos - Compactador</v>
          </cell>
          <cell r="T1880">
            <v>2</v>
          </cell>
          <cell r="U1880" t="str">
            <v>SIND TRAB EMP DE ONIBUS RODOV INTEREST INTERM SET DIF SAO PAULO</v>
          </cell>
          <cell r="V1880" t="str">
            <v>Brasileira</v>
          </cell>
          <cell r="W1880" t="str">
            <v>São Paulo</v>
          </cell>
          <cell r="X1880" t="str">
            <v>SELIA MARTINS DE SOUZA</v>
          </cell>
          <cell r="Y1880" t="str">
            <v>ANTUNES DE SOUZA RODRIGUES</v>
          </cell>
          <cell r="Z1880" t="str">
            <v>Solteiro</v>
          </cell>
          <cell r="AA1880" t="str">
            <v>Ensino Fundamental Incompleto</v>
          </cell>
          <cell r="AB1880" t="str">
            <v>M</v>
          </cell>
          <cell r="AC1880" t="str">
            <v>Rua</v>
          </cell>
          <cell r="AD1880" t="str">
            <v>RUA TAMAULIPAS</v>
          </cell>
          <cell r="AE1880" t="str">
            <v>20</v>
          </cell>
          <cell r="AG1880" t="str">
            <v>04918-270</v>
          </cell>
          <cell r="AH1880" t="str">
            <v>JARDIM TAÉRA</v>
          </cell>
          <cell r="AI1880" t="str">
            <v>São Paulo</v>
          </cell>
          <cell r="AJ1880" t="str">
            <v>São Paulo</v>
          </cell>
          <cell r="AK1880" t="str">
            <v>11</v>
          </cell>
          <cell r="AL1880" t="str">
            <v>96357.1904</v>
          </cell>
          <cell r="AP1880">
            <v>1667</v>
          </cell>
          <cell r="AQ1880" t="str">
            <v>87468</v>
          </cell>
          <cell r="AR1880" t="str">
            <v>7</v>
          </cell>
          <cell r="AS1880" t="str">
            <v>191625334</v>
          </cell>
          <cell r="AT1880" t="str">
            <v>168868780141</v>
          </cell>
          <cell r="AU1880" t="str">
            <v>0046</v>
          </cell>
          <cell r="AV1880" t="str">
            <v>0372</v>
          </cell>
          <cell r="AW1880" t="str">
            <v>09241501</v>
          </cell>
          <cell r="AX1880" t="str">
            <v>812</v>
          </cell>
          <cell r="AY1880">
            <v>2</v>
          </cell>
          <cell r="AZ1880">
            <v>2</v>
          </cell>
          <cell r="BA1880">
            <v>10</v>
          </cell>
          <cell r="BB1880" t="str">
            <v>04.673.081.707</v>
          </cell>
          <cell r="BC1880">
            <v>46040</v>
          </cell>
          <cell r="BD1880">
            <v>44263</v>
          </cell>
          <cell r="BE1880" t="str">
            <v>D</v>
          </cell>
          <cell r="BG1880">
            <v>44362</v>
          </cell>
        </row>
        <row r="1881">
          <cell r="A1881">
            <v>114088</v>
          </cell>
          <cell r="B1881" t="str">
            <v>PAULO CESAR SILVA SANTOS</v>
          </cell>
          <cell r="C1881" t="str">
            <v>AJUDANTE EQ SERVICOS DIVERSOS</v>
          </cell>
          <cell r="D1881" t="str">
            <v>ECOSAMPA Santo Amaro</v>
          </cell>
          <cell r="E1881">
            <v>43728</v>
          </cell>
          <cell r="F1881">
            <v>1603.99</v>
          </cell>
          <cell r="G1881" t="str">
            <v>Em Atividade Normal</v>
          </cell>
          <cell r="H1881">
            <v>45119</v>
          </cell>
          <cell r="I1881">
            <v>33404</v>
          </cell>
          <cell r="J1881" t="str">
            <v>379.122.218-08</v>
          </cell>
          <cell r="K1881" t="str">
            <v>201.15260.75.1</v>
          </cell>
          <cell r="L1881" t="str">
            <v>Salário Mensal</v>
          </cell>
          <cell r="M1881" t="str">
            <v>Empregado (CLT)</v>
          </cell>
          <cell r="N1881" t="str">
            <v>5142-25</v>
          </cell>
          <cell r="O1881">
            <v>66</v>
          </cell>
          <cell r="P1881" t="str">
            <v>SEGUNDA A SABADO - 06:00 AS 14:20 / INTERVALO DE 01 HORA</v>
          </cell>
          <cell r="Q1881" t="str">
            <v>220 Horas</v>
          </cell>
          <cell r="R1881" t="str">
            <v>75.01.001</v>
          </cell>
          <cell r="S1881" t="str">
            <v>SCK - Lavagem Especial Equip.</v>
          </cell>
          <cell r="T1881">
            <v>2</v>
          </cell>
          <cell r="U1881" t="str">
            <v>SIEMACO SAO PAULO LIMP URBANA</v>
          </cell>
          <cell r="V1881" t="str">
            <v>Brasileira</v>
          </cell>
          <cell r="W1881" t="str">
            <v>São Paulo</v>
          </cell>
          <cell r="X1881" t="str">
            <v>LENICE MARIA DA SILVA</v>
          </cell>
          <cell r="Y1881" t="str">
            <v>JURACI MOIZES DOS SANTOS</v>
          </cell>
          <cell r="Z1881" t="str">
            <v>Solteiro</v>
          </cell>
          <cell r="AA1881" t="str">
            <v>Ensino Fundamental Incompleto</v>
          </cell>
          <cell r="AB1881" t="str">
            <v>M</v>
          </cell>
          <cell r="AC1881" t="str">
            <v>Rua</v>
          </cell>
          <cell r="AD1881" t="str">
            <v>CACHOEIRA ACARA</v>
          </cell>
          <cell r="AE1881" t="str">
            <v>132</v>
          </cell>
          <cell r="AG1881" t="str">
            <v>05868-000</v>
          </cell>
          <cell r="AH1881" t="str">
            <v>CONJUNTO HABIT. INST. ADVENTISTA</v>
          </cell>
          <cell r="AI1881" t="str">
            <v>São Paulo</v>
          </cell>
          <cell r="AJ1881" t="str">
            <v>São Paulo</v>
          </cell>
          <cell r="AK1881" t="str">
            <v>11</v>
          </cell>
          <cell r="AL1881" t="str">
            <v>5821.2877</v>
          </cell>
          <cell r="AM1881" t="str">
            <v>11</v>
          </cell>
          <cell r="AN1881" t="str">
            <v>98486.5153</v>
          </cell>
          <cell r="AP1881">
            <v>2921</v>
          </cell>
          <cell r="AQ1881" t="str">
            <v>52921</v>
          </cell>
          <cell r="AR1881" t="str">
            <v>6</v>
          </cell>
          <cell r="AS1881" t="str">
            <v>44232585X</v>
          </cell>
          <cell r="AT1881" t="str">
            <v>428889540191</v>
          </cell>
          <cell r="AU1881" t="str">
            <v>0377</v>
          </cell>
          <cell r="AV1881" t="str">
            <v>020</v>
          </cell>
          <cell r="AW1881" t="str">
            <v>087173</v>
          </cell>
          <cell r="AX1881" t="str">
            <v>350</v>
          </cell>
          <cell r="AY1881">
            <v>3</v>
          </cell>
          <cell r="AZ1881">
            <v>11</v>
          </cell>
          <cell r="BA1881">
            <v>11</v>
          </cell>
        </row>
        <row r="1882">
          <cell r="A1882">
            <v>122247</v>
          </cell>
          <cell r="B1882" t="str">
            <v>PAULO DE OLIVEIRA SOUZA</v>
          </cell>
          <cell r="C1882" t="str">
            <v>AJUDANTE EQ SERVICOS DIVERSOS</v>
          </cell>
          <cell r="D1882" t="str">
            <v>ECOSAMPA Santo Amaro</v>
          </cell>
          <cell r="E1882">
            <v>45089</v>
          </cell>
          <cell r="F1882">
            <v>1603.99</v>
          </cell>
          <cell r="G1882" t="str">
            <v>Em Atividade Normal</v>
          </cell>
          <cell r="H1882">
            <v>45089</v>
          </cell>
          <cell r="I1882">
            <v>28688</v>
          </cell>
          <cell r="J1882" t="str">
            <v>387.251.558-65</v>
          </cell>
          <cell r="K1882" t="str">
            <v>203.85556.63.7</v>
          </cell>
          <cell r="L1882" t="str">
            <v>Salário Mensal</v>
          </cell>
          <cell r="M1882" t="str">
            <v>Empregado (CLT)</v>
          </cell>
          <cell r="N1882" t="str">
            <v>5142-25</v>
          </cell>
          <cell r="O1882">
            <v>300</v>
          </cell>
          <cell r="P1882" t="str">
            <v>SEGUNDA A SABADO - 21:00 AS 04:33 / INTERVALO DE 01 HORA</v>
          </cell>
          <cell r="Q1882" t="str">
            <v>220 Horas</v>
          </cell>
          <cell r="R1882" t="str">
            <v>75.01.013</v>
          </cell>
          <cell r="S1882" t="str">
            <v>SCK - Capinação e Roçada de Vias</v>
          </cell>
          <cell r="T1882">
            <v>2</v>
          </cell>
          <cell r="U1882" t="str">
            <v>SIEMACO SAO PAULO LIMP URBANA</v>
          </cell>
          <cell r="V1882" t="str">
            <v>Brasileira</v>
          </cell>
          <cell r="W1882" t="str">
            <v>São Paulo</v>
          </cell>
          <cell r="X1882" t="str">
            <v>MARLEIDE DE OLIVEIRA SOUZA</v>
          </cell>
          <cell r="Y1882" t="str">
            <v>JOAQUIM ARAUJO DE SOUZA</v>
          </cell>
          <cell r="Z1882" t="str">
            <v>Solteiro</v>
          </cell>
          <cell r="AA1882" t="str">
            <v>Ensino Fundamental Incompleto</v>
          </cell>
          <cell r="AB1882" t="str">
            <v>M</v>
          </cell>
          <cell r="AC1882" t="str">
            <v>Rua</v>
          </cell>
          <cell r="AD1882" t="str">
            <v>ANTONIO JOSE BASTOS</v>
          </cell>
          <cell r="AE1882" t="str">
            <v>127</v>
          </cell>
          <cell r="AF1882" t="str">
            <v>CASA 2</v>
          </cell>
          <cell r="AG1882" t="str">
            <v>05775-120</v>
          </cell>
          <cell r="AH1882" t="str">
            <v>PARQUE REGINA</v>
          </cell>
          <cell r="AI1882" t="str">
            <v>São Paulo</v>
          </cell>
          <cell r="AJ1882" t="str">
            <v>São Paulo</v>
          </cell>
          <cell r="AK1882" t="str">
            <v>11</v>
          </cell>
          <cell r="AL1882" t="str">
            <v>5826.6330</v>
          </cell>
          <cell r="AM1882" t="str">
            <v>11</v>
          </cell>
          <cell r="AN1882" t="str">
            <v>98681-3348</v>
          </cell>
          <cell r="AP1882">
            <v>7867</v>
          </cell>
          <cell r="AQ1882" t="str">
            <v>45363</v>
          </cell>
          <cell r="AR1882" t="str">
            <v>6</v>
          </cell>
          <cell r="AS1882" t="str">
            <v>363582174</v>
          </cell>
          <cell r="AT1882" t="str">
            <v>360925770141</v>
          </cell>
          <cell r="AU1882" t="str">
            <v>0343</v>
          </cell>
          <cell r="AV1882" t="str">
            <v>328</v>
          </cell>
          <cell r="AW1882" t="str">
            <v>38725155</v>
          </cell>
          <cell r="AX1882" t="str">
            <v>865</v>
          </cell>
          <cell r="AY1882">
            <v>0</v>
          </cell>
          <cell r="AZ1882">
            <v>2</v>
          </cell>
          <cell r="BA1882">
            <v>19</v>
          </cell>
        </row>
        <row r="1883">
          <cell r="A1883">
            <v>114980</v>
          </cell>
          <cell r="B1883" t="str">
            <v>PAULO FRANCISCO DO PRADO SILVA</v>
          </cell>
          <cell r="C1883" t="str">
            <v>AJUDANTE EQ SERVICOS DIVERSOS</v>
          </cell>
          <cell r="D1883" t="str">
            <v>ECOSAMPA Santo Amaro</v>
          </cell>
          <cell r="E1883">
            <v>43917</v>
          </cell>
          <cell r="F1883">
            <v>1603.99</v>
          </cell>
          <cell r="G1883" t="str">
            <v>Em Atividade Normal</v>
          </cell>
          <cell r="H1883">
            <v>44954</v>
          </cell>
          <cell r="I1883">
            <v>34593</v>
          </cell>
          <cell r="J1883" t="str">
            <v>443.404.418-48</v>
          </cell>
          <cell r="K1883" t="str">
            <v>201.55956.58.7</v>
          </cell>
          <cell r="L1883" t="str">
            <v>Salário Mensal</v>
          </cell>
          <cell r="M1883" t="str">
            <v>Empregado (CLT)</v>
          </cell>
          <cell r="N1883" t="str">
            <v>5142-25</v>
          </cell>
          <cell r="O1883">
            <v>300</v>
          </cell>
          <cell r="P1883" t="str">
            <v>SEGUNDA A SABADO - 21:00 AS 04:33 / INTERVALO DE 01 HORA</v>
          </cell>
          <cell r="Q1883" t="str">
            <v>220 Horas</v>
          </cell>
          <cell r="R1883" t="str">
            <v>75.01.013</v>
          </cell>
          <cell r="S1883" t="str">
            <v>SCK - Capinação e Roçada de Vias</v>
          </cell>
          <cell r="T1883">
            <v>2</v>
          </cell>
          <cell r="U1883" t="str">
            <v>SIEMACO SAO PAULO LIMP URBANA</v>
          </cell>
          <cell r="V1883" t="str">
            <v>Brasileira</v>
          </cell>
          <cell r="W1883" t="str">
            <v>São Paulo</v>
          </cell>
          <cell r="X1883" t="str">
            <v>ANA LUCIA DO PRADO LIMA</v>
          </cell>
          <cell r="Y1883" t="str">
            <v>JOSE FRANCISCO DA SILVA</v>
          </cell>
          <cell r="Z1883" t="str">
            <v>Solteiro</v>
          </cell>
          <cell r="AA1883" t="str">
            <v>Ensino Médio Completo</v>
          </cell>
          <cell r="AB1883" t="str">
            <v>M</v>
          </cell>
          <cell r="AC1883" t="str">
            <v>Estrada</v>
          </cell>
          <cell r="AD1883" t="str">
            <v>DO SHIMIDT</v>
          </cell>
          <cell r="AE1883" t="str">
            <v>35</v>
          </cell>
          <cell r="AG1883" t="str">
            <v>04855-515</v>
          </cell>
          <cell r="AH1883" t="str">
            <v>JARDIM MORAIS PRADO</v>
          </cell>
          <cell r="AI1883" t="str">
            <v>São Paulo</v>
          </cell>
          <cell r="AJ1883" t="str">
            <v>São Paulo</v>
          </cell>
          <cell r="AK1883" t="str">
            <v>11</v>
          </cell>
          <cell r="AL1883" t="str">
            <v>9754.0814</v>
          </cell>
          <cell r="AM1883" t="str">
            <v>11</v>
          </cell>
          <cell r="AN1883" t="str">
            <v>96833.8707</v>
          </cell>
          <cell r="AP1883">
            <v>6677</v>
          </cell>
          <cell r="AQ1883" t="str">
            <v>14707</v>
          </cell>
          <cell r="AR1883" t="str">
            <v>3</v>
          </cell>
          <cell r="AS1883" t="str">
            <v>369637768</v>
          </cell>
          <cell r="AT1883" t="str">
            <v>399607010132</v>
          </cell>
          <cell r="AU1883" t="str">
            <v>491</v>
          </cell>
          <cell r="AV1883" t="str">
            <v>381</v>
          </cell>
          <cell r="AW1883" t="str">
            <v>44340441</v>
          </cell>
          <cell r="AX1883" t="str">
            <v>848</v>
          </cell>
          <cell r="AY1883">
            <v>3</v>
          </cell>
          <cell r="AZ1883">
            <v>5</v>
          </cell>
          <cell r="BA1883">
            <v>4</v>
          </cell>
        </row>
        <row r="1884">
          <cell r="A1884">
            <v>113248</v>
          </cell>
          <cell r="B1884" t="str">
            <v>PAULO GUILHERME DA SILVA SOUZA</v>
          </cell>
          <cell r="C1884" t="str">
            <v>AJUDANTE EQ SERVICOS DIVERSOS</v>
          </cell>
          <cell r="D1884" t="str">
            <v>ECOSAMPA M'Boi Mirim</v>
          </cell>
          <cell r="E1884">
            <v>43617</v>
          </cell>
          <cell r="F1884">
            <v>1231.95</v>
          </cell>
          <cell r="G1884" t="str">
            <v>Demitido em Meses Anteriores</v>
          </cell>
          <cell r="H1884">
            <v>43670</v>
          </cell>
          <cell r="I1884">
            <v>34008</v>
          </cell>
          <cell r="J1884" t="str">
            <v>425.226.318-29</v>
          </cell>
          <cell r="K1884" t="str">
            <v>204.16101.01.6</v>
          </cell>
          <cell r="L1884" t="str">
            <v>Salário Mensal</v>
          </cell>
          <cell r="M1884" t="str">
            <v>Empregado (CLT)</v>
          </cell>
          <cell r="N1884" t="str">
            <v>5142-25</v>
          </cell>
          <cell r="O1884">
            <v>66</v>
          </cell>
          <cell r="P1884" t="str">
            <v>SEGUNDA A SABADO - 06:00 AS 14:20 / INTERVALO DE 01 HORA</v>
          </cell>
          <cell r="Q1884" t="str">
            <v>220 Horas</v>
          </cell>
          <cell r="R1884" t="str">
            <v>75.01.014</v>
          </cell>
          <cell r="S1884" t="str">
            <v>SCK - Pintura de Meio-Fio e Remoção Faixas e Propagandas</v>
          </cell>
          <cell r="T1884">
            <v>2</v>
          </cell>
          <cell r="U1884" t="str">
            <v>SIEMACO SAO PAULO LIMP URBANA</v>
          </cell>
          <cell r="V1884" t="str">
            <v>Brasileira</v>
          </cell>
          <cell r="W1884" t="str">
            <v>Iretama</v>
          </cell>
          <cell r="X1884" t="str">
            <v>MARIA AUXILIADORA DA SILVA DE SOUZA</v>
          </cell>
          <cell r="Y1884" t="str">
            <v>HELIO NUNES DE SOUZA</v>
          </cell>
          <cell r="Z1884" t="str">
            <v>Solteiro</v>
          </cell>
          <cell r="AA1884" t="str">
            <v>Ensino Fundamental Incompleto</v>
          </cell>
          <cell r="AB1884" t="str">
            <v>M</v>
          </cell>
          <cell r="AC1884" t="str">
            <v>Rua</v>
          </cell>
          <cell r="AD1884" t="str">
            <v>LUIS VIEIRA</v>
          </cell>
          <cell r="AE1884" t="str">
            <v>333</v>
          </cell>
          <cell r="AG1884" t="str">
            <v>05857-360</v>
          </cell>
          <cell r="AH1884" t="str">
            <v>AURELIO</v>
          </cell>
          <cell r="AI1884" t="str">
            <v>São Paulo</v>
          </cell>
          <cell r="AJ1884" t="str">
            <v>São Paulo</v>
          </cell>
          <cell r="AP1884">
            <v>9106</v>
          </cell>
          <cell r="AQ1884" t="str">
            <v>33395</v>
          </cell>
          <cell r="AR1884" t="str">
            <v>9</v>
          </cell>
          <cell r="AS1884" t="str">
            <v>493268741</v>
          </cell>
          <cell r="AT1884" t="str">
            <v>388032990159</v>
          </cell>
          <cell r="AU1884" t="str">
            <v>662</v>
          </cell>
          <cell r="AV1884" t="str">
            <v>373</v>
          </cell>
          <cell r="AW1884" t="str">
            <v>87866</v>
          </cell>
          <cell r="AX1884" t="str">
            <v>368</v>
          </cell>
          <cell r="AY1884">
            <v>0</v>
          </cell>
          <cell r="AZ1884">
            <v>1</v>
          </cell>
          <cell r="BA1884">
            <v>23</v>
          </cell>
        </row>
        <row r="1885">
          <cell r="A1885">
            <v>115407</v>
          </cell>
          <cell r="B1885" t="str">
            <v>PAULO GUILHERME MENDES TEODORO</v>
          </cell>
          <cell r="C1885" t="str">
            <v>AJUDANTE EQ SERVICOS DIVERSOS</v>
          </cell>
          <cell r="D1885" t="str">
            <v>ECOSAMPA Parelheiros</v>
          </cell>
          <cell r="E1885">
            <v>44048</v>
          </cell>
          <cell r="F1885">
            <v>1319.67</v>
          </cell>
          <cell r="G1885" t="str">
            <v>Demitido em Meses Anteriores</v>
          </cell>
          <cell r="H1885">
            <v>44137</v>
          </cell>
          <cell r="I1885">
            <v>35444</v>
          </cell>
          <cell r="J1885" t="str">
            <v>456.454.208-70</v>
          </cell>
          <cell r="K1885" t="str">
            <v>166.17081.45.6</v>
          </cell>
          <cell r="L1885" t="str">
            <v>Salário Mensal</v>
          </cell>
          <cell r="M1885" t="str">
            <v>Empregado (CLT)</v>
          </cell>
          <cell r="N1885" t="str">
            <v>5142-25</v>
          </cell>
          <cell r="O1885">
            <v>66</v>
          </cell>
          <cell r="P1885" t="str">
            <v>SEGUNDA A SABADO - 06:00 AS 14:20 / INTERVALO DE 01 HORA</v>
          </cell>
          <cell r="Q1885" t="str">
            <v>220 Horas</v>
          </cell>
          <cell r="R1885" t="str">
            <v>75.01.013</v>
          </cell>
          <cell r="S1885" t="str">
            <v>SCK - Capinação e Roçada de Vias</v>
          </cell>
          <cell r="T1885">
            <v>2</v>
          </cell>
          <cell r="U1885" t="str">
            <v>SIEMACO SAO PAULO LIMP URBANA</v>
          </cell>
          <cell r="V1885" t="str">
            <v>Brasileira</v>
          </cell>
          <cell r="W1885" t="str">
            <v>São Paulo</v>
          </cell>
          <cell r="X1885" t="str">
            <v>MICHELE MENDES DOS SANTOS</v>
          </cell>
          <cell r="Y1885" t="str">
            <v>JORGE PAULO ARRUDA TEODORO</v>
          </cell>
          <cell r="Z1885" t="str">
            <v>Solteiro</v>
          </cell>
          <cell r="AA1885" t="str">
            <v>Ensino Médio Completo</v>
          </cell>
          <cell r="AB1885" t="str">
            <v>M</v>
          </cell>
          <cell r="AC1885" t="str">
            <v>Rua</v>
          </cell>
          <cell r="AD1885" t="str">
            <v>RUI RODRIGUES</v>
          </cell>
          <cell r="AE1885" t="str">
            <v>169</v>
          </cell>
          <cell r="AG1885" t="str">
            <v>04807-050</v>
          </cell>
          <cell r="AH1885" t="str">
            <v>CIDADDE DUTRA</v>
          </cell>
          <cell r="AI1885" t="str">
            <v>São Paulo</v>
          </cell>
          <cell r="AJ1885" t="str">
            <v>São Paulo</v>
          </cell>
          <cell r="AK1885" t="str">
            <v>11</v>
          </cell>
          <cell r="AL1885" t="str">
            <v>5665.8564</v>
          </cell>
          <cell r="AM1885" t="str">
            <v>11</v>
          </cell>
          <cell r="AN1885" t="str">
            <v>97016.4583</v>
          </cell>
          <cell r="AP1885">
            <v>6753</v>
          </cell>
          <cell r="AQ1885" t="str">
            <v>31296</v>
          </cell>
          <cell r="AR1885" t="str">
            <v>3</v>
          </cell>
          <cell r="AS1885" t="str">
            <v>500135769</v>
          </cell>
          <cell r="AT1885" t="str">
            <v>427541720175</v>
          </cell>
          <cell r="AU1885" t="str">
            <v>887</v>
          </cell>
          <cell r="AV1885" t="str">
            <v>280</v>
          </cell>
          <cell r="AW1885" t="str">
            <v>45645420</v>
          </cell>
          <cell r="AX1885" t="str">
            <v>870</v>
          </cell>
          <cell r="AY1885">
            <v>0</v>
          </cell>
          <cell r="AZ1885">
            <v>2</v>
          </cell>
          <cell r="BA1885">
            <v>27</v>
          </cell>
        </row>
        <row r="1886">
          <cell r="A1886">
            <v>113252</v>
          </cell>
          <cell r="B1886" t="str">
            <v>PAULO HENRIQUE CORSI AMORIM</v>
          </cell>
          <cell r="C1886" t="str">
            <v>VARREDOR</v>
          </cell>
          <cell r="D1886" t="str">
            <v>ECOSAMPA Campo Limpo</v>
          </cell>
          <cell r="E1886">
            <v>43617</v>
          </cell>
          <cell r="F1886">
            <v>1319.67</v>
          </cell>
          <cell r="G1886" t="str">
            <v>Demitido em Meses Anteriores</v>
          </cell>
          <cell r="H1886">
            <v>44463</v>
          </cell>
          <cell r="I1886">
            <v>34384</v>
          </cell>
          <cell r="J1886" t="str">
            <v>443.952.748-54</v>
          </cell>
          <cell r="K1886" t="str">
            <v>209.83882.68.6</v>
          </cell>
          <cell r="L1886" t="str">
            <v>Salário Mensal</v>
          </cell>
          <cell r="M1886" t="str">
            <v>Empregado (CLT)</v>
          </cell>
          <cell r="N1886" t="str">
            <v>5142-15</v>
          </cell>
          <cell r="O1886">
            <v>167</v>
          </cell>
          <cell r="P1886" t="str">
            <v>SEGUNDA A SABADO - 13:40 AS 22:00 / INTERVALO DE 01 HORA</v>
          </cell>
          <cell r="Q1886" t="str">
            <v>220 Horas</v>
          </cell>
          <cell r="R1886" t="str">
            <v>75.01.006</v>
          </cell>
          <cell r="S1886" t="str">
            <v>SCK - Varrição de Vias e Logradouros</v>
          </cell>
          <cell r="T1886">
            <v>2</v>
          </cell>
          <cell r="U1886" t="str">
            <v>SIEMACO SAO PAULO LIMP URBANA</v>
          </cell>
          <cell r="V1886" t="str">
            <v>Brasileira</v>
          </cell>
          <cell r="W1886" t="str">
            <v>Itapetinga</v>
          </cell>
          <cell r="X1886" t="str">
            <v>MARIA DA PENHA SILVA NASCIMENTO</v>
          </cell>
          <cell r="Y1886" t="str">
            <v>JOSE PAULO RIBEIRO AMORIM</v>
          </cell>
          <cell r="Z1886" t="str">
            <v>Casado</v>
          </cell>
          <cell r="AA1886" t="str">
            <v>Ensino Médio Incompleto</v>
          </cell>
          <cell r="AB1886" t="str">
            <v>M</v>
          </cell>
          <cell r="AC1886" t="str">
            <v>Rua</v>
          </cell>
          <cell r="AD1886" t="str">
            <v>MARIO PEDERNEIRAS</v>
          </cell>
          <cell r="AE1886" t="str">
            <v>338</v>
          </cell>
          <cell r="AG1886" t="str">
            <v>05867-390</v>
          </cell>
          <cell r="AH1886" t="str">
            <v>JARDIM VALQUIRIA</v>
          </cell>
          <cell r="AI1886" t="str">
            <v>São Paulo</v>
          </cell>
          <cell r="AJ1886" t="str">
            <v>São Paulo</v>
          </cell>
          <cell r="AP1886">
            <v>390</v>
          </cell>
          <cell r="AQ1886" t="str">
            <v>11587</v>
          </cell>
          <cell r="AR1886" t="str">
            <v>1</v>
          </cell>
          <cell r="AS1886" t="str">
            <v>395910882</v>
          </cell>
          <cell r="AT1886" t="str">
            <v>395693040175</v>
          </cell>
          <cell r="AU1886" t="str">
            <v>526</v>
          </cell>
          <cell r="AV1886" t="str">
            <v>373</v>
          </cell>
          <cell r="AW1886" t="str">
            <v>83213</v>
          </cell>
          <cell r="AX1886" t="str">
            <v>401</v>
          </cell>
          <cell r="AY1886">
            <v>2</v>
          </cell>
          <cell r="AZ1886">
            <v>3</v>
          </cell>
          <cell r="BA1886">
            <v>23</v>
          </cell>
        </row>
        <row r="1887">
          <cell r="A1887">
            <v>113255</v>
          </cell>
          <cell r="B1887" t="str">
            <v>PAULO HENRIQUE DE MELO</v>
          </cell>
          <cell r="C1887" t="str">
            <v>COLETOR</v>
          </cell>
          <cell r="D1887" t="str">
            <v>ECOSAMPA Operação Geral</v>
          </cell>
          <cell r="E1887">
            <v>43617</v>
          </cell>
          <cell r="F1887">
            <v>1907.79</v>
          </cell>
          <cell r="G1887" t="str">
            <v>Em Atividade Normal</v>
          </cell>
          <cell r="H1887">
            <v>45023</v>
          </cell>
          <cell r="I1887">
            <v>35882</v>
          </cell>
          <cell r="J1887" t="str">
            <v>481.868.298-57</v>
          </cell>
          <cell r="K1887" t="str">
            <v>166.56227.60.1</v>
          </cell>
          <cell r="L1887" t="str">
            <v>Salário Mensal</v>
          </cell>
          <cell r="M1887" t="str">
            <v>Empregado (CLT)</v>
          </cell>
          <cell r="N1887" t="str">
            <v>5142-05</v>
          </cell>
          <cell r="O1887">
            <v>339</v>
          </cell>
          <cell r="P1887" t="str">
            <v>SEGUNDA A SABADO - 13:20 AS 21:40 / INTERVALO DE 01 HORA</v>
          </cell>
          <cell r="Q1887" t="str">
            <v>220 Horas</v>
          </cell>
          <cell r="R1887" t="str">
            <v>75.01.015</v>
          </cell>
          <cell r="S1887" t="str">
            <v>SCK - Remoções de Animais Mortos</v>
          </cell>
          <cell r="T1887">
            <v>2</v>
          </cell>
          <cell r="U1887" t="str">
            <v>SIEMACO SAO PAULO LIMP URBANA</v>
          </cell>
          <cell r="V1887" t="str">
            <v>Brasileira</v>
          </cell>
          <cell r="W1887" t="str">
            <v>São Paulo</v>
          </cell>
          <cell r="X1887" t="str">
            <v>ELIZABETE GONZAGA DE MELO</v>
          </cell>
          <cell r="Z1887" t="str">
            <v>Solteiro</v>
          </cell>
          <cell r="AA1887" t="str">
            <v>Ensino Fundamental Incompleto</v>
          </cell>
          <cell r="AB1887" t="str">
            <v>M</v>
          </cell>
          <cell r="AC1887" t="str">
            <v>Rua</v>
          </cell>
          <cell r="AD1887" t="str">
            <v>PEDRO JOSE DA SILVA</v>
          </cell>
          <cell r="AE1887" t="str">
            <v>363</v>
          </cell>
          <cell r="AG1887" t="str">
            <v>05857-430</v>
          </cell>
          <cell r="AH1887" t="str">
            <v>JARDIM CAMPO DOS FERREIRAS</v>
          </cell>
          <cell r="AI1887" t="str">
            <v>São Paulo</v>
          </cell>
          <cell r="AJ1887" t="str">
            <v>São Paulo</v>
          </cell>
          <cell r="AP1887">
            <v>9106</v>
          </cell>
          <cell r="AQ1887" t="str">
            <v>34144</v>
          </cell>
          <cell r="AR1887" t="str">
            <v>0</v>
          </cell>
          <cell r="AS1887" t="str">
            <v>366519505</v>
          </cell>
          <cell r="AT1887" t="str">
            <v>436811690132</v>
          </cell>
          <cell r="AU1887" t="str">
            <v>722</v>
          </cell>
          <cell r="AV1887" t="str">
            <v>373</v>
          </cell>
          <cell r="AW1887" t="str">
            <v>44900</v>
          </cell>
          <cell r="AX1887" t="str">
            <v>414</v>
          </cell>
          <cell r="AY1887">
            <v>4</v>
          </cell>
          <cell r="AZ1887">
            <v>3</v>
          </cell>
          <cell r="BA1887">
            <v>0</v>
          </cell>
        </row>
        <row r="1888">
          <cell r="A1888">
            <v>113259</v>
          </cell>
          <cell r="B1888" t="str">
            <v>PAULO HENRIQUE DE SOUZA</v>
          </cell>
          <cell r="C1888" t="str">
            <v>AJUDANTE EQ SERVICOS DIVERSOS</v>
          </cell>
          <cell r="D1888" t="str">
            <v>ECOSAMPA Capela do Socorro</v>
          </cell>
          <cell r="E1888">
            <v>43617</v>
          </cell>
          <cell r="F1888">
            <v>1319.67</v>
          </cell>
          <cell r="G1888" t="str">
            <v>Demitido em Meses Anteriores</v>
          </cell>
          <cell r="H1888">
            <v>44223</v>
          </cell>
          <cell r="I1888">
            <v>32998</v>
          </cell>
          <cell r="J1888" t="str">
            <v>396.485.868-45</v>
          </cell>
          <cell r="K1888" t="str">
            <v>165.62029.68.7</v>
          </cell>
          <cell r="L1888" t="str">
            <v>Salário Mensal</v>
          </cell>
          <cell r="M1888" t="str">
            <v>Empregado (CLT)</v>
          </cell>
          <cell r="N1888" t="str">
            <v>5142-25</v>
          </cell>
          <cell r="O1888">
            <v>66</v>
          </cell>
          <cell r="P1888" t="str">
            <v>SEGUNDA A SABADO - 06:00 AS 14:20 / INTERVALO DE 01 HORA</v>
          </cell>
          <cell r="Q1888" t="str">
            <v>220 Horas</v>
          </cell>
          <cell r="R1888" t="str">
            <v>75.01.019</v>
          </cell>
          <cell r="S1888" t="str">
            <v>SCK - Operação dos Ecopontos</v>
          </cell>
          <cell r="T1888">
            <v>2</v>
          </cell>
          <cell r="U1888" t="str">
            <v>SIEMACO SAO PAULO LIMP URBANA</v>
          </cell>
          <cell r="V1888" t="str">
            <v>Brasileira</v>
          </cell>
          <cell r="W1888" t="str">
            <v>Diadema</v>
          </cell>
          <cell r="X1888" t="str">
            <v>GEANE SOUZA</v>
          </cell>
          <cell r="Z1888" t="str">
            <v>Solteiro</v>
          </cell>
          <cell r="AA1888" t="str">
            <v>Ensino Fundamental Incompleto</v>
          </cell>
          <cell r="AB1888" t="str">
            <v>M</v>
          </cell>
          <cell r="AC1888" t="str">
            <v>Rua</v>
          </cell>
          <cell r="AD1888" t="str">
            <v>AUGUSTO ROY</v>
          </cell>
          <cell r="AE1888" t="str">
            <v>4</v>
          </cell>
          <cell r="AG1888" t="str">
            <v>04405-240</v>
          </cell>
          <cell r="AH1888" t="str">
            <v>ZAIRA</v>
          </cell>
          <cell r="AI1888" t="str">
            <v>São Paulo</v>
          </cell>
          <cell r="AJ1888" t="str">
            <v>São Paulo</v>
          </cell>
          <cell r="AP1888">
            <v>6328</v>
          </cell>
          <cell r="AQ1888" t="str">
            <v>14913</v>
          </cell>
          <cell r="AR1888" t="str">
            <v>0</v>
          </cell>
          <cell r="AS1888" t="str">
            <v>466623835</v>
          </cell>
          <cell r="AT1888" t="str">
            <v>374137880191</v>
          </cell>
          <cell r="AU1888" t="str">
            <v>724</v>
          </cell>
          <cell r="AV1888" t="str">
            <v>351</v>
          </cell>
          <cell r="AW1888" t="str">
            <v>68080</v>
          </cell>
          <cell r="AX1888" t="str">
            <v>329</v>
          </cell>
          <cell r="AY1888">
            <v>1</v>
          </cell>
          <cell r="AZ1888">
            <v>7</v>
          </cell>
          <cell r="BA1888">
            <v>26</v>
          </cell>
        </row>
        <row r="1889">
          <cell r="A1889">
            <v>116983</v>
          </cell>
          <cell r="B1889" t="str">
            <v>PAULO HENRIQUE DOS ANJOS</v>
          </cell>
          <cell r="C1889" t="str">
            <v>AJUDANTE EQ SERVICOS DIVERSOS</v>
          </cell>
          <cell r="D1889" t="str">
            <v>ECOSAMPA Santo Amaro</v>
          </cell>
          <cell r="E1889">
            <v>44419</v>
          </cell>
          <cell r="F1889">
            <v>1603.99</v>
          </cell>
          <cell r="G1889" t="str">
            <v>Em Atividade Normal</v>
          </cell>
          <cell r="H1889">
            <v>45086</v>
          </cell>
          <cell r="I1889">
            <v>31620</v>
          </cell>
          <cell r="J1889" t="str">
            <v>356.730.728-21</v>
          </cell>
          <cell r="K1889" t="str">
            <v>166.07240.46.2</v>
          </cell>
          <cell r="L1889" t="str">
            <v>Salário Mensal</v>
          </cell>
          <cell r="M1889" t="str">
            <v>Empregado (CLT)</v>
          </cell>
          <cell r="N1889" t="str">
            <v>5142-25</v>
          </cell>
          <cell r="O1889">
            <v>300</v>
          </cell>
          <cell r="P1889" t="str">
            <v>SEGUNDA A SABADO - 21:00 AS 04:33 / INTERVALO DE 01 HORA</v>
          </cell>
          <cell r="Q1889" t="str">
            <v>220 Horas</v>
          </cell>
          <cell r="R1889" t="str">
            <v>75.01.013</v>
          </cell>
          <cell r="S1889" t="str">
            <v>SCK - Capinação e Roçada de Vias</v>
          </cell>
          <cell r="T1889">
            <v>2</v>
          </cell>
          <cell r="U1889" t="str">
            <v>SIEMACO SAO PAULO LIMP URBANA</v>
          </cell>
          <cell r="V1889" t="str">
            <v>Brasileira</v>
          </cell>
          <cell r="W1889" t="str">
            <v>São Paulo</v>
          </cell>
          <cell r="X1889" t="str">
            <v>MARIA BEATRIZ DOS ANJOS</v>
          </cell>
          <cell r="Y1889" t="str">
            <v>NAO DECLARADO</v>
          </cell>
          <cell r="Z1889" t="str">
            <v>Solteiro</v>
          </cell>
          <cell r="AA1889" t="str">
            <v>Ensino Médio Incompleto</v>
          </cell>
          <cell r="AB1889" t="str">
            <v>M</v>
          </cell>
          <cell r="AC1889" t="str">
            <v>Rua</v>
          </cell>
          <cell r="AD1889" t="str">
            <v>RUA MACEDONIA</v>
          </cell>
          <cell r="AE1889" t="str">
            <v>41</v>
          </cell>
          <cell r="AG1889" t="str">
            <v>06857-740</v>
          </cell>
          <cell r="AH1889" t="str">
            <v>JARDIM IDEMORI</v>
          </cell>
          <cell r="AI1889" t="str">
            <v>São Paulo</v>
          </cell>
          <cell r="AJ1889" t="str">
            <v>São Paulo</v>
          </cell>
          <cell r="AK1889" t="str">
            <v>11</v>
          </cell>
          <cell r="AL1889" t="str">
            <v>97854.6094</v>
          </cell>
          <cell r="AM1889" t="str">
            <v>11</v>
          </cell>
          <cell r="AN1889" t="str">
            <v>97789.7272</v>
          </cell>
          <cell r="AP1889">
            <v>1667</v>
          </cell>
          <cell r="AQ1889" t="str">
            <v>88842</v>
          </cell>
          <cell r="AR1889" t="str">
            <v>2</v>
          </cell>
          <cell r="AS1889" t="str">
            <v>428980867</v>
          </cell>
          <cell r="AT1889" t="str">
            <v>328768610183</v>
          </cell>
          <cell r="AU1889" t="str">
            <v>0281</v>
          </cell>
          <cell r="AV1889" t="str">
            <v>201</v>
          </cell>
          <cell r="AW1889" t="str">
            <v>35673072</v>
          </cell>
          <cell r="AX1889" t="str">
            <v>821</v>
          </cell>
          <cell r="AY1889">
            <v>2</v>
          </cell>
          <cell r="AZ1889">
            <v>0</v>
          </cell>
          <cell r="BA1889">
            <v>20</v>
          </cell>
        </row>
        <row r="1890">
          <cell r="A1890">
            <v>113262</v>
          </cell>
          <cell r="B1890" t="str">
            <v>PAULO HENRIQUE MAPA</v>
          </cell>
          <cell r="C1890" t="str">
            <v>VARREDOR</v>
          </cell>
          <cell r="D1890" t="str">
            <v>ECOSAMPA Campo Limpo</v>
          </cell>
          <cell r="E1890">
            <v>43617</v>
          </cell>
          <cell r="F1890">
            <v>1603.99</v>
          </cell>
          <cell r="G1890" t="str">
            <v>Em Atividade Normal</v>
          </cell>
          <cell r="H1890">
            <v>44930</v>
          </cell>
          <cell r="I1890">
            <v>25997</v>
          </cell>
          <cell r="J1890" t="str">
            <v>118.562.398-10</v>
          </cell>
          <cell r="K1890" t="str">
            <v>123.14142.78.2</v>
          </cell>
          <cell r="L1890" t="str">
            <v>Salário Mensal</v>
          </cell>
          <cell r="M1890" t="str">
            <v>Empregado (CLT)</v>
          </cell>
          <cell r="N1890" t="str">
            <v>5142-15</v>
          </cell>
          <cell r="O1890">
            <v>71</v>
          </cell>
          <cell r="P1890" t="str">
            <v>SEGUNDA A SABADO - 07:00 AS 15:20 / INTERVALO DE 01 HORA</v>
          </cell>
          <cell r="Q1890" t="str">
            <v>220 Horas</v>
          </cell>
          <cell r="R1890" t="str">
            <v>75.01.006</v>
          </cell>
          <cell r="S1890" t="str">
            <v>SCK - Varrição de Vias e Logradouros</v>
          </cell>
          <cell r="T1890">
            <v>2</v>
          </cell>
          <cell r="U1890" t="str">
            <v>SIEMACO SAO PAULO LIMP URBANA</v>
          </cell>
          <cell r="V1890" t="str">
            <v>Brasileira</v>
          </cell>
          <cell r="W1890" t="str">
            <v>São Paulo</v>
          </cell>
          <cell r="X1890" t="str">
            <v>MARGARIDA BENTO</v>
          </cell>
          <cell r="Y1890" t="str">
            <v>IZAIAS FRANCISCO MAPA</v>
          </cell>
          <cell r="Z1890" t="str">
            <v>Solteiro</v>
          </cell>
          <cell r="AA1890" t="str">
            <v>Ensino Fundamental Incompleto</v>
          </cell>
          <cell r="AB1890" t="str">
            <v>M</v>
          </cell>
          <cell r="AC1890" t="str">
            <v>Rua</v>
          </cell>
          <cell r="AD1890" t="str">
            <v>JOSE PEIXINHO</v>
          </cell>
          <cell r="AE1890" t="str">
            <v>40</v>
          </cell>
          <cell r="AG1890" t="str">
            <v>05820-170</v>
          </cell>
          <cell r="AH1890" t="str">
            <v>JARDIM LETICIA</v>
          </cell>
          <cell r="AI1890" t="str">
            <v>São Paulo</v>
          </cell>
          <cell r="AJ1890" t="str">
            <v>São Paulo</v>
          </cell>
          <cell r="AP1890">
            <v>1667</v>
          </cell>
          <cell r="AQ1890" t="str">
            <v>71567</v>
          </cell>
          <cell r="AR1890" t="str">
            <v>4</v>
          </cell>
          <cell r="AS1890" t="str">
            <v>20.656.334-6</v>
          </cell>
          <cell r="AT1890" t="str">
            <v>186063240159</v>
          </cell>
          <cell r="AU1890" t="str">
            <v>96</v>
          </cell>
          <cell r="AV1890" t="str">
            <v>372</v>
          </cell>
          <cell r="AW1890" t="str">
            <v>70023</v>
          </cell>
          <cell r="AX1890" t="str">
            <v>143</v>
          </cell>
          <cell r="AY1890">
            <v>4</v>
          </cell>
          <cell r="AZ1890">
            <v>3</v>
          </cell>
          <cell r="BA1890">
            <v>0</v>
          </cell>
        </row>
        <row r="1891">
          <cell r="A1891">
            <v>113266</v>
          </cell>
          <cell r="B1891" t="str">
            <v>PAULO HENRIQUE PINHEIRO LIMA</v>
          </cell>
          <cell r="C1891" t="str">
            <v>AJUDANTE EQ SERVICOS DIVERSOS</v>
          </cell>
          <cell r="D1891" t="str">
            <v>ECOSAMPA Santo Amaro</v>
          </cell>
          <cell r="E1891">
            <v>43617</v>
          </cell>
          <cell r="F1891">
            <v>1319.67</v>
          </cell>
          <cell r="G1891" t="str">
            <v>Demitido em Meses Anteriores</v>
          </cell>
          <cell r="H1891">
            <v>44390</v>
          </cell>
          <cell r="I1891">
            <v>35246</v>
          </cell>
          <cell r="J1891" t="str">
            <v>458.384.388-78</v>
          </cell>
          <cell r="K1891" t="str">
            <v>166.99579.82.8</v>
          </cell>
          <cell r="L1891" t="str">
            <v>Salário Mensal</v>
          </cell>
          <cell r="M1891" t="str">
            <v>Empregado (CLT)</v>
          </cell>
          <cell r="N1891" t="str">
            <v>5142-25</v>
          </cell>
          <cell r="O1891">
            <v>66</v>
          </cell>
          <cell r="P1891" t="str">
            <v>SEGUNDA A SABADO - 06:00 AS 14:20 / INTERVALO DE 01 HORA</v>
          </cell>
          <cell r="Q1891" t="str">
            <v>220 Horas</v>
          </cell>
          <cell r="R1891" t="str">
            <v>75.01.019</v>
          </cell>
          <cell r="S1891" t="str">
            <v>SCK - Operação dos Ecopontos</v>
          </cell>
          <cell r="T1891">
            <v>2</v>
          </cell>
          <cell r="U1891" t="str">
            <v>SIEMACO SAO PAULO LIMP URBANA</v>
          </cell>
          <cell r="V1891" t="str">
            <v>Brasileira</v>
          </cell>
          <cell r="W1891" t="str">
            <v>São Paulo</v>
          </cell>
          <cell r="X1891" t="str">
            <v>ELIZABETE MARIA PINHEIRO</v>
          </cell>
          <cell r="Y1891" t="str">
            <v>PAULO NASCIMENTO LIMA</v>
          </cell>
          <cell r="Z1891" t="str">
            <v>Solteiro</v>
          </cell>
          <cell r="AA1891" t="str">
            <v>Ensino Médio Completo</v>
          </cell>
          <cell r="AB1891" t="str">
            <v>M</v>
          </cell>
          <cell r="AC1891" t="str">
            <v>Rua</v>
          </cell>
          <cell r="AD1891" t="str">
            <v>HENRIQUE HESSEL</v>
          </cell>
          <cell r="AE1891" t="str">
            <v>1847</v>
          </cell>
          <cell r="AG1891" t="str">
            <v>04882-010</v>
          </cell>
          <cell r="AH1891" t="str">
            <v xml:space="preserve">FLORESTAL   </v>
          </cell>
          <cell r="AI1891" t="str">
            <v>São Paulo</v>
          </cell>
          <cell r="AJ1891" t="str">
            <v>São Paulo</v>
          </cell>
          <cell r="AP1891">
            <v>5917</v>
          </cell>
          <cell r="AQ1891" t="str">
            <v>3870</v>
          </cell>
          <cell r="AR1891" t="str">
            <v>4</v>
          </cell>
          <cell r="AS1891" t="str">
            <v>381670120</v>
          </cell>
          <cell r="AT1891" t="str">
            <v>410933540167</v>
          </cell>
          <cell r="AU1891" t="str">
            <v>523</v>
          </cell>
          <cell r="AV1891" t="str">
            <v>381</v>
          </cell>
          <cell r="AW1891" t="str">
            <v>36388</v>
          </cell>
          <cell r="AX1891" t="str">
            <v>401</v>
          </cell>
          <cell r="AY1891">
            <v>2</v>
          </cell>
          <cell r="AZ1891">
            <v>1</v>
          </cell>
          <cell r="BA1891">
            <v>12</v>
          </cell>
        </row>
        <row r="1892">
          <cell r="A1892">
            <v>113269</v>
          </cell>
          <cell r="B1892" t="str">
            <v>PAULO HENRIQUE SILVA LEAL</v>
          </cell>
          <cell r="C1892" t="str">
            <v>COLETOR</v>
          </cell>
          <cell r="D1892" t="str">
            <v>ECOSAMPA Operação Geral</v>
          </cell>
          <cell r="E1892">
            <v>43617</v>
          </cell>
          <cell r="F1892">
            <v>1523.89</v>
          </cell>
          <cell r="G1892" t="str">
            <v>Demitido em Meses Anteriores</v>
          </cell>
          <cell r="H1892">
            <v>43991</v>
          </cell>
          <cell r="I1892">
            <v>34449</v>
          </cell>
          <cell r="J1892" t="str">
            <v>410.442.738-10</v>
          </cell>
          <cell r="K1892" t="str">
            <v>209.78876.78.9</v>
          </cell>
          <cell r="L1892" t="str">
            <v>Salário Mensal</v>
          </cell>
          <cell r="M1892" t="str">
            <v>Empregado (CLT)</v>
          </cell>
          <cell r="N1892" t="str">
            <v>5142-05</v>
          </cell>
          <cell r="O1892">
            <v>297</v>
          </cell>
          <cell r="P1892" t="str">
            <v>SEGUNDA A SABADO - 05:40 AS 14:00 / INTERVALO DE 01 HORA</v>
          </cell>
          <cell r="Q1892" t="str">
            <v>220 Horas</v>
          </cell>
          <cell r="R1892" t="str">
            <v>75.01.017</v>
          </cell>
          <cell r="S1892" t="str">
            <v>SCK - Coleta Manual - Entulho e Materiais Diversos</v>
          </cell>
          <cell r="T1892">
            <v>2</v>
          </cell>
          <cell r="U1892" t="str">
            <v>SIEMACO SAO PAULO LIMP URBANA</v>
          </cell>
          <cell r="V1892" t="str">
            <v>Brasileira</v>
          </cell>
          <cell r="W1892" t="str">
            <v>São Paulo</v>
          </cell>
          <cell r="X1892" t="str">
            <v>SILVANA MARIA SILVA LEAL</v>
          </cell>
          <cell r="Y1892" t="str">
            <v>PAULO CEZAR LEAL</v>
          </cell>
          <cell r="Z1892" t="str">
            <v>Solteiro</v>
          </cell>
          <cell r="AA1892" t="str">
            <v>Ensino Fundamental Incompleto</v>
          </cell>
          <cell r="AB1892" t="str">
            <v>M</v>
          </cell>
          <cell r="AC1892" t="str">
            <v>Travessa</v>
          </cell>
          <cell r="AD1892" t="str">
            <v>DA REPLICA</v>
          </cell>
          <cell r="AE1892" t="str">
            <v>105</v>
          </cell>
          <cell r="AG1892" t="str">
            <v>05890-490</v>
          </cell>
          <cell r="AH1892" t="str">
            <v>JARDIM DAS ROSAS</v>
          </cell>
          <cell r="AI1892" t="str">
            <v>São Paulo</v>
          </cell>
          <cell r="AJ1892" t="str">
            <v>São Paulo</v>
          </cell>
          <cell r="AP1892">
            <v>390</v>
          </cell>
          <cell r="AQ1892" t="str">
            <v>12747</v>
          </cell>
          <cell r="AR1892" t="str">
            <v>0</v>
          </cell>
          <cell r="AS1892" t="str">
            <v>427168557</v>
          </cell>
          <cell r="AT1892" t="str">
            <v>412861860116</v>
          </cell>
          <cell r="AU1892" t="str">
            <v>85</v>
          </cell>
          <cell r="AV1892" t="str">
            <v>20</v>
          </cell>
          <cell r="AW1892" t="str">
            <v>39619</v>
          </cell>
          <cell r="AX1892" t="str">
            <v>357</v>
          </cell>
          <cell r="AY1892">
            <v>1</v>
          </cell>
          <cell r="AZ1892">
            <v>0</v>
          </cell>
          <cell r="BA1892">
            <v>8</v>
          </cell>
        </row>
        <row r="1893">
          <cell r="A1893">
            <v>116720</v>
          </cell>
          <cell r="B1893" t="str">
            <v>PAULO HENRIQUE SILVA LEAL</v>
          </cell>
          <cell r="C1893" t="str">
            <v>VARREDOR</v>
          </cell>
          <cell r="D1893" t="str">
            <v>ECOSAMPA Campo Limpo</v>
          </cell>
          <cell r="E1893">
            <v>44368</v>
          </cell>
          <cell r="F1893">
            <v>1603.99</v>
          </cell>
          <cell r="G1893" t="str">
            <v>Em Atividade Normal</v>
          </cell>
          <cell r="H1893">
            <v>45023</v>
          </cell>
          <cell r="I1893">
            <v>34449</v>
          </cell>
          <cell r="J1893" t="str">
            <v>410.442.738-10</v>
          </cell>
          <cell r="K1893" t="str">
            <v>209.78876.78.9</v>
          </cell>
          <cell r="L1893" t="str">
            <v>Salário Mensal</v>
          </cell>
          <cell r="M1893" t="str">
            <v>Empregado (CLT)</v>
          </cell>
          <cell r="N1893" t="str">
            <v>5142-15</v>
          </cell>
          <cell r="O1893">
            <v>242</v>
          </cell>
          <cell r="P1893" t="str">
            <v>SEGUNDA A SABADO - 13:00 AS 21:20 / INTERVALO DE 01 HORA</v>
          </cell>
          <cell r="Q1893" t="str">
            <v>220 Horas</v>
          </cell>
          <cell r="R1893" t="str">
            <v>75.01.010</v>
          </cell>
          <cell r="S1893" t="str">
            <v>SCK - Varrição de Feiras Livres</v>
          </cell>
          <cell r="T1893">
            <v>2</v>
          </cell>
          <cell r="U1893" t="str">
            <v>SIEMACO SAO PAULO LIMP URBANA</v>
          </cell>
          <cell r="V1893" t="str">
            <v>Brasileira</v>
          </cell>
          <cell r="W1893" t="str">
            <v>São Paulo</v>
          </cell>
          <cell r="X1893" t="str">
            <v>SILVANA MARIA SILVA LEAL</v>
          </cell>
          <cell r="Y1893" t="str">
            <v>PAULO CESAR LEAL</v>
          </cell>
          <cell r="Z1893" t="str">
            <v>Solteiro</v>
          </cell>
          <cell r="AA1893" t="str">
            <v>Ensino Médio Incompleto</v>
          </cell>
          <cell r="AB1893" t="str">
            <v>M</v>
          </cell>
          <cell r="AC1893" t="str">
            <v>Travessa</v>
          </cell>
          <cell r="AD1893" t="str">
            <v>TRAVESSA DA REPLICA</v>
          </cell>
          <cell r="AE1893" t="str">
            <v>105</v>
          </cell>
          <cell r="AG1893" t="str">
            <v>05890-490</v>
          </cell>
          <cell r="AH1893" t="str">
            <v>JARDIM IPORANGA</v>
          </cell>
          <cell r="AI1893" t="str">
            <v>São Paulo</v>
          </cell>
          <cell r="AJ1893" t="str">
            <v>São Paulo</v>
          </cell>
          <cell r="AK1893" t="str">
            <v>11</v>
          </cell>
          <cell r="AL1893" t="str">
            <v>94843.7552</v>
          </cell>
          <cell r="AM1893" t="str">
            <v>11</v>
          </cell>
          <cell r="AN1893" t="str">
            <v>9584.5965</v>
          </cell>
          <cell r="AP1893">
            <v>1003</v>
          </cell>
          <cell r="AQ1893" t="str">
            <v>93597</v>
          </cell>
          <cell r="AR1893" t="str">
            <v>8</v>
          </cell>
          <cell r="AS1893" t="str">
            <v>427168557</v>
          </cell>
          <cell r="AT1893" t="str">
            <v>412861860116</v>
          </cell>
          <cell r="AU1893" t="str">
            <v>0085</v>
          </cell>
          <cell r="AV1893" t="str">
            <v>020</v>
          </cell>
          <cell r="AW1893" t="str">
            <v>41044273</v>
          </cell>
          <cell r="AX1893" t="str">
            <v>810</v>
          </cell>
          <cell r="AY1893">
            <v>2</v>
          </cell>
          <cell r="AZ1893">
            <v>2</v>
          </cell>
          <cell r="BA1893">
            <v>10</v>
          </cell>
        </row>
        <row r="1894">
          <cell r="A1894">
            <v>113277</v>
          </cell>
          <cell r="B1894" t="str">
            <v>PAULO HENRIQUE XAVIER</v>
          </cell>
          <cell r="C1894" t="str">
            <v>VARREDOR</v>
          </cell>
          <cell r="D1894" t="str">
            <v>ECOSAMPA Campo Limpo</v>
          </cell>
          <cell r="E1894">
            <v>43617</v>
          </cell>
          <cell r="F1894">
            <v>1281.23</v>
          </cell>
          <cell r="G1894" t="str">
            <v>Demitido em Meses Anteriores</v>
          </cell>
          <cell r="H1894">
            <v>43786</v>
          </cell>
          <cell r="I1894">
            <v>24325</v>
          </cell>
          <cell r="J1894" t="str">
            <v>068.266.848-61</v>
          </cell>
          <cell r="K1894" t="str">
            <v>122.13381.57.9</v>
          </cell>
          <cell r="L1894" t="str">
            <v>Salário Mensal</v>
          </cell>
          <cell r="M1894" t="str">
            <v>Empregado (CLT)</v>
          </cell>
          <cell r="N1894" t="str">
            <v>5142-15</v>
          </cell>
          <cell r="O1894">
            <v>71</v>
          </cell>
          <cell r="P1894" t="str">
            <v>SEGUNDA A SABADO - 07:00 AS 15:20 / INTERVALO DE 01 HORA</v>
          </cell>
          <cell r="Q1894" t="str">
            <v>220 Horas</v>
          </cell>
          <cell r="R1894" t="str">
            <v>75.01.007</v>
          </cell>
          <cell r="S1894" t="str">
            <v>SCK - Varrição de Sarjetas e Calçadas</v>
          </cell>
          <cell r="T1894">
            <v>2</v>
          </cell>
          <cell r="U1894" t="str">
            <v>SIEMACO SAO PAULO LIMP URBANA</v>
          </cell>
          <cell r="V1894" t="str">
            <v>Brasileira</v>
          </cell>
          <cell r="W1894" t="str">
            <v>Taboão da Serra</v>
          </cell>
          <cell r="X1894" t="str">
            <v>MARIA DA CONCEICAO XAVIER</v>
          </cell>
          <cell r="Z1894" t="str">
            <v>Solteiro</v>
          </cell>
          <cell r="AA1894" t="str">
            <v>Ensino Fundamental Completo</v>
          </cell>
          <cell r="AB1894" t="str">
            <v>M</v>
          </cell>
          <cell r="AC1894" t="str">
            <v>Rua</v>
          </cell>
          <cell r="AD1894" t="str">
            <v>FRANCISCA RODRIGUES ADRIANO</v>
          </cell>
          <cell r="AE1894" t="str">
            <v>203</v>
          </cell>
          <cell r="AG1894" t="str">
            <v>06816-110</v>
          </cell>
          <cell r="AH1894" t="str">
            <v>VILA I CIRSTINA</v>
          </cell>
          <cell r="AI1894" t="str">
            <v>Embu</v>
          </cell>
          <cell r="AJ1894" t="str">
            <v>São Paulo</v>
          </cell>
          <cell r="AP1894">
            <v>6513</v>
          </cell>
          <cell r="AQ1894" t="str">
            <v>34332</v>
          </cell>
          <cell r="AR1894" t="str">
            <v>4</v>
          </cell>
          <cell r="AS1894" t="str">
            <v>234177123</v>
          </cell>
          <cell r="AT1894" t="str">
            <v>133549420191</v>
          </cell>
          <cell r="AU1894" t="str">
            <v>327</v>
          </cell>
          <cell r="AV1894" t="str">
            <v>341</v>
          </cell>
          <cell r="AW1894" t="str">
            <v>40556</v>
          </cell>
          <cell r="AX1894" t="str">
            <v>183</v>
          </cell>
          <cell r="AY1894">
            <v>0</v>
          </cell>
          <cell r="AZ1894">
            <v>5</v>
          </cell>
          <cell r="BA1894">
            <v>16</v>
          </cell>
        </row>
        <row r="1895">
          <cell r="A1895">
            <v>113288</v>
          </cell>
          <cell r="B1895" t="str">
            <v>PAULO JOSE RIBEIRO</v>
          </cell>
          <cell r="C1895" t="str">
            <v>VARREDOR</v>
          </cell>
          <cell r="D1895" t="str">
            <v>ECOSAMPA Santo Amaro</v>
          </cell>
          <cell r="E1895">
            <v>43617</v>
          </cell>
          <cell r="F1895">
            <v>1603.99</v>
          </cell>
          <cell r="G1895" t="str">
            <v>Em Atividade Normal</v>
          </cell>
          <cell r="H1895">
            <v>44898</v>
          </cell>
          <cell r="I1895">
            <v>25395</v>
          </cell>
          <cell r="J1895" t="str">
            <v>128.701.858-04</v>
          </cell>
          <cell r="K1895" t="str">
            <v>123.72563.97.3</v>
          </cell>
          <cell r="L1895" t="str">
            <v>Salário Mensal</v>
          </cell>
          <cell r="M1895" t="str">
            <v>Empregado (CLT)</v>
          </cell>
          <cell r="N1895" t="str">
            <v>5142-15</v>
          </cell>
          <cell r="O1895">
            <v>66</v>
          </cell>
          <cell r="P1895" t="str">
            <v>SEGUNDA A SABADO - 06:00 AS 14:20 / INTERVALO DE 01 HORA</v>
          </cell>
          <cell r="Q1895" t="str">
            <v>220 Horas</v>
          </cell>
          <cell r="R1895" t="str">
            <v>75.01.006</v>
          </cell>
          <cell r="S1895" t="str">
            <v>SCK - Varrição de Vias e Logradouros</v>
          </cell>
          <cell r="T1895">
            <v>2</v>
          </cell>
          <cell r="U1895" t="str">
            <v>SIEMACO SAO PAULO LIMP URBANA</v>
          </cell>
          <cell r="V1895" t="str">
            <v>Brasileira</v>
          </cell>
          <cell r="W1895" t="str">
            <v>São Paulo</v>
          </cell>
          <cell r="X1895" t="str">
            <v>HONORINA BRUNO DOS SANTOS</v>
          </cell>
          <cell r="Y1895" t="str">
            <v>JOSE ANTONIO RIBEIRO</v>
          </cell>
          <cell r="Z1895" t="str">
            <v>Casado</v>
          </cell>
          <cell r="AA1895" t="str">
            <v>Ensino Fundamental Incompleto</v>
          </cell>
          <cell r="AB1895" t="str">
            <v>M</v>
          </cell>
          <cell r="AC1895" t="str">
            <v>Rua</v>
          </cell>
          <cell r="AD1895" t="str">
            <v>MANDACARU</v>
          </cell>
          <cell r="AE1895" t="str">
            <v>57</v>
          </cell>
          <cell r="AG1895" t="str">
            <v>06867-520</v>
          </cell>
          <cell r="AH1895" t="str">
            <v>JARDIM SANTA JULIA</v>
          </cell>
          <cell r="AI1895" t="str">
            <v>Itapecerica da Serra</v>
          </cell>
          <cell r="AJ1895" t="str">
            <v>São Paulo</v>
          </cell>
          <cell r="AP1895">
            <v>264</v>
          </cell>
          <cell r="AQ1895" t="str">
            <v>68702</v>
          </cell>
          <cell r="AR1895" t="str">
            <v>1</v>
          </cell>
          <cell r="AS1895" t="str">
            <v>219539212</v>
          </cell>
          <cell r="AT1895" t="str">
            <v>168942040167</v>
          </cell>
          <cell r="AU1895" t="str">
            <v>145</v>
          </cell>
          <cell r="AV1895" t="str">
            <v>201</v>
          </cell>
          <cell r="AW1895" t="str">
            <v>75807</v>
          </cell>
          <cell r="AX1895" t="str">
            <v>88</v>
          </cell>
          <cell r="AY1895">
            <v>4</v>
          </cell>
          <cell r="AZ1895">
            <v>3</v>
          </cell>
          <cell r="BA1895">
            <v>0</v>
          </cell>
        </row>
        <row r="1896">
          <cell r="A1896">
            <v>113296</v>
          </cell>
          <cell r="B1896" t="str">
            <v>PAULO MOREIRA MORAIS</v>
          </cell>
          <cell r="C1896" t="str">
            <v>VARREDOR</v>
          </cell>
          <cell r="D1896" t="str">
            <v>ECOSAMPA Parelheiros</v>
          </cell>
          <cell r="E1896">
            <v>43617</v>
          </cell>
          <cell r="F1896">
            <v>1319.67</v>
          </cell>
          <cell r="G1896" t="str">
            <v>Demitido em Meses Anteriores</v>
          </cell>
          <cell r="H1896">
            <v>44323</v>
          </cell>
          <cell r="I1896">
            <v>27655</v>
          </cell>
          <cell r="J1896" t="str">
            <v>251.037.488-51</v>
          </cell>
          <cell r="K1896" t="str">
            <v>125.46044.38.0</v>
          </cell>
          <cell r="L1896" t="str">
            <v>Salário Mensal</v>
          </cell>
          <cell r="M1896" t="str">
            <v>Empregado (CLT)</v>
          </cell>
          <cell r="N1896" t="str">
            <v>5142-15</v>
          </cell>
          <cell r="O1896">
            <v>233</v>
          </cell>
          <cell r="P1896" t="str">
            <v>SEGUNDA A SABADO - 09:00 AS 17:20 / INTERVALO DE 01 HORA</v>
          </cell>
          <cell r="Q1896" t="str">
            <v>220 Horas</v>
          </cell>
          <cell r="R1896" t="str">
            <v>75.01.006</v>
          </cell>
          <cell r="S1896" t="str">
            <v>SCK - Varrição de Vias e Logradouros</v>
          </cell>
          <cell r="T1896">
            <v>2</v>
          </cell>
          <cell r="U1896" t="str">
            <v>SIEMACO SAO PAULO LIMP URBANA</v>
          </cell>
          <cell r="V1896" t="str">
            <v>Brasileira</v>
          </cell>
          <cell r="W1896" t="str">
            <v>São Paulo</v>
          </cell>
          <cell r="X1896" t="str">
            <v>MARIA MOREIRA MORAIS</v>
          </cell>
          <cell r="Y1896" t="str">
            <v>ANTONIO MORAIS</v>
          </cell>
          <cell r="Z1896" t="str">
            <v>Casado</v>
          </cell>
          <cell r="AA1896" t="str">
            <v>Ensino Fundamental Incompleto</v>
          </cell>
          <cell r="AB1896" t="str">
            <v>M</v>
          </cell>
          <cell r="AC1896" t="str">
            <v>Rua</v>
          </cell>
          <cell r="AD1896" t="str">
            <v>FRANCISCO BARBIERI</v>
          </cell>
          <cell r="AE1896" t="str">
            <v>42</v>
          </cell>
          <cell r="AG1896" t="str">
            <v>04884-170</v>
          </cell>
          <cell r="AH1896" t="str">
            <v>PARELHEIROS</v>
          </cell>
          <cell r="AI1896" t="str">
            <v>São Paulo</v>
          </cell>
          <cell r="AJ1896" t="str">
            <v>São Paulo</v>
          </cell>
          <cell r="AP1896">
            <v>6733</v>
          </cell>
          <cell r="AQ1896" t="str">
            <v>31236</v>
          </cell>
          <cell r="AR1896" t="str">
            <v>4</v>
          </cell>
          <cell r="AS1896" t="str">
            <v>24.140.968.8</v>
          </cell>
          <cell r="AT1896" t="str">
            <v>259522330132</v>
          </cell>
          <cell r="AU1896" t="str">
            <v>84</v>
          </cell>
          <cell r="AV1896" t="str">
            <v>381</v>
          </cell>
          <cell r="AW1896" t="str">
            <v>79406</v>
          </cell>
          <cell r="AX1896" t="str">
            <v>139</v>
          </cell>
          <cell r="AY1896">
            <v>1</v>
          </cell>
          <cell r="AZ1896">
            <v>11</v>
          </cell>
          <cell r="BA1896">
            <v>6</v>
          </cell>
        </row>
        <row r="1897">
          <cell r="A1897">
            <v>113332</v>
          </cell>
          <cell r="B1897" t="str">
            <v>PAULO NASCIMENTO LIMA</v>
          </cell>
          <cell r="C1897" t="str">
            <v>AJUDANTE EQ SERVICOS DIVERSOS</v>
          </cell>
          <cell r="D1897" t="str">
            <v>ECOSAMPA Capela do Socorro</v>
          </cell>
          <cell r="E1897">
            <v>43617</v>
          </cell>
          <cell r="F1897">
            <v>1319.67</v>
          </cell>
          <cell r="G1897" t="str">
            <v>Demitido em Meses Anteriores</v>
          </cell>
          <cell r="H1897">
            <v>44326</v>
          </cell>
          <cell r="I1897">
            <v>23910</v>
          </cell>
          <cell r="J1897" t="str">
            <v>469.047.604-78</v>
          </cell>
          <cell r="K1897" t="str">
            <v>120.99315.80.0</v>
          </cell>
          <cell r="L1897" t="str">
            <v>Salário Mensal</v>
          </cell>
          <cell r="M1897" t="str">
            <v>Empregado (CLT)</v>
          </cell>
          <cell r="N1897" t="str">
            <v>5142-25</v>
          </cell>
          <cell r="O1897">
            <v>66</v>
          </cell>
          <cell r="P1897" t="str">
            <v>SEGUNDA A SABADO - 06:00 AS 14:20 / INTERVALO DE 01 HORA</v>
          </cell>
          <cell r="Q1897" t="str">
            <v>220 Horas</v>
          </cell>
          <cell r="R1897" t="str">
            <v>75.01.011</v>
          </cell>
          <cell r="S1897" t="str">
            <v>SCK - Lavagem - Feiras, Vias e Logradouros</v>
          </cell>
          <cell r="T1897">
            <v>2</v>
          </cell>
          <cell r="U1897" t="str">
            <v>SIEMACO SAO PAULO LIMP URBANA</v>
          </cell>
          <cell r="V1897" t="str">
            <v>Brasileira</v>
          </cell>
          <cell r="W1897" t="str">
            <v>Maceió</v>
          </cell>
          <cell r="X1897" t="str">
            <v>NOEMIA NASCIMENTO DE LIMA</v>
          </cell>
          <cell r="Y1897" t="str">
            <v>GERALDO NASCIMENTO LIMA</v>
          </cell>
          <cell r="Z1897" t="str">
            <v>Solteiro</v>
          </cell>
          <cell r="AA1897" t="str">
            <v>Ensino Fundamental Incompleto</v>
          </cell>
          <cell r="AB1897" t="str">
            <v>M</v>
          </cell>
          <cell r="AC1897" t="str">
            <v>Rua</v>
          </cell>
          <cell r="AD1897" t="str">
            <v>HENRIQUE HESSEL</v>
          </cell>
          <cell r="AE1897" t="str">
            <v>1460</v>
          </cell>
          <cell r="AG1897" t="str">
            <v>04880-010</v>
          </cell>
          <cell r="AH1897" t="str">
            <v>PARQUE FLORESTA</v>
          </cell>
          <cell r="AI1897" t="str">
            <v>São Paulo</v>
          </cell>
          <cell r="AJ1897" t="str">
            <v>São Paulo</v>
          </cell>
          <cell r="AP1897">
            <v>6733</v>
          </cell>
          <cell r="AQ1897" t="str">
            <v>27156</v>
          </cell>
          <cell r="AR1897" t="str">
            <v>0</v>
          </cell>
          <cell r="AS1897" t="str">
            <v>38104371</v>
          </cell>
          <cell r="AT1897" t="str">
            <v>385860850141</v>
          </cell>
          <cell r="AU1897" t="str">
            <v>257</v>
          </cell>
          <cell r="AV1897" t="str">
            <v>381</v>
          </cell>
          <cell r="AW1897" t="str">
            <v>12836</v>
          </cell>
          <cell r="AX1897" t="str">
            <v>2</v>
          </cell>
          <cell r="AY1897">
            <v>1</v>
          </cell>
          <cell r="AZ1897">
            <v>11</v>
          </cell>
          <cell r="BA1897">
            <v>9</v>
          </cell>
        </row>
        <row r="1898">
          <cell r="A1898">
            <v>120623</v>
          </cell>
          <cell r="B1898" t="str">
            <v>PAULO OTAVIO ALEXANDRE VIANA</v>
          </cell>
          <cell r="C1898" t="str">
            <v>AUXILIAR DE ALMOXARIFADO PLENO</v>
          </cell>
          <cell r="D1898" t="str">
            <v>ECOSAMPA Operação Geral</v>
          </cell>
          <cell r="E1898">
            <v>44837</v>
          </cell>
          <cell r="F1898">
            <v>2610.2399999999998</v>
          </cell>
          <cell r="G1898" t="str">
            <v>Em Atividade Normal</v>
          </cell>
          <cell r="H1898">
            <v>44837</v>
          </cell>
          <cell r="I1898">
            <v>33257</v>
          </cell>
          <cell r="J1898" t="str">
            <v>392.737.838-05</v>
          </cell>
          <cell r="K1898" t="str">
            <v>165.68816.13.3</v>
          </cell>
          <cell r="L1898" t="str">
            <v>Salário Mensal</v>
          </cell>
          <cell r="M1898" t="str">
            <v>Empregado (CLT)</v>
          </cell>
          <cell r="N1898" t="str">
            <v>4141-05</v>
          </cell>
          <cell r="O1898">
            <v>223</v>
          </cell>
          <cell r="P1898" t="str">
            <v>SEGUNDA A SABADO - 10:00 AS 18:20 / INTERVALO DE 01 HORA</v>
          </cell>
          <cell r="Q1898" t="str">
            <v>220 Horas</v>
          </cell>
          <cell r="R1898" t="str">
            <v>75.02.001</v>
          </cell>
          <cell r="S1898" t="str">
            <v>Apoio Op C.Indireto</v>
          </cell>
          <cell r="T1898">
            <v>3</v>
          </cell>
          <cell r="U1898" t="str">
            <v>SIEMACO SAO PAULO LIMP URBANA</v>
          </cell>
          <cell r="V1898" t="str">
            <v>Brasileira</v>
          </cell>
          <cell r="W1898" t="str">
            <v>São Paulo</v>
          </cell>
          <cell r="X1898" t="str">
            <v>ROSILENE ALEXANDRE DE SOUZA</v>
          </cell>
          <cell r="Y1898" t="str">
            <v>LUIZ ANTONIO DE SOUZA</v>
          </cell>
          <cell r="Z1898" t="str">
            <v>Casado</v>
          </cell>
          <cell r="AA1898" t="str">
            <v>Ensino Médio Completo</v>
          </cell>
          <cell r="AB1898" t="str">
            <v>M</v>
          </cell>
          <cell r="AC1898" t="str">
            <v>Rua</v>
          </cell>
          <cell r="AD1898" t="str">
            <v>GALIANO MASINI</v>
          </cell>
          <cell r="AE1898" t="str">
            <v>165</v>
          </cell>
          <cell r="AG1898" t="str">
            <v>04428-130</v>
          </cell>
          <cell r="AH1898" t="str">
            <v>AMERICANOPOLIS</v>
          </cell>
          <cell r="AI1898" t="str">
            <v>São Paulo</v>
          </cell>
          <cell r="AJ1898" t="str">
            <v>São Paulo</v>
          </cell>
          <cell r="AM1898" t="str">
            <v>11</v>
          </cell>
          <cell r="AN1898" t="str">
            <v>96786-8719</v>
          </cell>
          <cell r="AP1898">
            <v>2945</v>
          </cell>
          <cell r="AQ1898" t="str">
            <v>56692</v>
          </cell>
          <cell r="AR1898" t="str">
            <v>1</v>
          </cell>
          <cell r="AS1898" t="str">
            <v>472578364</v>
          </cell>
          <cell r="AT1898" t="str">
            <v>370671060167</v>
          </cell>
          <cell r="AU1898" t="str">
            <v>0224</v>
          </cell>
          <cell r="AV1898" t="str">
            <v>418</v>
          </cell>
          <cell r="AW1898" t="str">
            <v>39273783</v>
          </cell>
          <cell r="AX1898" t="str">
            <v>805</v>
          </cell>
          <cell r="AY1898">
            <v>0</v>
          </cell>
          <cell r="AZ1898">
            <v>10</v>
          </cell>
          <cell r="BA1898">
            <v>28</v>
          </cell>
        </row>
        <row r="1899">
          <cell r="A1899">
            <v>114742</v>
          </cell>
          <cell r="B1899" t="str">
            <v>PAULO RICARDO SOARES SILVA DOS SANTOS</v>
          </cell>
          <cell r="C1899" t="str">
            <v>AJUDANTE EQ SERVICOS DIVERSOS</v>
          </cell>
          <cell r="D1899" t="str">
            <v>ECOSAMPA Santo Amaro</v>
          </cell>
          <cell r="E1899">
            <v>43874</v>
          </cell>
          <cell r="F1899">
            <v>1603.99</v>
          </cell>
          <cell r="G1899" t="str">
            <v>Em Atividade Normal</v>
          </cell>
          <cell r="H1899">
            <v>45163</v>
          </cell>
          <cell r="I1899">
            <v>32249</v>
          </cell>
          <cell r="J1899" t="str">
            <v>235.640.498-86</v>
          </cell>
          <cell r="K1899" t="str">
            <v>210.68856.12.4</v>
          </cell>
          <cell r="L1899" t="str">
            <v>Salário Mensal</v>
          </cell>
          <cell r="M1899" t="str">
            <v>Empregado (CLT)</v>
          </cell>
          <cell r="N1899" t="str">
            <v>5142-25</v>
          </cell>
          <cell r="O1899">
            <v>66</v>
          </cell>
          <cell r="P1899" t="str">
            <v>SEGUNDA A SABADO - 06:00 AS 14:20 / INTERVALO DE 01 HORA</v>
          </cell>
          <cell r="Q1899" t="str">
            <v>220 Horas</v>
          </cell>
          <cell r="R1899" t="str">
            <v>75.01.014</v>
          </cell>
          <cell r="S1899" t="str">
            <v>SCK - Pintura de Meio-Fio e Remoção Faixas e Propagandas</v>
          </cell>
          <cell r="T1899">
            <v>2</v>
          </cell>
          <cell r="U1899" t="str">
            <v>SIEMACO SAO PAULO LIMP URBANA</v>
          </cell>
          <cell r="V1899" t="str">
            <v>Brasileira</v>
          </cell>
          <cell r="W1899" t="str">
            <v>São Paulo</v>
          </cell>
          <cell r="X1899" t="str">
            <v>ANA MARIA SOARES DOS SANTOS</v>
          </cell>
          <cell r="Y1899" t="str">
            <v>NAO DECLARADO</v>
          </cell>
          <cell r="Z1899" t="str">
            <v>Casado</v>
          </cell>
          <cell r="AA1899" t="str">
            <v>Ensino Fundamental Completo</v>
          </cell>
          <cell r="AB1899" t="str">
            <v>M</v>
          </cell>
          <cell r="AC1899" t="str">
            <v>Rua</v>
          </cell>
          <cell r="AD1899" t="str">
            <v>RUA JOSE MANUEL CAMISA NOVA</v>
          </cell>
          <cell r="AE1899" t="str">
            <v>S/N</v>
          </cell>
          <cell r="AF1899" t="str">
            <v>BLOCO 41 AP 1A</v>
          </cell>
          <cell r="AG1899" t="str">
            <v>05822-015</v>
          </cell>
          <cell r="AH1899" t="str">
            <v>PARQUE SANTO ANTONIO</v>
          </cell>
          <cell r="AI1899" t="str">
            <v>São Paulo</v>
          </cell>
          <cell r="AJ1899" t="str">
            <v>São Paulo</v>
          </cell>
          <cell r="AK1899" t="str">
            <v>11</v>
          </cell>
          <cell r="AL1899" t="str">
            <v>93010.0496</v>
          </cell>
          <cell r="AM1899" t="str">
            <v>11</v>
          </cell>
          <cell r="AN1899" t="str">
            <v>97756.5382</v>
          </cell>
          <cell r="AP1899">
            <v>7245</v>
          </cell>
          <cell r="AQ1899" t="str">
            <v>03998</v>
          </cell>
          <cell r="AR1899" t="str">
            <v>2</v>
          </cell>
          <cell r="AS1899" t="str">
            <v>447291683</v>
          </cell>
          <cell r="AT1899" t="str">
            <v>407922140183</v>
          </cell>
          <cell r="AU1899" t="str">
            <v>367</v>
          </cell>
          <cell r="AV1899" t="str">
            <v>408</v>
          </cell>
          <cell r="AW1899" t="str">
            <v>23564049</v>
          </cell>
          <cell r="AX1899" t="str">
            <v>886</v>
          </cell>
          <cell r="AY1899">
            <v>3</v>
          </cell>
          <cell r="AZ1899">
            <v>6</v>
          </cell>
          <cell r="BA1899">
            <v>18</v>
          </cell>
        </row>
        <row r="1900">
          <cell r="A1900">
            <v>113350</v>
          </cell>
          <cell r="B1900" t="str">
            <v>PAULO ROBERO MUNIZ MOREIRA</v>
          </cell>
          <cell r="C1900" t="str">
            <v>AJUDANTE EQ SERVICOS DIVERSOS</v>
          </cell>
          <cell r="D1900" t="str">
            <v>ECOSAMPA Santo Amaro</v>
          </cell>
          <cell r="E1900">
            <v>43617</v>
          </cell>
          <cell r="F1900">
            <v>1603.99</v>
          </cell>
          <cell r="G1900" t="str">
            <v>Em Atividade Normal</v>
          </cell>
          <cell r="H1900">
            <v>44960</v>
          </cell>
          <cell r="I1900">
            <v>31828</v>
          </cell>
          <cell r="J1900" t="str">
            <v>371.380.038-38</v>
          </cell>
          <cell r="K1900" t="str">
            <v>136.71551.93.2</v>
          </cell>
          <cell r="L1900" t="str">
            <v>Salário Mensal</v>
          </cell>
          <cell r="M1900" t="str">
            <v>Empregado (CLT)</v>
          </cell>
          <cell r="N1900" t="str">
            <v>5142-25</v>
          </cell>
          <cell r="O1900">
            <v>66</v>
          </cell>
          <cell r="P1900" t="str">
            <v>SEGUNDA A SABADO - 06:00 AS 14:20 / INTERVALO DE 01 HORA</v>
          </cell>
          <cell r="Q1900" t="str">
            <v>220 Horas</v>
          </cell>
          <cell r="R1900" t="str">
            <v>75.01.013</v>
          </cell>
          <cell r="S1900" t="str">
            <v>SCK - Capinação e Roçada de Vias</v>
          </cell>
          <cell r="T1900">
            <v>2</v>
          </cell>
          <cell r="U1900" t="str">
            <v>SIEMACO SAO PAULO LIMP URBANA</v>
          </cell>
          <cell r="V1900" t="str">
            <v>Brasileira</v>
          </cell>
          <cell r="W1900" t="str">
            <v>Codó</v>
          </cell>
          <cell r="X1900" t="str">
            <v>MARIA RAIMUNDA LOBAO MUNIZ</v>
          </cell>
          <cell r="Y1900" t="str">
            <v>LINDOMAR MOREIRA</v>
          </cell>
          <cell r="Z1900" t="str">
            <v>Solteiro</v>
          </cell>
          <cell r="AA1900" t="str">
            <v>Ensino Fundamental Incompleto</v>
          </cell>
          <cell r="AB1900" t="str">
            <v>M</v>
          </cell>
          <cell r="AC1900" t="str">
            <v>Rua</v>
          </cell>
          <cell r="AD1900" t="str">
            <v>JOSE DIAS DA COSTA</v>
          </cell>
          <cell r="AE1900" t="str">
            <v>46</v>
          </cell>
          <cell r="AG1900" t="str">
            <v>05661-060</v>
          </cell>
          <cell r="AH1900" t="str">
            <v>PARAISOPOLIS</v>
          </cell>
          <cell r="AI1900" t="str">
            <v>São Paulo</v>
          </cell>
          <cell r="AJ1900" t="str">
            <v>São Paulo</v>
          </cell>
          <cell r="AP1900">
            <v>9042</v>
          </cell>
          <cell r="AQ1900" t="str">
            <v>3470</v>
          </cell>
          <cell r="AR1900" t="str">
            <v>3</v>
          </cell>
          <cell r="AS1900" t="str">
            <v>533758567</v>
          </cell>
          <cell r="AT1900" t="str">
            <v>335253010167</v>
          </cell>
          <cell r="AU1900" t="str">
            <v>563</v>
          </cell>
          <cell r="AV1900" t="str">
            <v>346</v>
          </cell>
          <cell r="AW1900" t="str">
            <v>59197</v>
          </cell>
          <cell r="AX1900" t="str">
            <v>352</v>
          </cell>
          <cell r="AY1900">
            <v>4</v>
          </cell>
          <cell r="AZ1900">
            <v>3</v>
          </cell>
          <cell r="BA1900">
            <v>0</v>
          </cell>
        </row>
        <row r="1901">
          <cell r="A1901">
            <v>113356</v>
          </cell>
          <cell r="B1901" t="str">
            <v>PAULO ROBERTO DA SILVA</v>
          </cell>
          <cell r="C1901" t="str">
            <v>AJUDANTE EQ SERVICOS DIVERSOS</v>
          </cell>
          <cell r="D1901" t="str">
            <v>ECOSAMPA Capela do Socorro</v>
          </cell>
          <cell r="E1901">
            <v>43617</v>
          </cell>
          <cell r="F1901">
            <v>1603.99</v>
          </cell>
          <cell r="G1901" t="str">
            <v>Gozando Férias</v>
          </cell>
          <cell r="H1901">
            <v>45180</v>
          </cell>
          <cell r="I1901">
            <v>21135</v>
          </cell>
          <cell r="J1901" t="str">
            <v>055.604.058-92</v>
          </cell>
          <cell r="K1901" t="str">
            <v>107.58400.04.4</v>
          </cell>
          <cell r="L1901" t="str">
            <v>Salário Mensal</v>
          </cell>
          <cell r="M1901" t="str">
            <v>Empregado (CLT)</v>
          </cell>
          <cell r="N1901" t="str">
            <v>5142-25</v>
          </cell>
          <cell r="O1901">
            <v>66</v>
          </cell>
          <cell r="P1901" t="str">
            <v>SEGUNDA A SABADO - 06:00 AS 14:20 / INTERVALO DE 01 HORA</v>
          </cell>
          <cell r="Q1901" t="str">
            <v>220 Horas</v>
          </cell>
          <cell r="R1901" t="str">
            <v>75.01.013</v>
          </cell>
          <cell r="S1901" t="str">
            <v>SCK - Capinação e Roçada de Vias</v>
          </cell>
          <cell r="T1901">
            <v>2</v>
          </cell>
          <cell r="U1901" t="str">
            <v>SIEMACO SAO PAULO LIMP URBANA</v>
          </cell>
          <cell r="V1901" t="str">
            <v>Brasileira</v>
          </cell>
          <cell r="W1901" t="str">
            <v>Caruaru</v>
          </cell>
          <cell r="X1901" t="str">
            <v>LUIZA HELEA DA SILVA</v>
          </cell>
          <cell r="Y1901" t="str">
            <v>MANOEL AUGUSTO DA SILVA</v>
          </cell>
          <cell r="Z1901" t="str">
            <v>Casado</v>
          </cell>
          <cell r="AA1901" t="str">
            <v>Ensino Fundamental Incompleto</v>
          </cell>
          <cell r="AB1901" t="str">
            <v>M</v>
          </cell>
          <cell r="AC1901" t="str">
            <v>Rua</v>
          </cell>
          <cell r="AD1901" t="str">
            <v>TIJUAPE</v>
          </cell>
          <cell r="AE1901" t="str">
            <v>105</v>
          </cell>
          <cell r="AF1901" t="str">
            <v>Casa 1</v>
          </cell>
          <cell r="AG1901" t="str">
            <v>05873-370</v>
          </cell>
          <cell r="AH1901" t="str">
            <v>CAPAO REDONDO</v>
          </cell>
          <cell r="AI1901" t="str">
            <v>São Paulo</v>
          </cell>
          <cell r="AJ1901" t="str">
            <v>São Paulo</v>
          </cell>
          <cell r="AP1901">
            <v>1003</v>
          </cell>
          <cell r="AQ1901" t="str">
            <v>81674</v>
          </cell>
          <cell r="AR1901" t="str">
            <v>9</v>
          </cell>
          <cell r="AS1901" t="str">
            <v>123456</v>
          </cell>
          <cell r="AT1901" t="str">
            <v>113964300175</v>
          </cell>
          <cell r="AU1901" t="str">
            <v>80</v>
          </cell>
          <cell r="AV1901" t="str">
            <v>20</v>
          </cell>
          <cell r="AW1901" t="str">
            <v>21856</v>
          </cell>
          <cell r="AX1901" t="str">
            <v>2</v>
          </cell>
          <cell r="AY1901">
            <v>4</v>
          </cell>
          <cell r="AZ1901">
            <v>3</v>
          </cell>
          <cell r="BA1901">
            <v>0</v>
          </cell>
        </row>
        <row r="1902">
          <cell r="A1902">
            <v>113365</v>
          </cell>
          <cell r="B1902" t="str">
            <v>PAULO ROBERTO DA SILVA</v>
          </cell>
          <cell r="C1902" t="str">
            <v>MOTORISTA CAMINHAO</v>
          </cell>
          <cell r="D1902" t="str">
            <v>ECOSAMPA Operação Geral</v>
          </cell>
          <cell r="E1902">
            <v>43617</v>
          </cell>
          <cell r="F1902">
            <v>3050.22</v>
          </cell>
          <cell r="G1902" t="str">
            <v>Em Atividade Normal</v>
          </cell>
          <cell r="H1902">
            <v>44835</v>
          </cell>
          <cell r="I1902">
            <v>27391</v>
          </cell>
          <cell r="J1902" t="str">
            <v>179.576.588-73</v>
          </cell>
          <cell r="K1902" t="str">
            <v>124.72683.06.7</v>
          </cell>
          <cell r="L1902" t="str">
            <v>Salário Mensal</v>
          </cell>
          <cell r="M1902" t="str">
            <v>Empregado (CLT)</v>
          </cell>
          <cell r="N1902" t="str">
            <v>7825-10</v>
          </cell>
          <cell r="O1902">
            <v>242</v>
          </cell>
          <cell r="P1902" t="str">
            <v>SEGUNDA A SABADO - 13:00 AS 21:20 / INTERVALO DE 01 HORA</v>
          </cell>
          <cell r="Q1902" t="str">
            <v>220 Horas</v>
          </cell>
          <cell r="R1902" t="str">
            <v>75.01.017</v>
          </cell>
          <cell r="S1902" t="str">
            <v>SCK - Coleta Manual - Entulho e Materiais Diversos</v>
          </cell>
          <cell r="T1902">
            <v>2</v>
          </cell>
          <cell r="U1902" t="str">
            <v>SIND TRAB EMP DE ONIBUS RODOV INTEREST INTERM SET DIF SAO PAULO</v>
          </cell>
          <cell r="V1902" t="str">
            <v>Brasileira</v>
          </cell>
          <cell r="W1902" t="str">
            <v>São Paulo</v>
          </cell>
          <cell r="X1902" t="str">
            <v>DORCINA DE AVILA DA SILVA</v>
          </cell>
          <cell r="Y1902" t="str">
            <v>DENEZAR PEDRO DA SILVA</v>
          </cell>
          <cell r="Z1902" t="str">
            <v>Solteiro</v>
          </cell>
          <cell r="AA1902" t="str">
            <v>Ensino Médio Completo</v>
          </cell>
          <cell r="AB1902" t="str">
            <v>M</v>
          </cell>
          <cell r="AC1902" t="str">
            <v>Rua</v>
          </cell>
          <cell r="AD1902" t="str">
            <v>SILVIA DE FARIA MARCONDES</v>
          </cell>
          <cell r="AE1902" t="str">
            <v>64</v>
          </cell>
          <cell r="AG1902" t="str">
            <v>05889-410</v>
          </cell>
          <cell r="AH1902" t="str">
            <v>FERNANDA</v>
          </cell>
          <cell r="AI1902" t="str">
            <v>São Paulo</v>
          </cell>
          <cell r="AJ1902" t="str">
            <v>São Paulo</v>
          </cell>
          <cell r="AP1902">
            <v>8485</v>
          </cell>
          <cell r="AQ1902" t="str">
            <v>20452</v>
          </cell>
          <cell r="AR1902" t="str">
            <v>6</v>
          </cell>
          <cell r="AS1902" t="str">
            <v>287679147</v>
          </cell>
          <cell r="AT1902" t="str">
            <v>266569750175</v>
          </cell>
          <cell r="AU1902" t="str">
            <v>169</v>
          </cell>
          <cell r="AV1902" t="str">
            <v>20</v>
          </cell>
          <cell r="AW1902" t="str">
            <v>12559</v>
          </cell>
          <cell r="AX1902" t="str">
            <v>174</v>
          </cell>
          <cell r="AY1902">
            <v>4</v>
          </cell>
          <cell r="AZ1902">
            <v>3</v>
          </cell>
          <cell r="BA1902">
            <v>0</v>
          </cell>
          <cell r="BB1902" t="str">
            <v>01.344.223.716</v>
          </cell>
          <cell r="BC1902">
            <v>45258</v>
          </cell>
          <cell r="BE1902" t="str">
            <v>A</v>
          </cell>
          <cell r="BF1902" t="str">
            <v>D</v>
          </cell>
          <cell r="BG1902">
            <v>43609</v>
          </cell>
        </row>
        <row r="1903">
          <cell r="A1903">
            <v>113372</v>
          </cell>
          <cell r="B1903" t="str">
            <v>PAULO ROGERIO BORGES DA SILVA</v>
          </cell>
          <cell r="C1903" t="str">
            <v>MECANICO I</v>
          </cell>
          <cell r="D1903" t="str">
            <v>ECOSAMPA Operação Geral</v>
          </cell>
          <cell r="E1903">
            <v>43617</v>
          </cell>
          <cell r="F1903">
            <v>2633.28</v>
          </cell>
          <cell r="G1903" t="str">
            <v>Demitido em Meses Anteriores</v>
          </cell>
          <cell r="H1903">
            <v>43705</v>
          </cell>
          <cell r="I1903">
            <v>22686</v>
          </cell>
          <cell r="J1903" t="str">
            <v>056.252.078-36</v>
          </cell>
          <cell r="K1903" t="str">
            <v>120.95427.49.3</v>
          </cell>
          <cell r="L1903" t="str">
            <v>Salário Mensal</v>
          </cell>
          <cell r="M1903" t="str">
            <v>Empregado (CLT)</v>
          </cell>
          <cell r="N1903" t="str">
            <v>9144-05</v>
          </cell>
          <cell r="O1903">
            <v>301</v>
          </cell>
          <cell r="P1903" t="str">
            <v>SEGUNDA A SABADO - 22:00 AS 05:25 / INTERVALO DE 01 HORA</v>
          </cell>
          <cell r="Q1903" t="str">
            <v>220 Horas</v>
          </cell>
          <cell r="R1903" t="str">
            <v>75.02.003</v>
          </cell>
          <cell r="S1903" t="str">
            <v>Apoio Op C.Direto</v>
          </cell>
          <cell r="T1903">
            <v>2</v>
          </cell>
          <cell r="U1903" t="str">
            <v>SIEMACO SAO PAULO LIMP URBANA</v>
          </cell>
          <cell r="V1903" t="str">
            <v>Brasileira</v>
          </cell>
          <cell r="W1903" t="str">
            <v>Teresina</v>
          </cell>
          <cell r="X1903" t="str">
            <v>RAIMUNDA MARIA DA CONCEICAO</v>
          </cell>
          <cell r="Y1903" t="str">
            <v>GERALDO BORGES DA SILVA</v>
          </cell>
          <cell r="Z1903" t="str">
            <v>Solteiro</v>
          </cell>
          <cell r="AA1903" t="str">
            <v>Ensino Médio Incompleto</v>
          </cell>
          <cell r="AB1903" t="str">
            <v>M</v>
          </cell>
          <cell r="AC1903" t="str">
            <v>Rua</v>
          </cell>
          <cell r="AD1903" t="str">
            <v>VON KARAJAN</v>
          </cell>
          <cell r="AE1903" t="str">
            <v>9</v>
          </cell>
          <cell r="AG1903" t="str">
            <v>05856-105</v>
          </cell>
          <cell r="AH1903" t="str">
            <v>PARQUE SONIA</v>
          </cell>
          <cell r="AI1903" t="str">
            <v>São Paulo</v>
          </cell>
          <cell r="AJ1903" t="str">
            <v>São Paulo</v>
          </cell>
          <cell r="AP1903">
            <v>1634</v>
          </cell>
          <cell r="AQ1903" t="str">
            <v>66487</v>
          </cell>
          <cell r="AR1903" t="str">
            <v>2</v>
          </cell>
          <cell r="AS1903" t="str">
            <v>368476182</v>
          </cell>
          <cell r="AT1903" t="str">
            <v>409195470124</v>
          </cell>
          <cell r="AU1903" t="str">
            <v>738</v>
          </cell>
          <cell r="AV1903" t="str">
            <v>328</v>
          </cell>
          <cell r="AW1903" t="str">
            <v>35404</v>
          </cell>
          <cell r="AX1903" t="str">
            <v>2</v>
          </cell>
          <cell r="AY1903">
            <v>0</v>
          </cell>
          <cell r="AZ1903">
            <v>2</v>
          </cell>
          <cell r="BA1903">
            <v>27</v>
          </cell>
        </row>
        <row r="1904">
          <cell r="A1904">
            <v>121448</v>
          </cell>
          <cell r="B1904" t="str">
            <v>PAULO ROGERIO MATIAS DOMINGUES</v>
          </cell>
          <cell r="C1904" t="str">
            <v>AJUDANTE EQ SERVICOS DIVERSOS</v>
          </cell>
          <cell r="D1904" t="str">
            <v>ECOSAMPA Operação Geral</v>
          </cell>
          <cell r="E1904">
            <v>44967</v>
          </cell>
          <cell r="F1904">
            <v>1603.99</v>
          </cell>
          <cell r="G1904" t="str">
            <v>Demitido em Meses Anteriores</v>
          </cell>
          <cell r="H1904">
            <v>44981</v>
          </cell>
          <cell r="I1904">
            <v>34192</v>
          </cell>
          <cell r="J1904" t="str">
            <v>436.558.388-32</v>
          </cell>
          <cell r="K1904" t="str">
            <v>267.92543.30.4</v>
          </cell>
          <cell r="L1904" t="str">
            <v>Salário Mensal</v>
          </cell>
          <cell r="M1904" t="str">
            <v>Empregado (CLT)</v>
          </cell>
          <cell r="N1904" t="str">
            <v>5142-25</v>
          </cell>
          <cell r="O1904">
            <v>242</v>
          </cell>
          <cell r="P1904" t="str">
            <v>SEGUNDA A SABADO - 13:00 AS 21:20 / INTERVALO DE 01 HORA</v>
          </cell>
          <cell r="Q1904" t="str">
            <v>220 Horas</v>
          </cell>
          <cell r="R1904" t="str">
            <v>75.01.011</v>
          </cell>
          <cell r="S1904" t="str">
            <v>SCK - Lavagem - Feiras, Vias e Logradouros</v>
          </cell>
          <cell r="T1904">
            <v>2</v>
          </cell>
          <cell r="U1904" t="str">
            <v>SIEMACO SAO PAULO LIMP URBANA</v>
          </cell>
          <cell r="V1904" t="str">
            <v>Brasileira</v>
          </cell>
          <cell r="W1904" t="str">
            <v>São Paulo</v>
          </cell>
          <cell r="X1904" t="str">
            <v>ANA LUCIA MATIAS</v>
          </cell>
          <cell r="Y1904" t="str">
            <v>OLIVIO VAZ DOMINGUES</v>
          </cell>
          <cell r="Z1904" t="str">
            <v>Solteiro</v>
          </cell>
          <cell r="AA1904" t="str">
            <v>Ensino Fundamental Incompleto</v>
          </cell>
          <cell r="AB1904" t="str">
            <v>M</v>
          </cell>
          <cell r="AC1904" t="str">
            <v>Rua</v>
          </cell>
          <cell r="AD1904" t="str">
            <v>RUA SERVIDAO</v>
          </cell>
          <cell r="AE1904" t="str">
            <v>2</v>
          </cell>
          <cell r="AF1904" t="str">
            <v>CS74</v>
          </cell>
          <cell r="AG1904" t="str">
            <v>04882-010</v>
          </cell>
          <cell r="AH1904" t="str">
            <v>PQ FLORESTAL</v>
          </cell>
          <cell r="AI1904" t="str">
            <v>São Paulo</v>
          </cell>
          <cell r="AJ1904" t="str">
            <v>São Paulo</v>
          </cell>
          <cell r="AM1904" t="str">
            <v>11</v>
          </cell>
          <cell r="AN1904" t="str">
            <v>91271-4317</v>
          </cell>
          <cell r="AP1904">
            <v>6753</v>
          </cell>
          <cell r="AQ1904" t="str">
            <v>44428</v>
          </cell>
          <cell r="AR1904" t="str">
            <v>7</v>
          </cell>
          <cell r="AS1904" t="str">
            <v>43800744X</v>
          </cell>
          <cell r="AT1904" t="str">
            <v>480053270183</v>
          </cell>
          <cell r="AU1904" t="str">
            <v>0055</v>
          </cell>
          <cell r="AV1904" t="str">
            <v>381</v>
          </cell>
          <cell r="AW1904" t="str">
            <v>436558388</v>
          </cell>
          <cell r="AX1904" t="str">
            <v>32</v>
          </cell>
          <cell r="AY1904">
            <v>0</v>
          </cell>
          <cell r="AZ1904">
            <v>0</v>
          </cell>
          <cell r="BA1904">
            <v>14</v>
          </cell>
        </row>
        <row r="1905">
          <cell r="A1905">
            <v>122424</v>
          </cell>
          <cell r="B1905" t="str">
            <v>PAULO ROGERIO MATIAS DOMINGUES</v>
          </cell>
          <cell r="C1905" t="str">
            <v>AJUDANTE EQ SERVICOS DIVERSOS</v>
          </cell>
          <cell r="D1905" t="str">
            <v>ECOSAMPA Operação Geral</v>
          </cell>
          <cell r="E1905">
            <v>45117</v>
          </cell>
          <cell r="F1905">
            <v>1603.99</v>
          </cell>
          <cell r="G1905" t="str">
            <v>Em Atividade Normal</v>
          </cell>
          <cell r="H1905">
            <v>45117</v>
          </cell>
          <cell r="I1905">
            <v>34192</v>
          </cell>
          <cell r="J1905" t="str">
            <v>436.558.388-32</v>
          </cell>
          <cell r="K1905" t="str">
            <v>267.92543.30.4</v>
          </cell>
          <cell r="L1905" t="str">
            <v>Salário Mensal</v>
          </cell>
          <cell r="M1905" t="str">
            <v>Empregado (CLT)</v>
          </cell>
          <cell r="N1905" t="str">
            <v>5142-25</v>
          </cell>
          <cell r="O1905">
            <v>339</v>
          </cell>
          <cell r="P1905" t="str">
            <v>SEGUNDA A SABADO - 13:20 AS 21:40 / INTERVALO DE 01 HORA</v>
          </cell>
          <cell r="Q1905" t="str">
            <v>220 Horas</v>
          </cell>
          <cell r="R1905" t="str">
            <v>75.01.011</v>
          </cell>
          <cell r="S1905" t="str">
            <v>SCK - Lavagem - Feiras, Vias e Logradouros</v>
          </cell>
          <cell r="T1905">
            <v>2</v>
          </cell>
          <cell r="U1905" t="str">
            <v>SIEMACO SAO PAULO LIMP URBANA</v>
          </cell>
          <cell r="V1905" t="str">
            <v>Brasileira</v>
          </cell>
          <cell r="W1905" t="str">
            <v>São Paulo</v>
          </cell>
          <cell r="X1905" t="str">
            <v>ANA LUCIA MATIAS</v>
          </cell>
          <cell r="Y1905" t="str">
            <v>OLIVIO VAZ DOMINGUES</v>
          </cell>
          <cell r="Z1905" t="str">
            <v>Solteiro</v>
          </cell>
          <cell r="AA1905" t="str">
            <v>Ensino Fundamental Incompleto</v>
          </cell>
          <cell r="AB1905" t="str">
            <v>M</v>
          </cell>
          <cell r="AC1905" t="str">
            <v>Rua</v>
          </cell>
          <cell r="AD1905" t="str">
            <v>SERVIDAO</v>
          </cell>
          <cell r="AE1905" t="str">
            <v>2</v>
          </cell>
          <cell r="AF1905" t="str">
            <v>CASA 74</v>
          </cell>
          <cell r="AG1905" t="str">
            <v>04882-010</v>
          </cell>
          <cell r="AH1905" t="str">
            <v>PQ FLORESTAL</v>
          </cell>
          <cell r="AI1905" t="str">
            <v>São Paulo</v>
          </cell>
          <cell r="AJ1905" t="str">
            <v>São Paulo</v>
          </cell>
          <cell r="AM1905" t="str">
            <v>11</v>
          </cell>
          <cell r="AN1905" t="str">
            <v>91271-4317</v>
          </cell>
          <cell r="AP1905">
            <v>6753</v>
          </cell>
          <cell r="AQ1905" t="str">
            <v>44428</v>
          </cell>
          <cell r="AR1905" t="str">
            <v>7</v>
          </cell>
          <cell r="AS1905" t="str">
            <v>43800744X</v>
          </cell>
          <cell r="AT1905" t="str">
            <v>480053270183</v>
          </cell>
          <cell r="AU1905" t="str">
            <v>0055</v>
          </cell>
          <cell r="AV1905" t="str">
            <v>381</v>
          </cell>
          <cell r="AW1905" t="str">
            <v>436558388</v>
          </cell>
          <cell r="AX1905" t="str">
            <v>32</v>
          </cell>
          <cell r="AY1905">
            <v>0</v>
          </cell>
          <cell r="AZ1905">
            <v>1</v>
          </cell>
          <cell r="BA1905">
            <v>21</v>
          </cell>
        </row>
        <row r="1906">
          <cell r="A1906">
            <v>113378</v>
          </cell>
          <cell r="B1906" t="str">
            <v>PAULO SERGIO ALVES JOAQUIM</v>
          </cell>
          <cell r="C1906" t="str">
            <v>VARREDOR</v>
          </cell>
          <cell r="D1906" t="str">
            <v>ECOSAMPA Parelheiros</v>
          </cell>
          <cell r="E1906">
            <v>43617</v>
          </cell>
          <cell r="F1906">
            <v>1603.99</v>
          </cell>
          <cell r="G1906" t="str">
            <v>Auxílio-Doença</v>
          </cell>
          <cell r="H1906">
            <v>44348</v>
          </cell>
          <cell r="I1906">
            <v>25229</v>
          </cell>
          <cell r="J1906" t="str">
            <v>133.190.068-94</v>
          </cell>
          <cell r="K1906" t="str">
            <v>123.41015.44.3</v>
          </cell>
          <cell r="L1906" t="str">
            <v>Salário Mensal</v>
          </cell>
          <cell r="M1906" t="str">
            <v>Empregado (CLT)</v>
          </cell>
          <cell r="N1906" t="str">
            <v>5142-15</v>
          </cell>
          <cell r="O1906">
            <v>233</v>
          </cell>
          <cell r="P1906" t="str">
            <v>SEGUNDA A SABADO - 09:00 AS 17:20 / INTERVALO DE 01 HORA</v>
          </cell>
          <cell r="Q1906" t="str">
            <v>220 Horas</v>
          </cell>
          <cell r="R1906" t="str">
            <v>75.01.010</v>
          </cell>
          <cell r="S1906" t="str">
            <v>SCK - Varrição de Feiras Livres</v>
          </cell>
          <cell r="T1906">
            <v>2</v>
          </cell>
          <cell r="U1906" t="str">
            <v>SIEMACO SAO PAULO LIMP URBANA</v>
          </cell>
          <cell r="V1906" t="str">
            <v>Brasileira</v>
          </cell>
          <cell r="W1906" t="str">
            <v>São Paulo</v>
          </cell>
          <cell r="X1906" t="str">
            <v>ANTONIA DUTRA JOAQUIM</v>
          </cell>
          <cell r="Y1906" t="str">
            <v>PEDRO PAULO LUCIO JOAQUIM</v>
          </cell>
          <cell r="Z1906" t="str">
            <v>Outros</v>
          </cell>
          <cell r="AA1906" t="str">
            <v>Ensino Fundamental Incompleto</v>
          </cell>
          <cell r="AB1906" t="str">
            <v>M</v>
          </cell>
          <cell r="AC1906" t="str">
            <v>Rua</v>
          </cell>
          <cell r="AD1906" t="str">
            <v>MATILDE NASSAR CURI</v>
          </cell>
          <cell r="AE1906" t="str">
            <v>14</v>
          </cell>
          <cell r="AG1906" t="str">
            <v>04860-090</v>
          </cell>
          <cell r="AH1906" t="str">
            <v>JARDIM SAO RAFAEL</v>
          </cell>
          <cell r="AI1906" t="str">
            <v>São Paulo</v>
          </cell>
          <cell r="AJ1906" t="str">
            <v>São Paulo</v>
          </cell>
          <cell r="AP1906">
            <v>6733</v>
          </cell>
          <cell r="AQ1906" t="str">
            <v>31211</v>
          </cell>
          <cell r="AR1906" t="str">
            <v>7</v>
          </cell>
          <cell r="AS1906" t="str">
            <v>21418786X</v>
          </cell>
          <cell r="AT1906" t="str">
            <v>170390340191</v>
          </cell>
          <cell r="AU1906" t="str">
            <v>264</v>
          </cell>
          <cell r="AV1906" t="str">
            <v>381</v>
          </cell>
          <cell r="AW1906" t="str">
            <v>87244</v>
          </cell>
          <cell r="AX1906" t="str">
            <v>61</v>
          </cell>
          <cell r="AY1906">
            <v>4</v>
          </cell>
          <cell r="AZ1906">
            <v>3</v>
          </cell>
          <cell r="BA1906">
            <v>0</v>
          </cell>
        </row>
        <row r="1907">
          <cell r="A1907">
            <v>113389</v>
          </cell>
          <cell r="B1907" t="str">
            <v>PAULO SERGIO DA SILVA</v>
          </cell>
          <cell r="C1907" t="str">
            <v>COLETOR</v>
          </cell>
          <cell r="D1907" t="str">
            <v>ECOSAMPA Operação Geral</v>
          </cell>
          <cell r="E1907">
            <v>43617</v>
          </cell>
          <cell r="F1907">
            <v>1907.79</v>
          </cell>
          <cell r="G1907" t="str">
            <v>Em Atividade Normal</v>
          </cell>
          <cell r="H1907">
            <v>45119</v>
          </cell>
          <cell r="I1907">
            <v>27547</v>
          </cell>
          <cell r="J1907" t="str">
            <v>262.902.408-38</v>
          </cell>
          <cell r="K1907" t="str">
            <v>124.42827.23.0</v>
          </cell>
          <cell r="L1907" t="str">
            <v>Salário Mensal</v>
          </cell>
          <cell r="M1907" t="str">
            <v>Empregado (CLT)</v>
          </cell>
          <cell r="N1907" t="str">
            <v>5142-05</v>
          </cell>
          <cell r="O1907">
            <v>339</v>
          </cell>
          <cell r="P1907" t="str">
            <v>SEGUNDA A SABADO - 13:20 AS 21:40 / INTERVALO DE 01 HORA</v>
          </cell>
          <cell r="Q1907" t="str">
            <v>220 Horas</v>
          </cell>
          <cell r="R1907" t="str">
            <v>75.01.024</v>
          </cell>
          <cell r="S1907" t="str">
            <v>SCK - Coleta Manual Residuos - Compactador</v>
          </cell>
          <cell r="T1907">
            <v>2</v>
          </cell>
          <cell r="U1907" t="str">
            <v>SIEMACO SAO PAULO LIMP URBANA</v>
          </cell>
          <cell r="V1907" t="str">
            <v>Brasileira</v>
          </cell>
          <cell r="W1907" t="str">
            <v>São Paulo</v>
          </cell>
          <cell r="X1907" t="str">
            <v>AVELINA ANTONIA DA SILVA</v>
          </cell>
          <cell r="Z1907" t="str">
            <v>Solteiro</v>
          </cell>
          <cell r="AA1907" t="str">
            <v>Ensino Fundamental Completo</v>
          </cell>
          <cell r="AB1907" t="str">
            <v>M</v>
          </cell>
          <cell r="AC1907" t="str">
            <v>Rua</v>
          </cell>
          <cell r="AD1907" t="str">
            <v>MARIO PEDERNEIRAS</v>
          </cell>
          <cell r="AE1907" t="str">
            <v>1</v>
          </cell>
          <cell r="AG1907" t="str">
            <v>05857-390</v>
          </cell>
          <cell r="AH1907" t="str">
            <v>PARQUE SONIA</v>
          </cell>
          <cell r="AI1907" t="str">
            <v>São Paulo</v>
          </cell>
          <cell r="AJ1907" t="str">
            <v>São Paulo</v>
          </cell>
          <cell r="AP1907">
            <v>8485</v>
          </cell>
          <cell r="AQ1907" t="str">
            <v>18313</v>
          </cell>
          <cell r="AR1907" t="str">
            <v>4</v>
          </cell>
          <cell r="AS1907" t="str">
            <v>27.164.427-8</v>
          </cell>
          <cell r="AT1907" t="str">
            <v>280509850159</v>
          </cell>
          <cell r="AU1907" t="str">
            <v>666</v>
          </cell>
          <cell r="AV1907" t="str">
            <v>373</v>
          </cell>
          <cell r="AW1907" t="str">
            <v>46420</v>
          </cell>
          <cell r="AX1907" t="str">
            <v>152</v>
          </cell>
          <cell r="AY1907">
            <v>4</v>
          </cell>
          <cell r="AZ1907">
            <v>3</v>
          </cell>
          <cell r="BA1907">
            <v>0</v>
          </cell>
        </row>
        <row r="1908">
          <cell r="A1908">
            <v>119646</v>
          </cell>
          <cell r="B1908" t="str">
            <v>PAULO SERGIO DA SILVA MACHADO</v>
          </cell>
          <cell r="C1908" t="str">
            <v>AJUDANTE EQ SERVICOS DIVERSOS</v>
          </cell>
          <cell r="D1908" t="str">
            <v>ECOSAMPA Capela do Socorro</v>
          </cell>
          <cell r="E1908">
            <v>44725</v>
          </cell>
          <cell r="F1908">
            <v>1603.99</v>
          </cell>
          <cell r="G1908" t="str">
            <v>Em Atividade Normal</v>
          </cell>
          <cell r="H1908">
            <v>44725</v>
          </cell>
          <cell r="I1908">
            <v>32540</v>
          </cell>
          <cell r="J1908" t="str">
            <v>086.388.834-80</v>
          </cell>
          <cell r="K1908" t="str">
            <v>209.04892.53.5</v>
          </cell>
          <cell r="L1908" t="str">
            <v>Salário Mensal</v>
          </cell>
          <cell r="M1908" t="str">
            <v>Empregado (CLT)</v>
          </cell>
          <cell r="N1908" t="str">
            <v>5142-25</v>
          </cell>
          <cell r="O1908">
            <v>167</v>
          </cell>
          <cell r="P1908" t="str">
            <v>SEGUNDA A SABADO - 13:40 AS 22:00 / INTERVALO DE 01 HORA</v>
          </cell>
          <cell r="Q1908" t="str">
            <v>220 Horas</v>
          </cell>
          <cell r="R1908" t="str">
            <v>75.01.016</v>
          </cell>
          <cell r="S1908" t="str">
            <v>SCK - Coleta - Catabagulho e Entulho</v>
          </cell>
          <cell r="T1908">
            <v>2</v>
          </cell>
          <cell r="U1908" t="str">
            <v>SIEMACO SAO PAULO LIMP URBANA</v>
          </cell>
          <cell r="V1908" t="str">
            <v>Brasileira</v>
          </cell>
          <cell r="W1908" t="str">
            <v>Recife</v>
          </cell>
          <cell r="X1908" t="str">
            <v>SEVERINA FRANCISCA DO NASCIMENTO</v>
          </cell>
          <cell r="Y1908" t="str">
            <v>LUCIANO DA SILVA MACHADO</v>
          </cell>
          <cell r="Z1908" t="str">
            <v>Solteiro</v>
          </cell>
          <cell r="AA1908" t="str">
            <v>Ensino Médio Completo</v>
          </cell>
          <cell r="AB1908" t="str">
            <v>M</v>
          </cell>
          <cell r="AC1908" t="str">
            <v>Rua</v>
          </cell>
          <cell r="AD1908" t="str">
            <v xml:space="preserve">DOM RENATO PONTES </v>
          </cell>
          <cell r="AE1908" t="str">
            <v>58</v>
          </cell>
          <cell r="AF1908" t="str">
            <v>CASA 2</v>
          </cell>
          <cell r="AG1908" t="str">
            <v>04852-018</v>
          </cell>
          <cell r="AH1908" t="str">
            <v>JD SHANGRILA ZONA SUL</v>
          </cell>
          <cell r="AI1908" t="str">
            <v>São Paulo</v>
          </cell>
          <cell r="AJ1908" t="str">
            <v>São Paulo</v>
          </cell>
          <cell r="AK1908" t="str">
            <v>11</v>
          </cell>
          <cell r="AL1908" t="str">
            <v>94351.7617</v>
          </cell>
          <cell r="AM1908" t="str">
            <v>11</v>
          </cell>
          <cell r="AN1908" t="str">
            <v>97489-8544</v>
          </cell>
          <cell r="AP1908">
            <v>9335</v>
          </cell>
          <cell r="AQ1908" t="str">
            <v>25388</v>
          </cell>
          <cell r="AR1908" t="str">
            <v>7</v>
          </cell>
          <cell r="AS1908" t="str">
            <v>578729702</v>
          </cell>
          <cell r="AT1908" t="str">
            <v>080602570868</v>
          </cell>
          <cell r="AU1908" t="str">
            <v>0252</v>
          </cell>
          <cell r="AV1908" t="str">
            <v>371</v>
          </cell>
          <cell r="AW1908" t="str">
            <v>08638883</v>
          </cell>
          <cell r="AX1908" t="str">
            <v>480</v>
          </cell>
          <cell r="AY1908">
            <v>1</v>
          </cell>
          <cell r="AZ1908">
            <v>2</v>
          </cell>
          <cell r="BA1908">
            <v>18</v>
          </cell>
        </row>
        <row r="1909">
          <cell r="A1909">
            <v>113397</v>
          </cell>
          <cell r="B1909" t="str">
            <v>PAULO SERGIO FERREIRA DOS SANTOS</v>
          </cell>
          <cell r="C1909" t="str">
            <v>AJUDANTE EQ SERVICOS DIVERSOS</v>
          </cell>
          <cell r="D1909" t="str">
            <v>ECOSAMPA M'Boi Mirim</v>
          </cell>
          <cell r="E1909">
            <v>43617</v>
          </cell>
          <cell r="F1909">
            <v>1319.67</v>
          </cell>
          <cell r="G1909" t="str">
            <v>Demitido em Meses Anteriores</v>
          </cell>
          <cell r="H1909">
            <v>44347</v>
          </cell>
          <cell r="I1909">
            <v>31636</v>
          </cell>
          <cell r="J1909" t="str">
            <v>365.207.478-58</v>
          </cell>
          <cell r="K1909" t="str">
            <v>135.22232.89.4</v>
          </cell>
          <cell r="L1909" t="str">
            <v>Salário Mensal</v>
          </cell>
          <cell r="M1909" t="str">
            <v>Empregado (CLT)</v>
          </cell>
          <cell r="N1909" t="str">
            <v>5142-25</v>
          </cell>
          <cell r="O1909">
            <v>66</v>
          </cell>
          <cell r="P1909" t="str">
            <v>SEGUNDA A SABADO - 06:00 AS 14:20 / INTERVALO DE 01 HORA</v>
          </cell>
          <cell r="Q1909" t="str">
            <v>220 Horas</v>
          </cell>
          <cell r="R1909" t="str">
            <v>75.01.016</v>
          </cell>
          <cell r="S1909" t="str">
            <v>SCK - Coleta - Catabagulho e Entulho</v>
          </cell>
          <cell r="T1909">
            <v>2</v>
          </cell>
          <cell r="U1909" t="str">
            <v>SIEMACO SAO PAULO LIMP URBANA</v>
          </cell>
          <cell r="V1909" t="str">
            <v>Brasileira</v>
          </cell>
          <cell r="W1909" t="str">
            <v>São Paulo</v>
          </cell>
          <cell r="X1909" t="str">
            <v>IRACEMA FERREIRA DOS SANTOS</v>
          </cell>
          <cell r="Z1909" t="str">
            <v>Solteiro</v>
          </cell>
          <cell r="AA1909" t="str">
            <v>Ensino Fundamental Incompleto</v>
          </cell>
          <cell r="AB1909" t="str">
            <v>M</v>
          </cell>
          <cell r="AC1909" t="str">
            <v>Rua</v>
          </cell>
          <cell r="AD1909" t="str">
            <v>COPACABANA</v>
          </cell>
          <cell r="AE1909" t="str">
            <v>61</v>
          </cell>
          <cell r="AG1909" t="str">
            <v>06826-240</v>
          </cell>
          <cell r="AH1909" t="str">
            <v>JARDIM SAO VICENTE</v>
          </cell>
          <cell r="AI1909" t="str">
            <v>Embu</v>
          </cell>
          <cell r="AJ1909" t="str">
            <v>São Paulo</v>
          </cell>
          <cell r="AP1909">
            <v>390</v>
          </cell>
          <cell r="AQ1909" t="str">
            <v>12296</v>
          </cell>
          <cell r="AR1909" t="str">
            <v>8</v>
          </cell>
          <cell r="AS1909" t="str">
            <v>416069216</v>
          </cell>
          <cell r="AT1909" t="str">
            <v>335245130175</v>
          </cell>
          <cell r="AU1909" t="str">
            <v>545</v>
          </cell>
          <cell r="AV1909" t="str">
            <v>346</v>
          </cell>
          <cell r="AW1909" t="str">
            <v>1351</v>
          </cell>
          <cell r="AX1909" t="str">
            <v>308</v>
          </cell>
          <cell r="AY1909">
            <v>2</v>
          </cell>
          <cell r="AZ1909">
            <v>0</v>
          </cell>
          <cell r="BA1909">
            <v>0</v>
          </cell>
        </row>
        <row r="1910">
          <cell r="A1910">
            <v>121028</v>
          </cell>
          <cell r="B1910" t="str">
            <v>PAULO THIAGO SOBRAL RIBEIRO DE SOUZA</v>
          </cell>
          <cell r="C1910" t="str">
            <v>VARREDOR</v>
          </cell>
          <cell r="D1910" t="str">
            <v>ECOSAMPA Parelheiros</v>
          </cell>
          <cell r="E1910">
            <v>44900</v>
          </cell>
          <cell r="F1910">
            <v>1603.99</v>
          </cell>
          <cell r="G1910" t="str">
            <v>Em Atividade Normal</v>
          </cell>
          <cell r="H1910">
            <v>44900</v>
          </cell>
          <cell r="I1910">
            <v>34103</v>
          </cell>
          <cell r="J1910" t="str">
            <v>469.190.658-43</v>
          </cell>
          <cell r="K1910" t="str">
            <v>144.01550.37.0</v>
          </cell>
          <cell r="L1910" t="str">
            <v>Salário Mensal</v>
          </cell>
          <cell r="M1910" t="str">
            <v>Empregado (CLT)</v>
          </cell>
          <cell r="N1910" t="str">
            <v>5142-15</v>
          </cell>
          <cell r="O1910">
            <v>233</v>
          </cell>
          <cell r="P1910" t="str">
            <v>SEGUNDA A SABADO - 09:00 AS 17:20 / INTERVALO DE 01 HORA</v>
          </cell>
          <cell r="Q1910" t="str">
            <v>220 Horas</v>
          </cell>
          <cell r="R1910" t="str">
            <v>75.01.006</v>
          </cell>
          <cell r="S1910" t="str">
            <v>SCK - Varrição de Vias e Logradouros</v>
          </cell>
          <cell r="T1910">
            <v>2</v>
          </cell>
          <cell r="U1910" t="str">
            <v>SIEMACO SAO PAULO LIMP URBANA</v>
          </cell>
          <cell r="V1910" t="str">
            <v>Brasileira</v>
          </cell>
          <cell r="W1910" t="str">
            <v>São Paulo</v>
          </cell>
          <cell r="X1910" t="str">
            <v>MAISA PINHEIRO SOBRAL</v>
          </cell>
          <cell r="Y1910" t="str">
            <v>ADEILSON RIBEIRO DE SOUZA</v>
          </cell>
          <cell r="Z1910" t="str">
            <v>Casado</v>
          </cell>
          <cell r="AA1910" t="str">
            <v>Ensino Fundamental Incompleto</v>
          </cell>
          <cell r="AB1910" t="str">
            <v>M</v>
          </cell>
          <cell r="AC1910" t="str">
            <v>Rua</v>
          </cell>
          <cell r="AD1910" t="str">
            <v>ANTONIO FRACAROLLI</v>
          </cell>
          <cell r="AE1910" t="str">
            <v>224</v>
          </cell>
          <cell r="AG1910" t="str">
            <v>04860-020</v>
          </cell>
          <cell r="AH1910" t="str">
            <v>JARDIM SAO RAFAEL</v>
          </cell>
          <cell r="AI1910" t="str">
            <v>São Paulo</v>
          </cell>
          <cell r="AJ1910" t="str">
            <v>São Paulo</v>
          </cell>
          <cell r="AM1910" t="str">
            <v>11</v>
          </cell>
          <cell r="AN1910" t="str">
            <v>98091-5077</v>
          </cell>
          <cell r="AP1910">
            <v>7486</v>
          </cell>
          <cell r="AQ1910" t="str">
            <v>14733</v>
          </cell>
          <cell r="AR1910" t="str">
            <v>8</v>
          </cell>
          <cell r="AS1910" t="str">
            <v>389302880</v>
          </cell>
          <cell r="AT1910" t="str">
            <v>415968090175</v>
          </cell>
          <cell r="AU1910" t="str">
            <v>0129</v>
          </cell>
          <cell r="AV1910" t="str">
            <v>381</v>
          </cell>
          <cell r="AW1910" t="str">
            <v>46919065</v>
          </cell>
          <cell r="AX1910" t="str">
            <v>843</v>
          </cell>
          <cell r="AY1910">
            <v>0</v>
          </cell>
          <cell r="AZ1910">
            <v>8</v>
          </cell>
          <cell r="BA1910">
            <v>26</v>
          </cell>
        </row>
        <row r="1911">
          <cell r="A1911">
            <v>114739</v>
          </cell>
          <cell r="B1911" t="str">
            <v>PAULO VICTOR DA SILVA ALVES</v>
          </cell>
          <cell r="C1911" t="str">
            <v>AJUDANTE EQ SERVICOS DIVERSOS</v>
          </cell>
          <cell r="D1911" t="str">
            <v>ECOSAMPA Capela do Socorro</v>
          </cell>
          <cell r="E1911">
            <v>43874</v>
          </cell>
          <cell r="F1911">
            <v>1281.23</v>
          </cell>
          <cell r="G1911" t="str">
            <v>Demitido em Meses Anteriores</v>
          </cell>
          <cell r="H1911">
            <v>43888</v>
          </cell>
          <cell r="I1911">
            <v>32114</v>
          </cell>
          <cell r="J1911" t="str">
            <v>230.437.478-60</v>
          </cell>
          <cell r="K1911" t="str">
            <v>166.45215.03.8</v>
          </cell>
          <cell r="L1911" t="str">
            <v>Salário Mensal</v>
          </cell>
          <cell r="M1911" t="str">
            <v>Empregado (CLT)</v>
          </cell>
          <cell r="N1911" t="str">
            <v>5142-25</v>
          </cell>
          <cell r="O1911">
            <v>167</v>
          </cell>
          <cell r="P1911" t="str">
            <v>SEGUNDA A SABADO - 13:40 AS 22:00 / INTERVALO DE 01 HORA</v>
          </cell>
          <cell r="Q1911" t="str">
            <v>220 Horas</v>
          </cell>
          <cell r="R1911" t="str">
            <v>75.01.014</v>
          </cell>
          <cell r="S1911" t="str">
            <v>SCK - Pintura de Meio-Fio e Remoção Faixas e Propagandas</v>
          </cell>
          <cell r="T1911">
            <v>2</v>
          </cell>
          <cell r="U1911" t="str">
            <v>SIEMACO SAO PAULO LIMP URBANA</v>
          </cell>
          <cell r="V1911" t="str">
            <v>Brasileira</v>
          </cell>
          <cell r="W1911" t="str">
            <v>São Paulo</v>
          </cell>
          <cell r="X1911" t="str">
            <v>ANTONIA LUCIA DA SILVA ALVES</v>
          </cell>
          <cell r="Y1911" t="str">
            <v>JOSE GOVEIA ALVES</v>
          </cell>
          <cell r="Z1911" t="str">
            <v>Solteiro</v>
          </cell>
          <cell r="AA1911" t="str">
            <v>Ensino Fundamental Incompleto</v>
          </cell>
          <cell r="AB1911" t="str">
            <v>M</v>
          </cell>
          <cell r="AC1911" t="str">
            <v>Rua</v>
          </cell>
          <cell r="AD1911" t="str">
            <v>MORANGO NATAL</v>
          </cell>
          <cell r="AE1911" t="str">
            <v>120</v>
          </cell>
          <cell r="AG1911" t="str">
            <v>04863-080</v>
          </cell>
          <cell r="AH1911" t="str">
            <v>VILA NATAL</v>
          </cell>
          <cell r="AI1911" t="str">
            <v>São Paulo</v>
          </cell>
          <cell r="AJ1911" t="str">
            <v>São Paulo</v>
          </cell>
          <cell r="AM1911" t="str">
            <v>11</v>
          </cell>
          <cell r="AN1911" t="str">
            <v>96812.2008</v>
          </cell>
          <cell r="AP1911">
            <v>7245</v>
          </cell>
          <cell r="AQ1911" t="str">
            <v>03979</v>
          </cell>
          <cell r="AR1911" t="str">
            <v>2</v>
          </cell>
          <cell r="AS1911" t="str">
            <v>347051054</v>
          </cell>
          <cell r="AT1911" t="str">
            <v>430804150167</v>
          </cell>
          <cell r="AU1911" t="str">
            <v>0028</v>
          </cell>
          <cell r="AV1911" t="str">
            <v>381</v>
          </cell>
          <cell r="AW1911" t="str">
            <v>230.437.47</v>
          </cell>
          <cell r="AX1911" t="str">
            <v>860</v>
          </cell>
          <cell r="AY1911">
            <v>0</v>
          </cell>
          <cell r="AZ1911">
            <v>0</v>
          </cell>
          <cell r="BA1911">
            <v>14</v>
          </cell>
        </row>
        <row r="1912">
          <cell r="A1912">
            <v>113399</v>
          </cell>
          <cell r="B1912" t="str">
            <v>PAULO VIEIRA DOS SANTOS</v>
          </cell>
          <cell r="C1912" t="str">
            <v>AJUDANTE EQ SERVICOS DIVERSOS</v>
          </cell>
          <cell r="D1912" t="str">
            <v>ECOSAMPA Capela do Socorro</v>
          </cell>
          <cell r="E1912">
            <v>43617</v>
          </cell>
          <cell r="F1912">
            <v>1603.99</v>
          </cell>
          <cell r="G1912" t="str">
            <v>Em Atividade Normal</v>
          </cell>
          <cell r="H1912">
            <v>45023</v>
          </cell>
          <cell r="I1912">
            <v>25421</v>
          </cell>
          <cell r="J1912" t="str">
            <v>180.437.408-36</v>
          </cell>
          <cell r="K1912" t="str">
            <v>124.21881.53.8</v>
          </cell>
          <cell r="L1912" t="str">
            <v>Salário Mensal</v>
          </cell>
          <cell r="M1912" t="str">
            <v>Empregado (CLT)</v>
          </cell>
          <cell r="N1912" t="str">
            <v>5142-25</v>
          </cell>
          <cell r="O1912">
            <v>66</v>
          </cell>
          <cell r="P1912" t="str">
            <v>SEGUNDA A SABADO - 06:00 AS 14:20 / INTERVALO DE 01 HORA</v>
          </cell>
          <cell r="Q1912" t="str">
            <v>220 Horas</v>
          </cell>
          <cell r="R1912" t="str">
            <v>75.01.013</v>
          </cell>
          <cell r="S1912" t="str">
            <v>SCK - Capinação e Roçada de Vias</v>
          </cell>
          <cell r="T1912">
            <v>2</v>
          </cell>
          <cell r="U1912" t="str">
            <v>SIEMACO SAO PAULO LIMP URBANA</v>
          </cell>
          <cell r="V1912" t="str">
            <v>Brasileira</v>
          </cell>
          <cell r="W1912" t="str">
            <v>Cedro</v>
          </cell>
          <cell r="X1912" t="str">
            <v>LIDIA VIEIRA DOS SANTOS</v>
          </cell>
          <cell r="Y1912" t="str">
            <v>EXPEDITO VIEIRA</v>
          </cell>
          <cell r="Z1912" t="str">
            <v>Outros</v>
          </cell>
          <cell r="AA1912" t="str">
            <v>Ensino Médio Incompleto</v>
          </cell>
          <cell r="AB1912" t="str">
            <v>M</v>
          </cell>
          <cell r="AC1912" t="str">
            <v>Rua</v>
          </cell>
          <cell r="AD1912" t="str">
            <v>TADDEO GADDI</v>
          </cell>
          <cell r="AE1912" t="str">
            <v>61</v>
          </cell>
          <cell r="AF1912" t="str">
            <v>A</v>
          </cell>
          <cell r="AG1912" t="str">
            <v>05863-270</v>
          </cell>
          <cell r="AH1912" t="str">
            <v>JARDIM IMBE</v>
          </cell>
          <cell r="AI1912" t="str">
            <v>São Paulo</v>
          </cell>
          <cell r="AJ1912" t="str">
            <v>São Paulo</v>
          </cell>
          <cell r="AP1912">
            <v>1773</v>
          </cell>
          <cell r="AQ1912" t="str">
            <v>2179</v>
          </cell>
          <cell r="AR1912" t="str">
            <v>3</v>
          </cell>
          <cell r="AS1912" t="str">
            <v>39.099.491-1</v>
          </cell>
          <cell r="AT1912" t="str">
            <v>399588510159</v>
          </cell>
          <cell r="AU1912" t="str">
            <v>16</v>
          </cell>
          <cell r="AV1912" t="str">
            <v>34</v>
          </cell>
          <cell r="AW1912" t="str">
            <v>75453</v>
          </cell>
          <cell r="AX1912" t="str">
            <v>22</v>
          </cell>
          <cell r="AY1912">
            <v>4</v>
          </cell>
          <cell r="AZ1912">
            <v>3</v>
          </cell>
          <cell r="BA1912">
            <v>0</v>
          </cell>
        </row>
        <row r="1913">
          <cell r="A1913">
            <v>113402</v>
          </cell>
          <cell r="B1913" t="str">
            <v>PAULO VITOR GOMES OLIVEIRA</v>
          </cell>
          <cell r="C1913" t="str">
            <v>VARREDOR</v>
          </cell>
          <cell r="D1913" t="str">
            <v>ECOSAMPA Parelheiros</v>
          </cell>
          <cell r="E1913">
            <v>43617</v>
          </cell>
          <cell r="F1913">
            <v>1464.83</v>
          </cell>
          <cell r="G1913" t="str">
            <v>Demitido em Meses Anteriores</v>
          </cell>
          <cell r="H1913">
            <v>44824</v>
          </cell>
          <cell r="I1913">
            <v>34759</v>
          </cell>
          <cell r="J1913" t="str">
            <v>439.306.998-69</v>
          </cell>
          <cell r="K1913" t="str">
            <v>207.89511.62.7</v>
          </cell>
          <cell r="L1913" t="str">
            <v>Salário Mensal</v>
          </cell>
          <cell r="M1913" t="str">
            <v>Empregado (CLT)</v>
          </cell>
          <cell r="N1913" t="str">
            <v>5142-15</v>
          </cell>
          <cell r="O1913">
            <v>233</v>
          </cell>
          <cell r="P1913" t="str">
            <v>SEGUNDA A SABADO - 09:00 AS 17:20 / INTERVALO DE 01 HORA</v>
          </cell>
          <cell r="Q1913" t="str">
            <v>220 Horas</v>
          </cell>
          <cell r="R1913" t="str">
            <v>75.01.006</v>
          </cell>
          <cell r="S1913" t="str">
            <v>SCK - Varrição de Vias e Logradouros</v>
          </cell>
          <cell r="T1913">
            <v>2</v>
          </cell>
          <cell r="U1913" t="str">
            <v>SIEMACO SAO PAULO LIMP URBANA</v>
          </cell>
          <cell r="V1913" t="str">
            <v>Brasileira</v>
          </cell>
          <cell r="W1913" t="str">
            <v>São Paulo</v>
          </cell>
          <cell r="X1913" t="str">
            <v>MARIA ELIANE GOMES TAVARES</v>
          </cell>
          <cell r="Y1913" t="str">
            <v>MARIO OLIVEIRA</v>
          </cell>
          <cell r="Z1913" t="str">
            <v>Solteiro</v>
          </cell>
          <cell r="AA1913" t="str">
            <v>Ensino Fundamental Incompleto</v>
          </cell>
          <cell r="AB1913" t="str">
            <v>M</v>
          </cell>
          <cell r="AC1913" t="str">
            <v>Estrada</v>
          </cell>
          <cell r="AD1913" t="str">
            <v>DA BARRAGEM</v>
          </cell>
          <cell r="AE1913" t="str">
            <v>66</v>
          </cell>
          <cell r="AG1913" t="str">
            <v>04895-020</v>
          </cell>
          <cell r="AH1913" t="str">
            <v>COLONIA</v>
          </cell>
          <cell r="AI1913" t="str">
            <v>São Paulo</v>
          </cell>
          <cell r="AJ1913" t="str">
            <v>São Paulo</v>
          </cell>
          <cell r="AP1913">
            <v>6753</v>
          </cell>
          <cell r="AQ1913" t="str">
            <v>15375</v>
          </cell>
          <cell r="AR1913" t="str">
            <v>5</v>
          </cell>
          <cell r="AS1913" t="str">
            <v>48040009</v>
          </cell>
          <cell r="AT1913" t="str">
            <v>399588510159</v>
          </cell>
          <cell r="AU1913" t="str">
            <v>486</v>
          </cell>
          <cell r="AV1913" t="str">
            <v>381</v>
          </cell>
          <cell r="AW1913" t="str">
            <v>23440</v>
          </cell>
          <cell r="AX1913" t="str">
            <v>414</v>
          </cell>
          <cell r="AY1913">
            <v>3</v>
          </cell>
          <cell r="AZ1913">
            <v>3</v>
          </cell>
          <cell r="BA1913">
            <v>19</v>
          </cell>
        </row>
        <row r="1914">
          <cell r="A1914">
            <v>116984</v>
          </cell>
          <cell r="B1914" t="str">
            <v>PEDRO ALEX BATISTA DE SOUZA</v>
          </cell>
          <cell r="C1914" t="str">
            <v>AJUDANTE EQ SERVICOS DIVERSOS</v>
          </cell>
          <cell r="D1914" t="str">
            <v>ECOSAMPA Capela do Socorro</v>
          </cell>
          <cell r="E1914">
            <v>44419</v>
          </cell>
          <cell r="F1914">
            <v>1603.99</v>
          </cell>
          <cell r="G1914" t="str">
            <v>Demitido em Meses Anteriores</v>
          </cell>
          <cell r="H1914">
            <v>44973</v>
          </cell>
          <cell r="I1914">
            <v>37336</v>
          </cell>
          <cell r="J1914" t="str">
            <v>520.506.668-70</v>
          </cell>
          <cell r="K1914" t="str">
            <v>166.98569.66.7</v>
          </cell>
          <cell r="L1914" t="str">
            <v>Salário Mensal</v>
          </cell>
          <cell r="M1914" t="str">
            <v>Empregado (CLT)</v>
          </cell>
          <cell r="N1914" t="str">
            <v>5142-25</v>
          </cell>
          <cell r="O1914">
            <v>66</v>
          </cell>
          <cell r="P1914" t="str">
            <v>SEGUNDA A SABADO - 06:00 AS 14:20 / INTERVALO DE 01 HORA</v>
          </cell>
          <cell r="Q1914" t="str">
            <v>220 Horas</v>
          </cell>
          <cell r="R1914" t="str">
            <v>75.01.013</v>
          </cell>
          <cell r="S1914" t="str">
            <v>SCK - Capinação e Roçada de Vias</v>
          </cell>
          <cell r="T1914">
            <v>2</v>
          </cell>
          <cell r="U1914" t="str">
            <v>SIEMACO SAO PAULO LIMP URBANA</v>
          </cell>
          <cell r="V1914" t="str">
            <v>Brasileira</v>
          </cell>
          <cell r="W1914" t="str">
            <v>Ubatuba</v>
          </cell>
          <cell r="X1914" t="str">
            <v>KELMA BARBOSA DE SOUZA</v>
          </cell>
          <cell r="Y1914" t="str">
            <v>SILVIO BATISTA DE LIRA</v>
          </cell>
          <cell r="Z1914" t="str">
            <v>Solteiro</v>
          </cell>
          <cell r="AA1914" t="str">
            <v>Ensino Médio Completo</v>
          </cell>
          <cell r="AB1914" t="str">
            <v>M</v>
          </cell>
          <cell r="AC1914" t="str">
            <v>Rua</v>
          </cell>
          <cell r="AD1914" t="str">
            <v>RUA DOS MANDUBIS</v>
          </cell>
          <cell r="AE1914" t="str">
            <v>17</v>
          </cell>
          <cell r="AF1914" t="str">
            <v>TRAVESSA LAMBARI</v>
          </cell>
          <cell r="AG1914" t="str">
            <v>04473-170</v>
          </cell>
          <cell r="AH1914" t="str">
            <v>BALNEARIO SAO FRANCISCO</v>
          </cell>
          <cell r="AI1914" t="str">
            <v>São Paulo</v>
          </cell>
          <cell r="AJ1914" t="str">
            <v>São Paulo</v>
          </cell>
          <cell r="AK1914" t="str">
            <v>11</v>
          </cell>
          <cell r="AL1914" t="str">
            <v>93285.3823</v>
          </cell>
          <cell r="AM1914" t="str">
            <v>11</v>
          </cell>
          <cell r="AN1914" t="str">
            <v>98659.2992</v>
          </cell>
          <cell r="AP1914">
            <v>7237</v>
          </cell>
          <cell r="AQ1914" t="str">
            <v>36861</v>
          </cell>
          <cell r="AR1914" t="str">
            <v>3</v>
          </cell>
          <cell r="AS1914" t="str">
            <v>566195343</v>
          </cell>
          <cell r="AT1914" t="str">
            <v>464631790132</v>
          </cell>
          <cell r="AU1914" t="str">
            <v>0344</v>
          </cell>
          <cell r="AV1914" t="str">
            <v>418</v>
          </cell>
          <cell r="AW1914" t="str">
            <v>52050666</v>
          </cell>
          <cell r="AX1914" t="str">
            <v>870</v>
          </cell>
          <cell r="AY1914">
            <v>1</v>
          </cell>
          <cell r="AZ1914">
            <v>6</v>
          </cell>
          <cell r="BA1914">
            <v>5</v>
          </cell>
        </row>
        <row r="1915">
          <cell r="A1915">
            <v>113407</v>
          </cell>
          <cell r="B1915" t="str">
            <v>PEDRO AMARO DA SILVA</v>
          </cell>
          <cell r="C1915" t="str">
            <v>MOTORISTA CAMINHAO</v>
          </cell>
          <cell r="D1915" t="str">
            <v>ECOSAMPA Operação Geral</v>
          </cell>
          <cell r="E1915">
            <v>43617</v>
          </cell>
          <cell r="F1915">
            <v>3050.22</v>
          </cell>
          <cell r="G1915" t="str">
            <v>Em Atividade Normal</v>
          </cell>
          <cell r="H1915">
            <v>45119</v>
          </cell>
          <cell r="I1915">
            <v>23264</v>
          </cell>
          <cell r="J1915" t="str">
            <v>330.572.144-87</v>
          </cell>
          <cell r="K1915" t="str">
            <v>122.32562.23.0</v>
          </cell>
          <cell r="L1915" t="str">
            <v>Salário Mensal</v>
          </cell>
          <cell r="M1915" t="str">
            <v>Empregado (CLT)</v>
          </cell>
          <cell r="N1915" t="str">
            <v>7825-10</v>
          </cell>
          <cell r="O1915">
            <v>339</v>
          </cell>
          <cell r="P1915" t="str">
            <v>SEGUNDA A SABADO - 13:20 AS 21:40 / INTERVALO DE 01 HORA</v>
          </cell>
          <cell r="Q1915" t="str">
            <v>220 Horas</v>
          </cell>
          <cell r="R1915" t="str">
            <v>75.01.001</v>
          </cell>
          <cell r="S1915" t="str">
            <v>SCK - Lavagem Especial Equip.</v>
          </cell>
          <cell r="T1915">
            <v>2</v>
          </cell>
          <cell r="U1915" t="str">
            <v>SIND TRAB EMP DE ONIBUS RODOV INTEREST INTERM SET DIF SAO PAULO</v>
          </cell>
          <cell r="V1915" t="str">
            <v>Brasileira</v>
          </cell>
          <cell r="W1915" t="str">
            <v>São Lourenço da Mata</v>
          </cell>
          <cell r="X1915" t="str">
            <v>MARIA EUTALIA DA SILVA</v>
          </cell>
          <cell r="Y1915" t="str">
            <v>AMARO JOSE DA SILVA</v>
          </cell>
          <cell r="Z1915" t="str">
            <v>Solteiro</v>
          </cell>
          <cell r="AA1915" t="str">
            <v>Ensino Fundamental Completo</v>
          </cell>
          <cell r="AB1915" t="str">
            <v>M</v>
          </cell>
          <cell r="AC1915" t="str">
            <v>Rua</v>
          </cell>
          <cell r="AD1915" t="str">
            <v>PAULO MONTEIRO DUARTE</v>
          </cell>
          <cell r="AE1915" t="str">
            <v>14</v>
          </cell>
          <cell r="AG1915" t="str">
            <v>05868-497</v>
          </cell>
          <cell r="AH1915" t="str">
            <v>AURELIO</v>
          </cell>
          <cell r="AI1915" t="str">
            <v>São Paulo</v>
          </cell>
          <cell r="AJ1915" t="str">
            <v>São Paulo</v>
          </cell>
          <cell r="AP1915">
            <v>390</v>
          </cell>
          <cell r="AQ1915" t="str">
            <v>10720</v>
          </cell>
          <cell r="AR1915" t="str">
            <v>9</v>
          </cell>
          <cell r="AS1915" t="str">
            <v>35848652X</v>
          </cell>
          <cell r="AT1915" t="str">
            <v>198622670183</v>
          </cell>
          <cell r="AU1915" t="str">
            <v>335</v>
          </cell>
          <cell r="AV1915" t="str">
            <v>373</v>
          </cell>
          <cell r="AW1915" t="str">
            <v>16441</v>
          </cell>
          <cell r="AX1915" t="str">
            <v>85</v>
          </cell>
          <cell r="AY1915">
            <v>4</v>
          </cell>
          <cell r="AZ1915">
            <v>3</v>
          </cell>
          <cell r="BA1915">
            <v>0</v>
          </cell>
          <cell r="BB1915" t="str">
            <v>13.562.348.100</v>
          </cell>
          <cell r="BC1915">
            <v>46182</v>
          </cell>
          <cell r="BE1915" t="str">
            <v>D</v>
          </cell>
          <cell r="BG1915">
            <v>43609</v>
          </cell>
        </row>
        <row r="1916">
          <cell r="A1916">
            <v>113429</v>
          </cell>
          <cell r="B1916" t="str">
            <v>PEDRO BATISTA SANTIAGO</v>
          </cell>
          <cell r="C1916" t="str">
            <v>VARREDOR</v>
          </cell>
          <cell r="D1916" t="str">
            <v>ECOSAMPA Santo Amaro</v>
          </cell>
          <cell r="E1916">
            <v>43617</v>
          </cell>
          <cell r="F1916">
            <v>1603.99</v>
          </cell>
          <cell r="G1916" t="str">
            <v>Em Atividade Normal</v>
          </cell>
          <cell r="H1916">
            <v>45119</v>
          </cell>
          <cell r="I1916">
            <v>20500</v>
          </cell>
          <cell r="J1916" t="str">
            <v>261.832.318-19</v>
          </cell>
          <cell r="K1916" t="str">
            <v>120.48384.64.3</v>
          </cell>
          <cell r="L1916" t="str">
            <v>Salário Mensal</v>
          </cell>
          <cell r="M1916" t="str">
            <v>Empregado (CLT)</v>
          </cell>
          <cell r="N1916" t="str">
            <v>5142-15</v>
          </cell>
          <cell r="O1916">
            <v>66</v>
          </cell>
          <cell r="P1916" t="str">
            <v>SEGUNDA A SABADO - 06:00 AS 14:20 / INTERVALO DE 01 HORA</v>
          </cell>
          <cell r="Q1916" t="str">
            <v>220 Horas</v>
          </cell>
          <cell r="R1916" t="str">
            <v>75.01.006</v>
          </cell>
          <cell r="S1916" t="str">
            <v>SCK - Varrição de Vias e Logradouros</v>
          </cell>
          <cell r="T1916">
            <v>2</v>
          </cell>
          <cell r="U1916" t="str">
            <v>SIEMACO SAO PAULO LIMP URBANA</v>
          </cell>
          <cell r="V1916" t="str">
            <v>Brasileira</v>
          </cell>
          <cell r="W1916" t="str">
            <v>Alto Longá</v>
          </cell>
          <cell r="X1916" t="str">
            <v>FRANCISCA ROSA SANTIAGO</v>
          </cell>
          <cell r="Y1916" t="str">
            <v>FRANCISCO JOAQUIM DE OLIVEIRA</v>
          </cell>
          <cell r="Z1916" t="str">
            <v>Casado</v>
          </cell>
          <cell r="AA1916" t="str">
            <v>Ensino Médio Incompleto</v>
          </cell>
          <cell r="AB1916" t="str">
            <v>M</v>
          </cell>
          <cell r="AC1916" t="str">
            <v>Rua</v>
          </cell>
          <cell r="AD1916" t="str">
            <v>RICARDO DO AVENARIO</v>
          </cell>
          <cell r="AE1916" t="str">
            <v>55</v>
          </cell>
          <cell r="AF1916" t="str">
            <v>B</v>
          </cell>
          <cell r="AG1916" t="str">
            <v>05891-170</v>
          </cell>
          <cell r="AH1916" t="str">
            <v>VILA PARAISOPOLIS</v>
          </cell>
          <cell r="AI1916" t="str">
            <v>São Paulo</v>
          </cell>
          <cell r="AJ1916" t="str">
            <v>São Paulo</v>
          </cell>
          <cell r="AP1916">
            <v>390</v>
          </cell>
          <cell r="AQ1916" t="str">
            <v>10888</v>
          </cell>
          <cell r="AR1916" t="str">
            <v>4</v>
          </cell>
          <cell r="AS1916" t="str">
            <v>32.702.545-1</v>
          </cell>
          <cell r="AT1916" t="str">
            <v>8443061589</v>
          </cell>
          <cell r="AU1916" t="str">
            <v>211</v>
          </cell>
          <cell r="AV1916" t="str">
            <v>408</v>
          </cell>
          <cell r="AW1916" t="str">
            <v>71824</v>
          </cell>
          <cell r="AX1916" t="str">
            <v>586</v>
          </cell>
          <cell r="AY1916">
            <v>4</v>
          </cell>
          <cell r="AZ1916">
            <v>3</v>
          </cell>
          <cell r="BA1916">
            <v>0</v>
          </cell>
        </row>
        <row r="1917">
          <cell r="A1917">
            <v>114479</v>
          </cell>
          <cell r="B1917" t="str">
            <v>PEDRO DA SILVA OLIVEIRA</v>
          </cell>
          <cell r="C1917" t="str">
            <v>AJUDANTE EQ SERVICOS DIVERSOS</v>
          </cell>
          <cell r="D1917" t="str">
            <v>ECOSAMPA Santo Amaro</v>
          </cell>
          <cell r="E1917">
            <v>43811</v>
          </cell>
          <cell r="F1917">
            <v>1319.67</v>
          </cell>
          <cell r="G1917" t="str">
            <v>Demitido em Meses Anteriores</v>
          </cell>
          <cell r="H1917">
            <v>44242</v>
          </cell>
          <cell r="I1917">
            <v>29831</v>
          </cell>
          <cell r="J1917" t="str">
            <v>026.273.065-02</v>
          </cell>
          <cell r="K1917" t="str">
            <v>134.74108.93.9</v>
          </cell>
          <cell r="L1917" t="str">
            <v>Salário Mensal</v>
          </cell>
          <cell r="M1917" t="str">
            <v>Empregado (CLT)</v>
          </cell>
          <cell r="N1917" t="str">
            <v>5142-25</v>
          </cell>
          <cell r="O1917">
            <v>300</v>
          </cell>
          <cell r="P1917" t="str">
            <v>SEGUNDA A SABADO - 21:00 AS 04:33 / INTERVALO DE 01 HORA</v>
          </cell>
          <cell r="Q1917" t="str">
            <v>220 Horas</v>
          </cell>
          <cell r="R1917" t="str">
            <v>75.01.013</v>
          </cell>
          <cell r="S1917" t="str">
            <v>SCK - Capinação e Roçada de Vias</v>
          </cell>
          <cell r="T1917">
            <v>2</v>
          </cell>
          <cell r="U1917" t="str">
            <v>SIEMACO SAO PAULO LIMP URBANA</v>
          </cell>
          <cell r="V1917" t="str">
            <v>Brasileira</v>
          </cell>
          <cell r="W1917" t="str">
            <v>Bom Conselho</v>
          </cell>
          <cell r="X1917" t="str">
            <v>CICERA CELESTINA DA SILVA</v>
          </cell>
          <cell r="Y1917" t="str">
            <v>LUIZ ALVES DE OLIVEIRA</v>
          </cell>
          <cell r="Z1917" t="str">
            <v>Solteiro</v>
          </cell>
          <cell r="AA1917" t="str">
            <v>Educação Básica Incompleta</v>
          </cell>
          <cell r="AB1917" t="str">
            <v>M</v>
          </cell>
          <cell r="AC1917" t="str">
            <v>Rua</v>
          </cell>
          <cell r="AD1917" t="str">
            <v>RUA AFONSO DE OLIVEIRA SANTOS</v>
          </cell>
          <cell r="AE1917" t="str">
            <v>67</v>
          </cell>
          <cell r="AF1917" t="str">
            <v>CASA 7</v>
          </cell>
          <cell r="AG1917" t="str">
            <v>05663-030</v>
          </cell>
          <cell r="AH1917" t="str">
            <v>PARAISOPOLIS</v>
          </cell>
          <cell r="AI1917" t="str">
            <v>São Paulo</v>
          </cell>
          <cell r="AJ1917" t="str">
            <v>São Paulo</v>
          </cell>
          <cell r="AK1917" t="str">
            <v>11</v>
          </cell>
          <cell r="AL1917" t="str">
            <v>94954.5768</v>
          </cell>
          <cell r="AM1917" t="str">
            <v>11</v>
          </cell>
          <cell r="AN1917" t="str">
            <v>96529.8307</v>
          </cell>
          <cell r="AP1917">
            <v>6513</v>
          </cell>
          <cell r="AQ1917" t="str">
            <v>12689</v>
          </cell>
          <cell r="AR1917" t="str">
            <v>3</v>
          </cell>
          <cell r="AS1917" t="str">
            <v>509538010</v>
          </cell>
          <cell r="AT1917" t="str">
            <v>119270780515</v>
          </cell>
          <cell r="AU1917" t="str">
            <v>291</v>
          </cell>
          <cell r="AV1917" t="str">
            <v>416</v>
          </cell>
          <cell r="AW1917" t="str">
            <v>02627306</v>
          </cell>
          <cell r="AX1917" t="str">
            <v>502</v>
          </cell>
          <cell r="AY1917">
            <v>1</v>
          </cell>
          <cell r="AZ1917">
            <v>2</v>
          </cell>
          <cell r="BA1917">
            <v>3</v>
          </cell>
        </row>
        <row r="1918">
          <cell r="A1918">
            <v>113436</v>
          </cell>
          <cell r="B1918" t="str">
            <v>PEDRO FLAVIO FERREIRA DA SILVA</v>
          </cell>
          <cell r="C1918" t="str">
            <v>VARREDOR</v>
          </cell>
          <cell r="D1918" t="str">
            <v>ECOSAMPA Campo Limpo</v>
          </cell>
          <cell r="E1918">
            <v>43617</v>
          </cell>
          <cell r="F1918">
            <v>1603.99</v>
          </cell>
          <cell r="G1918" t="str">
            <v>Em Atividade Normal</v>
          </cell>
          <cell r="H1918">
            <v>45119</v>
          </cell>
          <cell r="I1918">
            <v>17232</v>
          </cell>
          <cell r="J1918" t="str">
            <v>022.374.288-08</v>
          </cell>
          <cell r="K1918" t="str">
            <v>102.52972.91.8</v>
          </cell>
          <cell r="L1918" t="str">
            <v>Salário Mensal</v>
          </cell>
          <cell r="M1918" t="str">
            <v>Empregado (CLT)</v>
          </cell>
          <cell r="N1918" t="str">
            <v>5142-15</v>
          </cell>
          <cell r="O1918">
            <v>71</v>
          </cell>
          <cell r="P1918" t="str">
            <v>SEGUNDA A SABADO - 07:00 AS 15:20 / INTERVALO DE 01 HORA</v>
          </cell>
          <cell r="Q1918" t="str">
            <v>220 Horas</v>
          </cell>
          <cell r="R1918" t="str">
            <v>75.01.006</v>
          </cell>
          <cell r="S1918" t="str">
            <v>SCK - Varrição de Vias e Logradouros</v>
          </cell>
          <cell r="T1918">
            <v>2</v>
          </cell>
          <cell r="U1918" t="str">
            <v>SIEMACO SAO PAULO LIMP URBANA</v>
          </cell>
          <cell r="V1918" t="str">
            <v>Brasileira</v>
          </cell>
          <cell r="W1918" t="str">
            <v>Fortaleza</v>
          </cell>
          <cell r="X1918" t="str">
            <v>MARIA ALICE FERREIRA</v>
          </cell>
          <cell r="Y1918" t="str">
            <v>PEDRO FERREIRA DA SILVA</v>
          </cell>
          <cell r="Z1918" t="str">
            <v>Casado</v>
          </cell>
          <cell r="AA1918" t="str">
            <v>Ensino Fundamental Incompleto</v>
          </cell>
          <cell r="AB1918" t="str">
            <v>M</v>
          </cell>
          <cell r="AC1918" t="str">
            <v>Travessa</v>
          </cell>
          <cell r="AD1918" t="str">
            <v>SANTA ROSA</v>
          </cell>
          <cell r="AE1918" t="str">
            <v>76</v>
          </cell>
          <cell r="AG1918" t="str">
            <v>05846-275</v>
          </cell>
          <cell r="AH1918" t="str">
            <v>FIM DE SEMANA</v>
          </cell>
          <cell r="AI1918" t="str">
            <v>São Paulo</v>
          </cell>
          <cell r="AJ1918" t="str">
            <v>São Paulo</v>
          </cell>
          <cell r="AP1918">
            <v>390</v>
          </cell>
          <cell r="AQ1918" t="str">
            <v>10961</v>
          </cell>
          <cell r="AR1918" t="str">
            <v>9</v>
          </cell>
          <cell r="AS1918" t="str">
            <v>108143776</v>
          </cell>
          <cell r="AT1918" t="str">
            <v>141268680191</v>
          </cell>
          <cell r="AU1918" t="str">
            <v>135</v>
          </cell>
          <cell r="AV1918" t="str">
            <v>373</v>
          </cell>
          <cell r="AW1918" t="str">
            <v>14313</v>
          </cell>
          <cell r="AX1918" t="str">
            <v>495</v>
          </cell>
          <cell r="AY1918">
            <v>4</v>
          </cell>
          <cell r="AZ1918">
            <v>3</v>
          </cell>
          <cell r="BA1918">
            <v>0</v>
          </cell>
        </row>
        <row r="1919">
          <cell r="A1919">
            <v>122086</v>
          </cell>
          <cell r="B1919" t="str">
            <v>PEDRO FLOR DE LIMA</v>
          </cell>
          <cell r="C1919" t="str">
            <v>AJUDANTE EQ SERVICOS DIVERSOS</v>
          </cell>
          <cell r="D1919" t="str">
            <v>ECOSAMPA Operação Geral</v>
          </cell>
          <cell r="E1919">
            <v>45061</v>
          </cell>
          <cell r="F1919">
            <v>1603.99</v>
          </cell>
          <cell r="G1919" t="str">
            <v>Em Atividade Normal</v>
          </cell>
          <cell r="H1919">
            <v>45061</v>
          </cell>
          <cell r="I1919">
            <v>26737</v>
          </cell>
          <cell r="J1919" t="str">
            <v>124.934.108-66</v>
          </cell>
          <cell r="K1919" t="str">
            <v>122.97778.51.3</v>
          </cell>
          <cell r="L1919" t="str">
            <v>Salário Mensal</v>
          </cell>
          <cell r="M1919" t="str">
            <v>Empregado (CLT)</v>
          </cell>
          <cell r="N1919" t="str">
            <v>5142-25</v>
          </cell>
          <cell r="O1919">
            <v>66</v>
          </cell>
          <cell r="P1919" t="str">
            <v>SEGUNDA A SABADO - 06:00 AS 14:20 / INTERVALO DE 01 HORA</v>
          </cell>
          <cell r="Q1919" t="str">
            <v>220 Horas</v>
          </cell>
          <cell r="R1919" t="str">
            <v>75.01.011</v>
          </cell>
          <cell r="S1919" t="str">
            <v>SCK - Lavagem - Feiras, Vias e Logradouros</v>
          </cell>
          <cell r="T1919">
            <v>2</v>
          </cell>
          <cell r="U1919" t="str">
            <v>SIEMACO SAO PAULO LIMP URBANA</v>
          </cell>
          <cell r="V1919" t="str">
            <v>Brasileira</v>
          </cell>
          <cell r="W1919" t="str">
            <v>Cruzeiro do Sul</v>
          </cell>
          <cell r="X1919" t="str">
            <v>EXPEDITA MARIA DA SILVA LIMA</v>
          </cell>
          <cell r="Y1919" t="str">
            <v>EMIDIO FLOR DE LIMA</v>
          </cell>
          <cell r="Z1919" t="str">
            <v>Casado</v>
          </cell>
          <cell r="AA1919" t="str">
            <v>Ensino Fundamental Incompleto</v>
          </cell>
          <cell r="AB1919" t="str">
            <v>M</v>
          </cell>
          <cell r="AC1919" t="str">
            <v>Rua</v>
          </cell>
          <cell r="AD1919" t="str">
            <v>GRUTA DAS PRINCESAS</v>
          </cell>
          <cell r="AE1919" t="str">
            <v>268</v>
          </cell>
          <cell r="AF1919" t="str">
            <v>CASA 4</v>
          </cell>
          <cell r="AG1919" t="str">
            <v>08190-460</v>
          </cell>
          <cell r="AH1919" t="str">
            <v>VILA ITAIM</v>
          </cell>
          <cell r="AI1919" t="str">
            <v>São Paulo</v>
          </cell>
          <cell r="AJ1919" t="str">
            <v>São Paulo</v>
          </cell>
          <cell r="AM1919" t="str">
            <v>11</v>
          </cell>
          <cell r="AN1919" t="str">
            <v>97638-1418</v>
          </cell>
          <cell r="AP1919">
            <v>7245</v>
          </cell>
          <cell r="AQ1919" t="str">
            <v>13558</v>
          </cell>
          <cell r="AR1919" t="str">
            <v>2</v>
          </cell>
          <cell r="AS1919" t="str">
            <v>237827190</v>
          </cell>
          <cell r="AT1919" t="str">
            <v>197552520183</v>
          </cell>
          <cell r="AU1919" t="str">
            <v>0421</v>
          </cell>
          <cell r="AV1919" t="str">
            <v>352</v>
          </cell>
          <cell r="AW1919" t="str">
            <v>12493410</v>
          </cell>
          <cell r="AX1919" t="str">
            <v>866</v>
          </cell>
          <cell r="AY1919">
            <v>0</v>
          </cell>
          <cell r="AZ1919">
            <v>3</v>
          </cell>
          <cell r="BA1919">
            <v>16</v>
          </cell>
        </row>
        <row r="1920">
          <cell r="A1920">
            <v>113443</v>
          </cell>
          <cell r="B1920" t="str">
            <v>PEDRO GOMES CARDOZO</v>
          </cell>
          <cell r="C1920" t="str">
            <v>VARREDOR</v>
          </cell>
          <cell r="D1920" t="str">
            <v>ECOSAMPA M'Boi Mirim</v>
          </cell>
          <cell r="E1920">
            <v>43617</v>
          </cell>
          <cell r="F1920">
            <v>1603.99</v>
          </cell>
          <cell r="G1920" t="str">
            <v>Em Atividade Normal</v>
          </cell>
          <cell r="H1920">
            <v>45056</v>
          </cell>
          <cell r="I1920">
            <v>23040</v>
          </cell>
          <cell r="J1920" t="str">
            <v>295.245.138-97</v>
          </cell>
          <cell r="K1920" t="str">
            <v>128.67341.81.9</v>
          </cell>
          <cell r="L1920" t="str">
            <v>Salário Mensal</v>
          </cell>
          <cell r="M1920" t="str">
            <v>Empregado (CLT)</v>
          </cell>
          <cell r="N1920" t="str">
            <v>5142-15</v>
          </cell>
          <cell r="O1920">
            <v>71</v>
          </cell>
          <cell r="P1920" t="str">
            <v>SEGUNDA A SABADO - 07:00 AS 15:20 / INTERVALO DE 01 HORA</v>
          </cell>
          <cell r="Q1920" t="str">
            <v>220 Horas</v>
          </cell>
          <cell r="R1920" t="str">
            <v>75.01.010</v>
          </cell>
          <cell r="S1920" t="str">
            <v>SCK - Varrição de Feiras Livres</v>
          </cell>
          <cell r="T1920">
            <v>2</v>
          </cell>
          <cell r="U1920" t="str">
            <v>SIEMACO SAO PAULO LIMP URBANA</v>
          </cell>
          <cell r="V1920" t="str">
            <v>Brasileira</v>
          </cell>
          <cell r="W1920" t="str">
            <v>Castro Alves</v>
          </cell>
          <cell r="X1920" t="str">
            <v>MARINA DA SILVA BASTOS</v>
          </cell>
          <cell r="Y1920" t="str">
            <v>ALIPIO GOMES CARDOZO</v>
          </cell>
          <cell r="Z1920" t="str">
            <v>Casado</v>
          </cell>
          <cell r="AA1920" t="str">
            <v>Ensino Fundamental Incompleto</v>
          </cell>
          <cell r="AB1920" t="str">
            <v>M</v>
          </cell>
          <cell r="AC1920" t="str">
            <v>Rua</v>
          </cell>
          <cell r="AD1920" t="str">
            <v>IRMAOS LEME</v>
          </cell>
          <cell r="AE1920" t="str">
            <v>3</v>
          </cell>
          <cell r="AG1920" t="str">
            <v>04943-070</v>
          </cell>
          <cell r="AH1920" t="str">
            <v>SAO LOURENCO</v>
          </cell>
          <cell r="AI1920" t="str">
            <v>São Paulo</v>
          </cell>
          <cell r="AJ1920" t="str">
            <v>São Paulo</v>
          </cell>
          <cell r="AP1920">
            <v>1667</v>
          </cell>
          <cell r="AQ1920" t="str">
            <v>70069</v>
          </cell>
          <cell r="AR1920" t="str">
            <v>2</v>
          </cell>
          <cell r="AS1920" t="str">
            <v>522290358</v>
          </cell>
          <cell r="AT1920" t="str">
            <v>283660940132</v>
          </cell>
          <cell r="AU1920" t="str">
            <v>238</v>
          </cell>
          <cell r="AV1920" t="str">
            <v>372</v>
          </cell>
          <cell r="AW1920" t="str">
            <v>70928</v>
          </cell>
          <cell r="AX1920" t="str">
            <v>51</v>
          </cell>
          <cell r="AY1920">
            <v>4</v>
          </cell>
          <cell r="AZ1920">
            <v>3</v>
          </cell>
          <cell r="BA1920">
            <v>0</v>
          </cell>
        </row>
        <row r="1921">
          <cell r="A1921">
            <v>121530</v>
          </cell>
          <cell r="B1921" t="str">
            <v>PEDRO GUILHERME MARCONDES TEIXEIRA</v>
          </cell>
          <cell r="C1921" t="str">
            <v>AJUDANTE EQ SERVICOS DIVERSOS</v>
          </cell>
          <cell r="D1921" t="str">
            <v>ECOSAMPA Operação Geral</v>
          </cell>
          <cell r="E1921">
            <v>44972</v>
          </cell>
          <cell r="F1921">
            <v>1603.99</v>
          </cell>
          <cell r="G1921" t="str">
            <v>Demitido em Meses Anteriores</v>
          </cell>
          <cell r="H1921">
            <v>44986</v>
          </cell>
          <cell r="I1921">
            <v>37567</v>
          </cell>
          <cell r="J1921" t="str">
            <v>491.644.838-35</v>
          </cell>
          <cell r="K1921" t="str">
            <v>140.92040.51.9</v>
          </cell>
          <cell r="L1921" t="str">
            <v>Salário Mensal</v>
          </cell>
          <cell r="M1921" t="str">
            <v>Empregado (CLT)</v>
          </cell>
          <cell r="N1921" t="str">
            <v>5142-25</v>
          </cell>
          <cell r="O1921">
            <v>339</v>
          </cell>
          <cell r="P1921" t="str">
            <v>SEGUNDA A SABADO - 13:20 AS 21:40 / INTERVALO DE 01 HORA</v>
          </cell>
          <cell r="Q1921" t="str">
            <v>220 Horas</v>
          </cell>
          <cell r="R1921" t="str">
            <v>75.01.011</v>
          </cell>
          <cell r="S1921" t="str">
            <v>SCK - Lavagem - Feiras, Vias e Logradouros</v>
          </cell>
          <cell r="T1921">
            <v>2</v>
          </cell>
          <cell r="U1921" t="str">
            <v>SIEMACO SAO PAULO LIMP URBANA</v>
          </cell>
          <cell r="V1921" t="str">
            <v>Brasileira</v>
          </cell>
          <cell r="W1921" t="str">
            <v>São Paulo</v>
          </cell>
          <cell r="X1921" t="str">
            <v>MARIA TEREZA MARCONDES DE BRITO</v>
          </cell>
          <cell r="Y1921" t="str">
            <v>HOSANILSON TEIXEIRA ALVES</v>
          </cell>
          <cell r="Z1921" t="str">
            <v>Solteiro</v>
          </cell>
          <cell r="AA1921" t="str">
            <v>Ensino Médio Completo</v>
          </cell>
          <cell r="AB1921" t="str">
            <v>M</v>
          </cell>
          <cell r="AC1921" t="str">
            <v>Rua</v>
          </cell>
          <cell r="AD1921" t="str">
            <v>Antonio Canon</v>
          </cell>
          <cell r="AE1921" t="str">
            <v>757</v>
          </cell>
          <cell r="AG1921" t="str">
            <v>05889-230</v>
          </cell>
          <cell r="AH1921" t="str">
            <v>Parque Fernanda</v>
          </cell>
          <cell r="AI1921" t="str">
            <v>São Paulo</v>
          </cell>
          <cell r="AJ1921" t="str">
            <v>São Paulo</v>
          </cell>
          <cell r="AM1921" t="str">
            <v>11</v>
          </cell>
          <cell r="AN1921" t="str">
            <v>95990-8787</v>
          </cell>
          <cell r="AP1921">
            <v>8485</v>
          </cell>
          <cell r="AQ1921" t="str">
            <v>34939</v>
          </cell>
          <cell r="AR1921" t="str">
            <v>6</v>
          </cell>
          <cell r="AS1921" t="str">
            <v>529501685</v>
          </cell>
          <cell r="AT1921" t="str">
            <v>470500470167</v>
          </cell>
          <cell r="AU1921" t="str">
            <v>0165</v>
          </cell>
          <cell r="AV1921" t="str">
            <v>020</v>
          </cell>
          <cell r="AW1921" t="str">
            <v>49164483</v>
          </cell>
          <cell r="AX1921" t="str">
            <v>835</v>
          </cell>
          <cell r="AY1921">
            <v>0</v>
          </cell>
          <cell r="AZ1921">
            <v>0</v>
          </cell>
          <cell r="BA1921">
            <v>16</v>
          </cell>
        </row>
        <row r="1922">
          <cell r="A1922">
            <v>113449</v>
          </cell>
          <cell r="B1922" t="str">
            <v>PEDRO HELI DE CASTRO</v>
          </cell>
          <cell r="C1922" t="str">
            <v>AJUDANTE EQ SERVICOS DIVERSOS</v>
          </cell>
          <cell r="D1922" t="str">
            <v>ECOSAMPA Santo Amaro</v>
          </cell>
          <cell r="E1922">
            <v>43617</v>
          </cell>
          <cell r="F1922">
            <v>1603.99</v>
          </cell>
          <cell r="G1922" t="str">
            <v>Em Atividade Normal</v>
          </cell>
          <cell r="H1922">
            <v>45050</v>
          </cell>
          <cell r="I1922">
            <v>25382</v>
          </cell>
          <cell r="J1922" t="str">
            <v>127.140.238-60</v>
          </cell>
          <cell r="K1922" t="str">
            <v>123.74448.34.9</v>
          </cell>
          <cell r="L1922" t="str">
            <v>Salário Mensal</v>
          </cell>
          <cell r="M1922" t="str">
            <v>Empregado (CLT)</v>
          </cell>
          <cell r="N1922" t="str">
            <v>5142-25</v>
          </cell>
          <cell r="O1922">
            <v>300</v>
          </cell>
          <cell r="P1922" t="str">
            <v>SEGUNDA A SABADO - 21:00 AS 04:33 / INTERVALO DE 01 HORA</v>
          </cell>
          <cell r="Q1922" t="str">
            <v>220 Horas</v>
          </cell>
          <cell r="R1922" t="str">
            <v>75.01.013</v>
          </cell>
          <cell r="S1922" t="str">
            <v>SCK - Capinação e Roçada de Vias</v>
          </cell>
          <cell r="T1922">
            <v>2</v>
          </cell>
          <cell r="U1922" t="str">
            <v>SIEMACO SAO PAULO LIMP URBANA</v>
          </cell>
          <cell r="V1922" t="str">
            <v>Brasileira</v>
          </cell>
          <cell r="W1922" t="str">
            <v>Perdões</v>
          </cell>
          <cell r="X1922" t="str">
            <v>MARIA DE LOURDES CASTRO</v>
          </cell>
          <cell r="Y1922" t="str">
            <v>HERCULANO DE CASTRO</v>
          </cell>
          <cell r="Z1922" t="str">
            <v>Solteiro</v>
          </cell>
          <cell r="AA1922" t="str">
            <v>Ensino Fundamental Completo</v>
          </cell>
          <cell r="AB1922" t="str">
            <v>M</v>
          </cell>
          <cell r="AC1922" t="str">
            <v>Rua</v>
          </cell>
          <cell r="AD1922" t="str">
            <v>RAUL D AVILA POMPEIA</v>
          </cell>
          <cell r="AE1922" t="str">
            <v>24</v>
          </cell>
          <cell r="AG1922" t="str">
            <v>05893-180</v>
          </cell>
          <cell r="AH1922" t="str">
            <v>DAS ROSAS</v>
          </cell>
          <cell r="AI1922" t="str">
            <v>São Paulo</v>
          </cell>
          <cell r="AJ1922" t="str">
            <v>São Paulo</v>
          </cell>
          <cell r="AP1922">
            <v>9042</v>
          </cell>
          <cell r="AQ1922" t="str">
            <v>03471</v>
          </cell>
          <cell r="AR1922" t="str">
            <v>1</v>
          </cell>
          <cell r="AS1922" t="str">
            <v>230822897</v>
          </cell>
          <cell r="AT1922" t="str">
            <v>176095060132</v>
          </cell>
          <cell r="AU1922" t="str">
            <v>193</v>
          </cell>
          <cell r="AV1922" t="str">
            <v>373</v>
          </cell>
          <cell r="AW1922" t="str">
            <v>41966</v>
          </cell>
          <cell r="AX1922" t="str">
            <v>108</v>
          </cell>
          <cell r="AY1922">
            <v>4</v>
          </cell>
          <cell r="AZ1922">
            <v>3</v>
          </cell>
          <cell r="BA1922">
            <v>0</v>
          </cell>
        </row>
        <row r="1923">
          <cell r="A1923">
            <v>114227</v>
          </cell>
          <cell r="B1923" t="str">
            <v>PEDRO HENRIQUE OLIVEIRA SANTOS</v>
          </cell>
          <cell r="C1923" t="str">
            <v>AUXILIAR ADMINISTRATIVO</v>
          </cell>
          <cell r="D1923" t="str">
            <v>ECOSAMPA Operação Geral</v>
          </cell>
          <cell r="E1923">
            <v>43787</v>
          </cell>
          <cell r="F1923">
            <v>1952.99</v>
          </cell>
          <cell r="G1923" t="str">
            <v>Demitido em Meses Anteriores</v>
          </cell>
          <cell r="H1923">
            <v>44991</v>
          </cell>
          <cell r="I1923">
            <v>36814</v>
          </cell>
          <cell r="J1923" t="str">
            <v>491.270.788-09</v>
          </cell>
          <cell r="K1923" t="str">
            <v>210.14389.13.7</v>
          </cell>
          <cell r="L1923" t="str">
            <v>Salário Mensal</v>
          </cell>
          <cell r="M1923" t="str">
            <v>Empregado (CLT)</v>
          </cell>
          <cell r="N1923" t="str">
            <v>4110-05</v>
          </cell>
          <cell r="O1923">
            <v>61</v>
          </cell>
          <cell r="P1923" t="str">
            <v>SEGUNDA A SEXTA - 07:00 AS 16:48 / INTERVALO DE 01 HORA</v>
          </cell>
          <cell r="Q1923" t="str">
            <v>220 Horas</v>
          </cell>
          <cell r="R1923" t="str">
            <v>03.01.001</v>
          </cell>
          <cell r="S1923" t="str">
            <v>Depto Servicos Gerais</v>
          </cell>
          <cell r="T1923">
            <v>1</v>
          </cell>
          <cell r="U1923" t="str">
            <v>SIEMACO SAO PAULO LIMP URBANA</v>
          </cell>
          <cell r="V1923" t="str">
            <v>Brasileira</v>
          </cell>
          <cell r="W1923" t="str">
            <v>Itapecerica da Serra</v>
          </cell>
          <cell r="X1923" t="str">
            <v>ANA SELMA OLIVEIRA SANTOS</v>
          </cell>
          <cell r="Y1923" t="str">
            <v>MARCOS JOSE DOS SANTOS</v>
          </cell>
          <cell r="Z1923" t="str">
            <v>Solteiro</v>
          </cell>
          <cell r="AA1923" t="str">
            <v>Ensino Médio Completo</v>
          </cell>
          <cell r="AB1923" t="str">
            <v>M</v>
          </cell>
          <cell r="AC1923" t="str">
            <v>Rua</v>
          </cell>
          <cell r="AD1923" t="str">
            <v>RUA LUIS BALDINATO</v>
          </cell>
          <cell r="AE1923" t="str">
            <v>76</v>
          </cell>
          <cell r="AG1923" t="str">
            <v>04935-100</v>
          </cell>
          <cell r="AH1923" t="str">
            <v>JARDIM SONIA REGINA</v>
          </cell>
          <cell r="AI1923" t="str">
            <v>São Paulo</v>
          </cell>
          <cell r="AJ1923" t="str">
            <v>São Paulo</v>
          </cell>
          <cell r="AK1923" t="str">
            <v>11</v>
          </cell>
          <cell r="AL1923" t="str">
            <v>94763.8179</v>
          </cell>
          <cell r="AP1923">
            <v>2921</v>
          </cell>
          <cell r="AQ1923" t="str">
            <v>53972</v>
          </cell>
          <cell r="AR1923" t="str">
            <v>8</v>
          </cell>
          <cell r="AS1923" t="str">
            <v>539767451</v>
          </cell>
          <cell r="AT1923" t="str">
            <v>456679410132</v>
          </cell>
          <cell r="AU1923" t="str">
            <v>0079</v>
          </cell>
          <cell r="AV1923" t="str">
            <v>372</v>
          </cell>
          <cell r="AW1923" t="str">
            <v>017974</v>
          </cell>
          <cell r="AX1923" t="str">
            <v>00452</v>
          </cell>
          <cell r="AY1923">
            <v>3</v>
          </cell>
          <cell r="AZ1923">
            <v>3</v>
          </cell>
          <cell r="BA1923">
            <v>18</v>
          </cell>
        </row>
        <row r="1924">
          <cell r="A1924">
            <v>113456</v>
          </cell>
          <cell r="B1924" t="str">
            <v>PEDRO JORDAO DA SILVA</v>
          </cell>
          <cell r="C1924" t="str">
            <v>VARREDOR</v>
          </cell>
          <cell r="D1924" t="str">
            <v>ECOSAMPA Santo Amaro</v>
          </cell>
          <cell r="E1924">
            <v>43617</v>
          </cell>
          <cell r="F1924">
            <v>1603.99</v>
          </cell>
          <cell r="G1924" t="str">
            <v>Demitido em Meses Anteriores</v>
          </cell>
          <cell r="H1924">
            <v>44858</v>
          </cell>
          <cell r="I1924">
            <v>19204</v>
          </cell>
          <cell r="J1924" t="str">
            <v>876.713.528-53</v>
          </cell>
          <cell r="K1924" t="str">
            <v>106.36667.24.0</v>
          </cell>
          <cell r="L1924" t="str">
            <v>Salário Mensal</v>
          </cell>
          <cell r="M1924" t="str">
            <v>Empregado (CLT)</v>
          </cell>
          <cell r="N1924" t="str">
            <v>5142-15</v>
          </cell>
          <cell r="O1924">
            <v>299</v>
          </cell>
          <cell r="P1924" t="str">
            <v>SEGUNDA A SABADO - 20:00 AS 03:40 / INTERVALO DE 01 HORA</v>
          </cell>
          <cell r="Q1924" t="str">
            <v>220 Horas</v>
          </cell>
          <cell r="R1924" t="str">
            <v>75.01.007</v>
          </cell>
          <cell r="S1924" t="str">
            <v>SCK - Varrição de Sarjetas e Calçadas</v>
          </cell>
          <cell r="T1924">
            <v>2</v>
          </cell>
          <cell r="U1924" t="str">
            <v>SIEMACO SAO PAULO LIMP URBANA</v>
          </cell>
          <cell r="V1924" t="str">
            <v>Brasileira</v>
          </cell>
          <cell r="W1924" t="str">
            <v>São Paulo</v>
          </cell>
          <cell r="X1924" t="str">
            <v>MARIA R DA SILVA</v>
          </cell>
          <cell r="Y1924" t="str">
            <v>BENEDITO A DA SILVA</v>
          </cell>
          <cell r="Z1924" t="str">
            <v>Solteiro</v>
          </cell>
          <cell r="AA1924" t="str">
            <v>Analfabeto</v>
          </cell>
          <cell r="AB1924" t="str">
            <v>M</v>
          </cell>
          <cell r="AC1924" t="str">
            <v>Rua</v>
          </cell>
          <cell r="AD1924" t="str">
            <v>VILA PERNAMBUCANOS</v>
          </cell>
          <cell r="AE1924" t="str">
            <v>29</v>
          </cell>
          <cell r="AG1924" t="str">
            <v>04865-010</v>
          </cell>
          <cell r="AH1924" t="str">
            <v>PARELHEIRO</v>
          </cell>
          <cell r="AI1924" t="str">
            <v>São Paulo</v>
          </cell>
          <cell r="AJ1924" t="str">
            <v>São Paulo</v>
          </cell>
          <cell r="AP1924">
            <v>2921</v>
          </cell>
          <cell r="AQ1924" t="str">
            <v>52741</v>
          </cell>
          <cell r="AR1924" t="str">
            <v>8</v>
          </cell>
          <cell r="AS1924" t="str">
            <v>10.813.410</v>
          </cell>
          <cell r="AT1924" t="str">
            <v>116235950116</v>
          </cell>
          <cell r="AU1924" t="str">
            <v>81</v>
          </cell>
          <cell r="AV1924" t="str">
            <v>381</v>
          </cell>
          <cell r="AW1924" t="str">
            <v>9385</v>
          </cell>
          <cell r="AX1924" t="str">
            <v>383</v>
          </cell>
          <cell r="AY1924">
            <v>3</v>
          </cell>
          <cell r="AZ1924">
            <v>4</v>
          </cell>
          <cell r="BA1924">
            <v>23</v>
          </cell>
        </row>
        <row r="1925">
          <cell r="A1925">
            <v>113463</v>
          </cell>
          <cell r="B1925" t="str">
            <v>PEDRO LUIZ DA SILVA</v>
          </cell>
          <cell r="C1925" t="str">
            <v>VARREDOR</v>
          </cell>
          <cell r="D1925" t="str">
            <v>ECOSAMPA Parelheiros</v>
          </cell>
          <cell r="E1925">
            <v>43617</v>
          </cell>
          <cell r="F1925">
            <v>1603.99</v>
          </cell>
          <cell r="G1925" t="str">
            <v>Demitido no Mês</v>
          </cell>
          <cell r="H1925">
            <v>45189</v>
          </cell>
          <cell r="I1925">
            <v>22043</v>
          </cell>
          <cell r="J1925" t="str">
            <v>046.549.538-92</v>
          </cell>
          <cell r="K1925" t="str">
            <v>107.79618.95.2</v>
          </cell>
          <cell r="L1925" t="str">
            <v>Salário Mensal</v>
          </cell>
          <cell r="M1925" t="str">
            <v>Empregado (CLT)</v>
          </cell>
          <cell r="N1925" t="str">
            <v>5142-15</v>
          </cell>
          <cell r="O1925">
            <v>233</v>
          </cell>
          <cell r="P1925" t="str">
            <v>SEGUNDA A SABADO - 09:00 AS 17:20 / INTERVALO DE 01 HORA</v>
          </cell>
          <cell r="Q1925" t="str">
            <v>220 Horas</v>
          </cell>
          <cell r="R1925" t="str">
            <v>75.01.006</v>
          </cell>
          <cell r="S1925" t="str">
            <v>SCK - Varrição de Vias e Logradouros</v>
          </cell>
          <cell r="T1925">
            <v>2</v>
          </cell>
          <cell r="U1925" t="str">
            <v>SIEMACO SAO PAULO LIMP URBANA</v>
          </cell>
          <cell r="V1925" t="str">
            <v>Brasileira</v>
          </cell>
          <cell r="W1925" t="str">
            <v>São Paulo</v>
          </cell>
          <cell r="X1925" t="str">
            <v>MARIA ANTONIA DA SILVA</v>
          </cell>
          <cell r="Y1925" t="str">
            <v>PEDRO DA SILVA FILHO</v>
          </cell>
          <cell r="Z1925" t="str">
            <v>Divorciado</v>
          </cell>
          <cell r="AA1925" t="str">
            <v>Ensino Fundamental Incompleto</v>
          </cell>
          <cell r="AB1925" t="str">
            <v>M</v>
          </cell>
          <cell r="AC1925" t="str">
            <v>Rua</v>
          </cell>
          <cell r="AD1925" t="str">
            <v>ANDRE PERNET</v>
          </cell>
          <cell r="AE1925" t="str">
            <v>3</v>
          </cell>
          <cell r="AF1925" t="str">
            <v>Casa B</v>
          </cell>
          <cell r="AG1925" t="str">
            <v>04890-020</v>
          </cell>
          <cell r="AH1925" t="str">
            <v>PARQUE AMAZONAS</v>
          </cell>
          <cell r="AI1925" t="str">
            <v>São Paulo</v>
          </cell>
          <cell r="AJ1925" t="str">
            <v>São Paulo</v>
          </cell>
          <cell r="AP1925">
            <v>6733</v>
          </cell>
          <cell r="AQ1925" t="str">
            <v>30305</v>
          </cell>
          <cell r="AR1925" t="str">
            <v>8</v>
          </cell>
          <cell r="AS1925" t="str">
            <v>168339195</v>
          </cell>
          <cell r="AT1925" t="str">
            <v>114841790191</v>
          </cell>
          <cell r="AU1925" t="str">
            <v>628</v>
          </cell>
          <cell r="AV1925" t="str">
            <v>381</v>
          </cell>
          <cell r="AW1925" t="str">
            <v>79043</v>
          </cell>
          <cell r="AX1925" t="str">
            <v>465</v>
          </cell>
          <cell r="AY1925">
            <v>4</v>
          </cell>
          <cell r="AZ1925">
            <v>3</v>
          </cell>
          <cell r="BA1925">
            <v>0</v>
          </cell>
        </row>
        <row r="1926">
          <cell r="A1926">
            <v>113465</v>
          </cell>
          <cell r="B1926" t="str">
            <v>PEDRO MANOEL DA SILVA</v>
          </cell>
          <cell r="C1926" t="str">
            <v>VARREDOR</v>
          </cell>
          <cell r="D1926" t="str">
            <v>ECOSAMPA Campo Limpo</v>
          </cell>
          <cell r="E1926">
            <v>43617</v>
          </cell>
          <cell r="F1926">
            <v>1319.67</v>
          </cell>
          <cell r="G1926" t="str">
            <v>Demitido em Meses Anteriores</v>
          </cell>
          <cell r="H1926">
            <v>44263</v>
          </cell>
          <cell r="I1926">
            <v>20007</v>
          </cell>
          <cell r="J1926" t="str">
            <v>113.968.418-30</v>
          </cell>
          <cell r="K1926" t="str">
            <v>122.07404.48.1</v>
          </cell>
          <cell r="L1926" t="str">
            <v>Salário Mensal</v>
          </cell>
          <cell r="M1926" t="str">
            <v>Empregado (CLT)</v>
          </cell>
          <cell r="N1926" t="str">
            <v>5142-15</v>
          </cell>
          <cell r="O1926">
            <v>71</v>
          </cell>
          <cell r="P1926" t="str">
            <v>SEGUNDA A SABADO - 07:00 AS 15:20 / INTERVALO DE 01 HORA</v>
          </cell>
          <cell r="Q1926" t="str">
            <v>220 Horas</v>
          </cell>
          <cell r="R1926" t="str">
            <v>75.01.006</v>
          </cell>
          <cell r="S1926" t="str">
            <v>SCK - Varrição de Vias e Logradouros</v>
          </cell>
          <cell r="T1926">
            <v>2</v>
          </cell>
          <cell r="U1926" t="str">
            <v>SIEMACO SAO PAULO LIMP URBANA</v>
          </cell>
          <cell r="V1926" t="str">
            <v>Brasileira</v>
          </cell>
          <cell r="W1926" t="str">
            <v>São Paulo</v>
          </cell>
          <cell r="X1926" t="str">
            <v>AMARA MARIA DA SILVA</v>
          </cell>
          <cell r="Y1926" t="str">
            <v>MANOEL JOSE DA SILVA</v>
          </cell>
          <cell r="Z1926" t="str">
            <v>Solteiro</v>
          </cell>
          <cell r="AA1926" t="str">
            <v>Ensino Fundamental Incompleto</v>
          </cell>
          <cell r="AB1926" t="str">
            <v>M</v>
          </cell>
          <cell r="AC1926" t="str">
            <v>Rua</v>
          </cell>
          <cell r="AD1926" t="str">
            <v>MANGUALDE</v>
          </cell>
          <cell r="AE1926" t="str">
            <v>445</v>
          </cell>
          <cell r="AG1926" t="str">
            <v>05851-260</v>
          </cell>
          <cell r="AH1926" t="str">
            <v>JARDIM SAO BENTO VELHO</v>
          </cell>
          <cell r="AI1926" t="str">
            <v>São Paulo</v>
          </cell>
          <cell r="AJ1926" t="str">
            <v>São Paulo</v>
          </cell>
          <cell r="AP1926">
            <v>2978</v>
          </cell>
          <cell r="AQ1926" t="str">
            <v>36798</v>
          </cell>
          <cell r="AR1926" t="str">
            <v>1</v>
          </cell>
          <cell r="AS1926" t="str">
            <v>25.363.929-3</v>
          </cell>
          <cell r="AT1926" t="str">
            <v>141563870175</v>
          </cell>
          <cell r="AU1926" t="str">
            <v>426</v>
          </cell>
          <cell r="AV1926" t="str">
            <v>328</v>
          </cell>
          <cell r="AW1926" t="str">
            <v>72152</v>
          </cell>
          <cell r="AX1926" t="str">
            <v>641</v>
          </cell>
          <cell r="AY1926">
            <v>1</v>
          </cell>
          <cell r="AZ1926">
            <v>9</v>
          </cell>
          <cell r="BA1926">
            <v>7</v>
          </cell>
        </row>
        <row r="1927">
          <cell r="A1927">
            <v>116606</v>
          </cell>
          <cell r="B1927" t="str">
            <v>PEDRO MONTEIRO DE LIMA</v>
          </cell>
          <cell r="C1927" t="str">
            <v>TECNICO DE GEOPROCESSAMENTO</v>
          </cell>
          <cell r="D1927" t="str">
            <v>ECOSAMPA Operação Geral</v>
          </cell>
          <cell r="E1927">
            <v>44354</v>
          </cell>
          <cell r="F1927">
            <v>3885</v>
          </cell>
          <cell r="G1927" t="str">
            <v>Demitido em Meses Anteriores</v>
          </cell>
          <cell r="H1927">
            <v>44508</v>
          </cell>
          <cell r="I1927">
            <v>34273</v>
          </cell>
          <cell r="J1927" t="str">
            <v>406.483.658-83</v>
          </cell>
          <cell r="K1927" t="str">
            <v>137.30018.61.1</v>
          </cell>
          <cell r="L1927" t="str">
            <v>Salário Mensal</v>
          </cell>
          <cell r="M1927" t="str">
            <v>Empregado (CLT)</v>
          </cell>
          <cell r="N1927" t="str">
            <v>2513-05</v>
          </cell>
          <cell r="O1927">
            <v>146</v>
          </cell>
          <cell r="P1927" t="str">
            <v>SEGUNDA A SEXTA - 09:12 AS 19:00 / INTERVALO DE 01 HORA</v>
          </cell>
          <cell r="Q1927" t="str">
            <v>220 Horas</v>
          </cell>
          <cell r="R1927" t="str">
            <v>75.02.001</v>
          </cell>
          <cell r="S1927" t="str">
            <v>Apoio Op C.Indireto</v>
          </cell>
          <cell r="T1927">
            <v>3</v>
          </cell>
          <cell r="U1927" t="str">
            <v>SIEMACO SAO PAULO LIMP URBANA</v>
          </cell>
          <cell r="V1927" t="str">
            <v>Brasileira</v>
          </cell>
          <cell r="W1927" t="str">
            <v>São Paulo</v>
          </cell>
          <cell r="X1927" t="str">
            <v>ROSEMARY MONTEIRO DE LIMA</v>
          </cell>
          <cell r="Y1927" t="str">
            <v>MANOEL CICERO DE SOUSA LIMA</v>
          </cell>
          <cell r="Z1927" t="str">
            <v>Casado</v>
          </cell>
          <cell r="AA1927" t="str">
            <v>MBA Completo</v>
          </cell>
          <cell r="AB1927" t="str">
            <v>M</v>
          </cell>
          <cell r="AC1927" t="str">
            <v>Avenida</v>
          </cell>
          <cell r="AD1927" t="str">
            <v>AVENIDA ESCOLA POLITECNICA</v>
          </cell>
          <cell r="AE1927" t="str">
            <v>2200</v>
          </cell>
          <cell r="AF1927" t="str">
            <v>31</v>
          </cell>
          <cell r="AG1927" t="str">
            <v>05360-000</v>
          </cell>
          <cell r="AH1927" t="str">
            <v>RIO PEQUENO</v>
          </cell>
          <cell r="AI1927" t="str">
            <v>São Paulo</v>
          </cell>
          <cell r="AJ1927" t="str">
            <v>São Paulo</v>
          </cell>
          <cell r="AK1927" t="str">
            <v>11</v>
          </cell>
          <cell r="AL1927" t="str">
            <v>97625.7696</v>
          </cell>
          <cell r="AP1927">
            <v>6470</v>
          </cell>
          <cell r="AQ1927" t="str">
            <v>11649</v>
          </cell>
          <cell r="AR1927" t="str">
            <v>9</v>
          </cell>
          <cell r="AS1927" t="str">
            <v>7063563</v>
          </cell>
          <cell r="AT1927" t="str">
            <v>390269550175</v>
          </cell>
          <cell r="AU1927" t="str">
            <v>639</v>
          </cell>
          <cell r="AV1927" t="str">
            <v>374</v>
          </cell>
          <cell r="AW1927" t="str">
            <v>40648365</v>
          </cell>
          <cell r="AX1927" t="str">
            <v>883</v>
          </cell>
          <cell r="AY1927">
            <v>0</v>
          </cell>
          <cell r="AZ1927">
            <v>5</v>
          </cell>
          <cell r="BA1927">
            <v>1</v>
          </cell>
        </row>
        <row r="1928">
          <cell r="A1928">
            <v>113470</v>
          </cell>
          <cell r="B1928" t="str">
            <v>PEDRO PAULO DE ASSIS</v>
          </cell>
          <cell r="C1928" t="str">
            <v>VARREDOR</v>
          </cell>
          <cell r="D1928" t="str">
            <v>ECOSAMPA Santo Amaro</v>
          </cell>
          <cell r="E1928">
            <v>43617</v>
          </cell>
          <cell r="F1928">
            <v>1603.99</v>
          </cell>
          <cell r="G1928" t="str">
            <v>Em Atividade Normal</v>
          </cell>
          <cell r="H1928">
            <v>45177</v>
          </cell>
          <cell r="I1928">
            <v>25540</v>
          </cell>
          <cell r="J1928" t="str">
            <v>111.469.208-57</v>
          </cell>
          <cell r="K1928" t="str">
            <v>123.24011.04.4</v>
          </cell>
          <cell r="L1928" t="str">
            <v>Salário Mensal</v>
          </cell>
          <cell r="M1928" t="str">
            <v>Empregado (CLT)</v>
          </cell>
          <cell r="N1928" t="str">
            <v>5142-15</v>
          </cell>
          <cell r="O1928">
            <v>216</v>
          </cell>
          <cell r="P1928" t="str">
            <v>SEGUNDA A SABADO - 12:00 AS 20:20 / INTERVALO DE 01 HORA</v>
          </cell>
          <cell r="Q1928" t="str">
            <v>220 Horas</v>
          </cell>
          <cell r="R1928" t="str">
            <v>75.01.006</v>
          </cell>
          <cell r="S1928" t="str">
            <v>SCK - Varrição de Vias e Logradouros</v>
          </cell>
          <cell r="T1928">
            <v>2</v>
          </cell>
          <cell r="U1928" t="str">
            <v>SIEMACO SAO PAULO LIMP URBANA</v>
          </cell>
          <cell r="V1928" t="str">
            <v>Brasileira</v>
          </cell>
          <cell r="W1928" t="str">
            <v>Alto Rio Doce</v>
          </cell>
          <cell r="X1928" t="str">
            <v>MARIA APARECIDA</v>
          </cell>
          <cell r="Y1928" t="str">
            <v>JOSE DOMINGOS DE ASSIS</v>
          </cell>
          <cell r="Z1928" t="str">
            <v>Solteiro</v>
          </cell>
          <cell r="AA1928" t="str">
            <v>Ensino Fundamental Completo</v>
          </cell>
          <cell r="AB1928" t="str">
            <v>M</v>
          </cell>
          <cell r="AC1928" t="str">
            <v>Rua</v>
          </cell>
          <cell r="AD1928" t="str">
            <v>VULNERARIA</v>
          </cell>
          <cell r="AE1928" t="str">
            <v>450</v>
          </cell>
          <cell r="AG1928" t="str">
            <v>05878-190</v>
          </cell>
          <cell r="AH1928" t="str">
            <v>PARQUE INDEPENDENCIA</v>
          </cell>
          <cell r="AI1928" t="str">
            <v>São Paulo</v>
          </cell>
          <cell r="AJ1928" t="str">
            <v>São Paulo</v>
          </cell>
          <cell r="AP1928">
            <v>2921</v>
          </cell>
          <cell r="AQ1928" t="str">
            <v>52810</v>
          </cell>
          <cell r="AR1928" t="str">
            <v>1</v>
          </cell>
          <cell r="AS1928" t="str">
            <v>213080308</v>
          </cell>
          <cell r="AT1928" t="str">
            <v>79780990272</v>
          </cell>
          <cell r="AU1928" t="str">
            <v>12</v>
          </cell>
          <cell r="AV1928" t="str">
            <v>11</v>
          </cell>
          <cell r="AW1928" t="str">
            <v>93846</v>
          </cell>
          <cell r="AX1928" t="str">
            <v>134</v>
          </cell>
          <cell r="AY1928">
            <v>4</v>
          </cell>
          <cell r="AZ1928">
            <v>3</v>
          </cell>
          <cell r="BA1928">
            <v>0</v>
          </cell>
        </row>
        <row r="1929">
          <cell r="A1929">
            <v>113708</v>
          </cell>
          <cell r="B1929" t="str">
            <v>PETRONILIO MACARIO DOS SANTOS</v>
          </cell>
          <cell r="C1929" t="str">
            <v>AJUDANTE EQ SERVICOS DIVERSOS</v>
          </cell>
          <cell r="D1929" t="str">
            <v>ECOSAMPA Parelheiros</v>
          </cell>
          <cell r="E1929">
            <v>43617</v>
          </cell>
          <cell r="F1929">
            <v>1603.99</v>
          </cell>
          <cell r="G1929" t="str">
            <v>Em Atividade Normal</v>
          </cell>
          <cell r="H1929">
            <v>44960</v>
          </cell>
          <cell r="I1929">
            <v>22533</v>
          </cell>
          <cell r="J1929" t="str">
            <v>365.215.075-91</v>
          </cell>
          <cell r="K1929" t="str">
            <v>122.31718.94.6</v>
          </cell>
          <cell r="L1929" t="str">
            <v>Salário Mensal</v>
          </cell>
          <cell r="M1929" t="str">
            <v>Empregado (CLT)</v>
          </cell>
          <cell r="N1929" t="str">
            <v>5142-25</v>
          </cell>
          <cell r="O1929">
            <v>167</v>
          </cell>
          <cell r="P1929" t="str">
            <v>SEGUNDA A SABADO - 13:40 AS 22:00 / INTERVALO DE 01 HORA</v>
          </cell>
          <cell r="Q1929" t="str">
            <v>220 Horas</v>
          </cell>
          <cell r="R1929" t="str">
            <v>75.01.013</v>
          </cell>
          <cell r="S1929" t="str">
            <v>SCK - Capinação e Roçada de Vias</v>
          </cell>
          <cell r="T1929">
            <v>2</v>
          </cell>
          <cell r="U1929" t="str">
            <v>SIEMACO SAO PAULO LIMP URBANA</v>
          </cell>
          <cell r="V1929" t="str">
            <v>Brasileira</v>
          </cell>
          <cell r="W1929" t="str">
            <v>Itacaré</v>
          </cell>
          <cell r="X1929" t="str">
            <v>MACEONILIA MARIA DOS REIS</v>
          </cell>
          <cell r="Y1929" t="str">
            <v>PAULINO MACARIO DOS SANTOS</v>
          </cell>
          <cell r="Z1929" t="str">
            <v>Casado</v>
          </cell>
          <cell r="AA1929" t="str">
            <v>Ensino Fundamental Completo</v>
          </cell>
          <cell r="AB1929" t="str">
            <v>M</v>
          </cell>
          <cell r="AC1929" t="str">
            <v>Avenida</v>
          </cell>
          <cell r="AD1929" t="str">
            <v>PRFA MARTA MARIA BERNARDES</v>
          </cell>
          <cell r="AE1929" t="str">
            <v>163</v>
          </cell>
          <cell r="AG1929" t="str">
            <v>04863-000</v>
          </cell>
          <cell r="AH1929" t="str">
            <v>VILA NATAL</v>
          </cell>
          <cell r="AI1929" t="str">
            <v>São Paulo</v>
          </cell>
          <cell r="AJ1929" t="str">
            <v>São Paulo</v>
          </cell>
          <cell r="AP1929">
            <v>9340</v>
          </cell>
          <cell r="AQ1929" t="str">
            <v>70728</v>
          </cell>
          <cell r="AR1929" t="str">
            <v>1</v>
          </cell>
          <cell r="AS1929" t="str">
            <v>201768240</v>
          </cell>
          <cell r="AW1929" t="str">
            <v>80661</v>
          </cell>
          <cell r="AX1929" t="str">
            <v>82</v>
          </cell>
          <cell r="AY1929">
            <v>4</v>
          </cell>
          <cell r="AZ1929">
            <v>3</v>
          </cell>
          <cell r="BA1929">
            <v>0</v>
          </cell>
        </row>
        <row r="1930">
          <cell r="A1930">
            <v>120425</v>
          </cell>
          <cell r="B1930" t="str">
            <v>PRIS PAULA DA ROCHA SILVA</v>
          </cell>
          <cell r="C1930" t="str">
            <v>PENSIONISTAS</v>
          </cell>
          <cell r="D1930" t="str">
            <v>ECOSAMPA Pensionistas</v>
          </cell>
          <cell r="E1930">
            <v>44824</v>
          </cell>
          <cell r="F1930">
            <v>0.01</v>
          </cell>
          <cell r="G1930" t="str">
            <v>Em Atividade Normal</v>
          </cell>
          <cell r="H1930">
            <v>44824</v>
          </cell>
          <cell r="J1930" t="str">
            <v>425.613.288-05</v>
          </cell>
          <cell r="L1930" t="str">
            <v>Nenhuma</v>
          </cell>
          <cell r="M1930" t="str">
            <v>Pensionista</v>
          </cell>
          <cell r="N1930" t="str">
            <v>1415-20</v>
          </cell>
          <cell r="O1930">
            <v>0</v>
          </cell>
          <cell r="P1930" t="str">
            <v>Nenhum</v>
          </cell>
          <cell r="Q1930" t="str">
            <v>Nenhuma</v>
          </cell>
          <cell r="R1930" t="str">
            <v>00.00.000</v>
          </cell>
          <cell r="S1930" t="str">
            <v>Pensionistas</v>
          </cell>
          <cell r="T1930">
            <v>2</v>
          </cell>
          <cell r="U1930" t="str">
            <v>Nenhum</v>
          </cell>
          <cell r="V1930" t="str">
            <v>Brasileira</v>
          </cell>
          <cell r="W1930" t="str">
            <v>Nenhum</v>
          </cell>
          <cell r="Z1930" t="str">
            <v>Nenhum</v>
          </cell>
          <cell r="AA1930" t="str">
            <v>Nenhum</v>
          </cell>
          <cell r="AB1930" t="str">
            <v>F</v>
          </cell>
          <cell r="AC1930" t="str">
            <v>Nenhum</v>
          </cell>
          <cell r="AJ1930" t="str">
            <v>Nenhum</v>
          </cell>
          <cell r="AP1930">
            <v>1266</v>
          </cell>
          <cell r="AQ1930" t="str">
            <v>60407</v>
          </cell>
          <cell r="AR1930" t="str">
            <v>0</v>
          </cell>
          <cell r="AY1930">
            <v>0</v>
          </cell>
          <cell r="AZ1930">
            <v>11</v>
          </cell>
          <cell r="BA1930">
            <v>11</v>
          </cell>
        </row>
        <row r="1931">
          <cell r="A1931">
            <v>113742</v>
          </cell>
          <cell r="B1931" t="str">
            <v>PRISCILA ALVES DE LIMA SILVA</v>
          </cell>
          <cell r="C1931" t="str">
            <v>ANALISTA ADM/FINANCEIRO</v>
          </cell>
          <cell r="D1931" t="str">
            <v>ECOSAMPA Administração</v>
          </cell>
          <cell r="E1931">
            <v>43619</v>
          </cell>
          <cell r="F1931">
            <v>4267.6899999999996</v>
          </cell>
          <cell r="G1931" t="str">
            <v>Em Atividade Normal</v>
          </cell>
          <cell r="H1931">
            <v>44985</v>
          </cell>
          <cell r="I1931">
            <v>35810</v>
          </cell>
          <cell r="J1931" t="str">
            <v>324.733.778-47</v>
          </cell>
          <cell r="K1931" t="str">
            <v>207.77183.79.4</v>
          </cell>
          <cell r="L1931" t="str">
            <v>Salário Mensal</v>
          </cell>
          <cell r="M1931" t="str">
            <v>Empregado (CLT)</v>
          </cell>
          <cell r="N1931" t="str">
            <v>2521-05</v>
          </cell>
          <cell r="O1931">
            <v>10</v>
          </cell>
          <cell r="P1931" t="str">
            <v>SEGUNDA A SEXTA - 08:00 AS 17:48 / INTERVALO DE 01 HORA</v>
          </cell>
          <cell r="Q1931" t="str">
            <v>220 Horas</v>
          </cell>
          <cell r="R1931" t="str">
            <v>02.01.001</v>
          </cell>
          <cell r="S1931" t="str">
            <v>Depto Financeiro</v>
          </cell>
          <cell r="T1931">
            <v>1</v>
          </cell>
          <cell r="U1931" t="str">
            <v>SIEMACO SAO PAULO LIMP URBANA</v>
          </cell>
          <cell r="V1931" t="str">
            <v>Brasileira</v>
          </cell>
          <cell r="W1931" t="str">
            <v>São Paulo</v>
          </cell>
          <cell r="X1931" t="str">
            <v>EVANI ALVES DE LIMA NUNES DA SILVA</v>
          </cell>
          <cell r="Y1931" t="str">
            <v>SERGIO NUNES DA SILVA</v>
          </cell>
          <cell r="Z1931" t="str">
            <v>Solteiro</v>
          </cell>
          <cell r="AA1931" t="str">
            <v>Ensino Médio Completo</v>
          </cell>
          <cell r="AB1931" t="str">
            <v>F</v>
          </cell>
          <cell r="AC1931" t="str">
            <v>Rua</v>
          </cell>
          <cell r="AD1931" t="str">
            <v>RAFIK EL TAKACH</v>
          </cell>
          <cell r="AE1931" t="str">
            <v>188</v>
          </cell>
          <cell r="AF1931" t="str">
            <v>CASA 03</v>
          </cell>
          <cell r="AG1931" t="str">
            <v>05367-080</v>
          </cell>
          <cell r="AH1931" t="str">
            <v>VILA TIRADENTES</v>
          </cell>
          <cell r="AI1931" t="str">
            <v>São Paulo</v>
          </cell>
          <cell r="AJ1931" t="str">
            <v>São Paulo</v>
          </cell>
          <cell r="AP1931">
            <v>786</v>
          </cell>
          <cell r="AQ1931" t="str">
            <v>19970</v>
          </cell>
          <cell r="AR1931" t="str">
            <v>3</v>
          </cell>
          <cell r="AS1931" t="str">
            <v>39.766.173-3</v>
          </cell>
          <cell r="AW1931" t="str">
            <v>093166</v>
          </cell>
          <cell r="AX1931" t="str">
            <v>00398</v>
          </cell>
          <cell r="AY1931">
            <v>4</v>
          </cell>
          <cell r="AZ1931">
            <v>2</v>
          </cell>
          <cell r="BA1931">
            <v>28</v>
          </cell>
        </row>
        <row r="1932">
          <cell r="A1932">
            <v>118664</v>
          </cell>
          <cell r="B1932" t="str">
            <v>PRISCILA APARECIDA OLIVEIRA DUARTE</v>
          </cell>
          <cell r="C1932" t="str">
            <v>PENSIONISTAS</v>
          </cell>
          <cell r="D1932" t="str">
            <v>ECOSAMPA Pensionistas</v>
          </cell>
          <cell r="E1932">
            <v>44585</v>
          </cell>
          <cell r="F1932">
            <v>0.01</v>
          </cell>
          <cell r="G1932" t="str">
            <v>Em Atividade Normal</v>
          </cell>
          <cell r="H1932">
            <v>44585</v>
          </cell>
          <cell r="J1932" t="str">
            <v>338.766.758-20</v>
          </cell>
          <cell r="L1932" t="str">
            <v>Nenhuma</v>
          </cell>
          <cell r="M1932" t="str">
            <v>Pensionista</v>
          </cell>
          <cell r="N1932" t="str">
            <v>1415-20</v>
          </cell>
          <cell r="O1932">
            <v>0</v>
          </cell>
          <cell r="P1932" t="str">
            <v>Nenhum</v>
          </cell>
          <cell r="Q1932" t="str">
            <v>Nenhuma</v>
          </cell>
          <cell r="R1932" t="str">
            <v>00.00.000</v>
          </cell>
          <cell r="S1932" t="str">
            <v>Pensionistas</v>
          </cell>
          <cell r="T1932">
            <v>2</v>
          </cell>
          <cell r="U1932" t="str">
            <v>Nenhum</v>
          </cell>
          <cell r="V1932" t="str">
            <v>Nenhuma</v>
          </cell>
          <cell r="W1932" t="str">
            <v>Nenhum</v>
          </cell>
          <cell r="Z1932" t="str">
            <v>Outros</v>
          </cell>
          <cell r="AA1932" t="str">
            <v>Nenhum</v>
          </cell>
          <cell r="AB1932" t="str">
            <v>F</v>
          </cell>
          <cell r="AC1932" t="str">
            <v>Nenhum</v>
          </cell>
          <cell r="AJ1932" t="str">
            <v>São Paulo</v>
          </cell>
          <cell r="AP1932">
            <v>2774</v>
          </cell>
          <cell r="AQ1932" t="str">
            <v>1011199</v>
          </cell>
          <cell r="AR1932" t="str">
            <v>4</v>
          </cell>
          <cell r="AY1932">
            <v>1</v>
          </cell>
          <cell r="AZ1932">
            <v>7</v>
          </cell>
          <cell r="BA1932">
            <v>7</v>
          </cell>
        </row>
        <row r="1933">
          <cell r="A1933">
            <v>114244</v>
          </cell>
          <cell r="B1933" t="str">
            <v>PRISCILA APARECIDA VIEIRA DOS SANTOS</v>
          </cell>
          <cell r="C1933" t="str">
            <v>PENSIONISTAS</v>
          </cell>
          <cell r="D1933" t="str">
            <v>ECOSAMPA Pensionistas</v>
          </cell>
          <cell r="E1933">
            <v>43770</v>
          </cell>
          <cell r="F1933">
            <v>0.01</v>
          </cell>
          <cell r="G1933" t="str">
            <v>Em Atividade Normal</v>
          </cell>
          <cell r="H1933">
            <v>43770</v>
          </cell>
          <cell r="J1933" t="str">
            <v>381.092.868-28</v>
          </cell>
          <cell r="L1933" t="str">
            <v>Nenhuma</v>
          </cell>
          <cell r="M1933" t="str">
            <v>Pensionista</v>
          </cell>
          <cell r="N1933" t="str">
            <v>1415-20</v>
          </cell>
          <cell r="O1933">
            <v>10</v>
          </cell>
          <cell r="P1933" t="str">
            <v>SEGUNDA A SEXTA - 08:00 AS 17:48 / INTERVALO DE 01 HORA</v>
          </cell>
          <cell r="Q1933" t="str">
            <v>220 Horas</v>
          </cell>
          <cell r="R1933" t="str">
            <v>00.00.000</v>
          </cell>
          <cell r="S1933" t="str">
            <v>Pensionistas</v>
          </cell>
          <cell r="T1933">
            <v>2</v>
          </cell>
          <cell r="U1933" t="str">
            <v>Nenhum</v>
          </cell>
          <cell r="V1933" t="str">
            <v>Brasileira</v>
          </cell>
          <cell r="W1933" t="str">
            <v>Nenhum</v>
          </cell>
          <cell r="Z1933" t="str">
            <v>Solteiro</v>
          </cell>
          <cell r="AA1933" t="str">
            <v>Ensino Fundamental Incompleto</v>
          </cell>
          <cell r="AB1933" t="str">
            <v>F</v>
          </cell>
          <cell r="AC1933" t="str">
            <v>Nenhum</v>
          </cell>
          <cell r="AI1933" t="str">
            <v>São Paulo</v>
          </cell>
          <cell r="AJ1933" t="str">
            <v>São Paulo</v>
          </cell>
          <cell r="AP1933">
            <v>3312</v>
          </cell>
          <cell r="AQ1933" t="str">
            <v>00006069</v>
          </cell>
          <cell r="AR1933" t="str">
            <v>7</v>
          </cell>
          <cell r="AY1933">
            <v>3</v>
          </cell>
          <cell r="AZ1933">
            <v>10</v>
          </cell>
          <cell r="BA1933">
            <v>0</v>
          </cell>
        </row>
        <row r="1934">
          <cell r="A1934">
            <v>115367</v>
          </cell>
          <cell r="B1934" t="str">
            <v>PRISCILA ARAUJO FEITOZA</v>
          </cell>
          <cell r="C1934" t="str">
            <v>Nenhum</v>
          </cell>
          <cell r="D1934" t="str">
            <v>ECOSAMPA Pensionistas</v>
          </cell>
          <cell r="E1934">
            <v>44034</v>
          </cell>
          <cell r="F1934">
            <v>0.01</v>
          </cell>
          <cell r="G1934" t="str">
            <v>Em Atividade Normal</v>
          </cell>
          <cell r="H1934">
            <v>44034</v>
          </cell>
          <cell r="J1934" t="str">
            <v>386.049.518-65</v>
          </cell>
          <cell r="L1934" t="str">
            <v>Nenhuma</v>
          </cell>
          <cell r="M1934" t="str">
            <v>Pensionista</v>
          </cell>
          <cell r="N1934" t="str">
            <v>-</v>
          </cell>
          <cell r="O1934">
            <v>0</v>
          </cell>
          <cell r="P1934" t="str">
            <v>Nenhum</v>
          </cell>
          <cell r="Q1934" t="str">
            <v>Nenhuma</v>
          </cell>
          <cell r="R1934" t="str">
            <v>00.00.000</v>
          </cell>
          <cell r="S1934" t="str">
            <v>Pensionistas</v>
          </cell>
          <cell r="T1934">
            <v>0</v>
          </cell>
          <cell r="U1934" t="str">
            <v>Nenhum</v>
          </cell>
          <cell r="V1934" t="str">
            <v>Nenhuma</v>
          </cell>
          <cell r="W1934" t="str">
            <v>Nenhum</v>
          </cell>
          <cell r="Z1934" t="str">
            <v>Solteiro</v>
          </cell>
          <cell r="AA1934" t="str">
            <v>Ensino Médio Completo</v>
          </cell>
          <cell r="AB1934" t="str">
            <v>F</v>
          </cell>
          <cell r="AC1934" t="str">
            <v>Nenhum</v>
          </cell>
          <cell r="AI1934" t="str">
            <v>Nenhum</v>
          </cell>
          <cell r="AJ1934" t="str">
            <v>Nenhum</v>
          </cell>
          <cell r="AP1934">
            <v>499</v>
          </cell>
          <cell r="AQ1934" t="str">
            <v>10388</v>
          </cell>
          <cell r="AR1934" t="str">
            <v>8</v>
          </cell>
          <cell r="AS1934" t="str">
            <v>467358679</v>
          </cell>
          <cell r="AY1934">
            <v>3</v>
          </cell>
          <cell r="AZ1934">
            <v>1</v>
          </cell>
          <cell r="BA1934">
            <v>9</v>
          </cell>
        </row>
        <row r="1935">
          <cell r="A1935">
            <v>116803</v>
          </cell>
          <cell r="B1935" t="str">
            <v>PRISCILA VINCI DA ROCHA</v>
          </cell>
          <cell r="C1935" t="str">
            <v>PENSIONISTAS</v>
          </cell>
          <cell r="D1935" t="str">
            <v>ECOSAMPA Pensionistas</v>
          </cell>
          <cell r="E1935">
            <v>44389</v>
          </cell>
          <cell r="F1935">
            <v>0.01</v>
          </cell>
          <cell r="G1935" t="str">
            <v>Em Atividade Normal</v>
          </cell>
          <cell r="H1935">
            <v>44389</v>
          </cell>
          <cell r="J1935" t="str">
            <v>312.213.348-24</v>
          </cell>
          <cell r="L1935" t="str">
            <v>Nenhuma</v>
          </cell>
          <cell r="M1935" t="str">
            <v>Pensionista</v>
          </cell>
          <cell r="N1935" t="str">
            <v>1415-20</v>
          </cell>
          <cell r="O1935">
            <v>0</v>
          </cell>
          <cell r="P1935" t="str">
            <v>Nenhum</v>
          </cell>
          <cell r="Q1935" t="str">
            <v>Nenhuma</v>
          </cell>
          <cell r="R1935" t="str">
            <v>00.00.000</v>
          </cell>
          <cell r="S1935" t="str">
            <v>Pensionistas</v>
          </cell>
          <cell r="T1935">
            <v>0</v>
          </cell>
          <cell r="U1935" t="str">
            <v>Nenhum</v>
          </cell>
          <cell r="V1935" t="str">
            <v>Nenhuma</v>
          </cell>
          <cell r="W1935" t="str">
            <v>Nenhum</v>
          </cell>
          <cell r="Z1935" t="str">
            <v>Solteiro</v>
          </cell>
          <cell r="AA1935" t="str">
            <v>Ensino Médio Completo</v>
          </cell>
          <cell r="AB1935" t="str">
            <v>F</v>
          </cell>
          <cell r="AC1935" t="str">
            <v>Nenhum</v>
          </cell>
          <cell r="AI1935" t="str">
            <v>Nenhum</v>
          </cell>
          <cell r="AJ1935" t="str">
            <v>Nenhum</v>
          </cell>
          <cell r="AP1935">
            <v>6326</v>
          </cell>
          <cell r="AQ1935" t="str">
            <v>05010</v>
          </cell>
          <cell r="AR1935" t="str">
            <v>8</v>
          </cell>
          <cell r="AY1935">
            <v>2</v>
          </cell>
          <cell r="AZ1935">
            <v>1</v>
          </cell>
          <cell r="BA1935">
            <v>19</v>
          </cell>
        </row>
        <row r="1936">
          <cell r="A1936">
            <v>113709</v>
          </cell>
          <cell r="B1936" t="str">
            <v>RACHEL ROSE EYONDI MOUNDJONGUE</v>
          </cell>
          <cell r="C1936" t="str">
            <v>AJUDANTE EQ SERVICOS DIVERSOS</v>
          </cell>
          <cell r="D1936" t="str">
            <v>ECOSAMPA Santo Amaro</v>
          </cell>
          <cell r="E1936">
            <v>43617</v>
          </cell>
          <cell r="F1936">
            <v>1603.99</v>
          </cell>
          <cell r="G1936" t="str">
            <v>Demitido em Meses Anteriores</v>
          </cell>
          <cell r="H1936">
            <v>44872</v>
          </cell>
          <cell r="I1936">
            <v>31125</v>
          </cell>
          <cell r="J1936" t="str">
            <v>238.417.278-67</v>
          </cell>
          <cell r="K1936" t="str">
            <v>134.43822.61.3</v>
          </cell>
          <cell r="L1936" t="str">
            <v>Salário Mensal</v>
          </cell>
          <cell r="M1936" t="str">
            <v>Empregado (CLT)</v>
          </cell>
          <cell r="N1936" t="str">
            <v>5142-25</v>
          </cell>
          <cell r="O1936">
            <v>167</v>
          </cell>
          <cell r="P1936" t="str">
            <v>SEGUNDA A SABADO - 13:40 AS 22:00 / INTERVALO DE 01 HORA</v>
          </cell>
          <cell r="Q1936" t="str">
            <v>220 Horas</v>
          </cell>
          <cell r="R1936" t="str">
            <v>75.01.013</v>
          </cell>
          <cell r="S1936" t="str">
            <v>SCK - Capinação e Roçada de Vias</v>
          </cell>
          <cell r="T1936">
            <v>2</v>
          </cell>
          <cell r="U1936" t="str">
            <v>SIEMACO SAO PAULO LIMP URBANA</v>
          </cell>
          <cell r="V1936" t="str">
            <v>Outros</v>
          </cell>
          <cell r="W1936" t="str">
            <v>DOUALA</v>
          </cell>
          <cell r="X1936" t="str">
            <v>ESTHER MBONG</v>
          </cell>
          <cell r="Y1936" t="str">
            <v>ALPHONSE DAUDET EYONDI</v>
          </cell>
          <cell r="Z1936" t="str">
            <v>Solteiro</v>
          </cell>
          <cell r="AA1936" t="str">
            <v>Ensino Fundamental Incompleto</v>
          </cell>
          <cell r="AB1936" t="str">
            <v>F</v>
          </cell>
          <cell r="AC1936" t="str">
            <v>Avenida</v>
          </cell>
          <cell r="AD1936" t="str">
            <v>ANTONIO RIBEIRO PINA</v>
          </cell>
          <cell r="AE1936" t="str">
            <v>168</v>
          </cell>
          <cell r="AG1936" t="str">
            <v>05862-150</v>
          </cell>
          <cell r="AH1936" t="str">
            <v>JARDIM LIDIA</v>
          </cell>
          <cell r="AI1936" t="str">
            <v>São Paulo</v>
          </cell>
          <cell r="AJ1936" t="str">
            <v>São Paulo</v>
          </cell>
          <cell r="AP1936">
            <v>2921</v>
          </cell>
          <cell r="AQ1936" t="str">
            <v>53957</v>
          </cell>
          <cell r="AR1936" t="str">
            <v>9</v>
          </cell>
          <cell r="AS1936" t="str">
            <v>8505129250</v>
          </cell>
          <cell r="AW1936" t="str">
            <v>14204</v>
          </cell>
          <cell r="AX1936" t="str">
            <v>206</v>
          </cell>
          <cell r="AY1936">
            <v>3</v>
          </cell>
          <cell r="AZ1936">
            <v>5</v>
          </cell>
          <cell r="BA1936">
            <v>6</v>
          </cell>
        </row>
        <row r="1937">
          <cell r="A1937">
            <v>113475</v>
          </cell>
          <cell r="B1937" t="str">
            <v>RAFAEL ALFREDO BRAUM</v>
          </cell>
          <cell r="C1937" t="str">
            <v>FISCAL DE TURMA PLENO</v>
          </cell>
          <cell r="D1937" t="str">
            <v>ECOSAMPA Santo Amaro</v>
          </cell>
          <cell r="E1937">
            <v>43617</v>
          </cell>
          <cell r="F1937">
            <v>2650.94</v>
          </cell>
          <cell r="G1937" t="str">
            <v>Demitido em Meses Anteriores</v>
          </cell>
          <cell r="H1937">
            <v>44140</v>
          </cell>
          <cell r="I1937">
            <v>30453</v>
          </cell>
          <cell r="J1937" t="str">
            <v>311.913.248-93</v>
          </cell>
          <cell r="K1937" t="str">
            <v>130.38355.89.4</v>
          </cell>
          <cell r="L1937" t="str">
            <v>Salário Mensal</v>
          </cell>
          <cell r="M1937" t="str">
            <v>Empregado (CLT)</v>
          </cell>
          <cell r="N1937" t="str">
            <v>9922-05</v>
          </cell>
          <cell r="O1937">
            <v>167</v>
          </cell>
          <cell r="P1937" t="str">
            <v>SEGUNDA A SABADO - 13:40 AS 22:00 / INTERVALO DE 01 HORA</v>
          </cell>
          <cell r="Q1937" t="str">
            <v>220 Horas</v>
          </cell>
          <cell r="R1937" t="str">
            <v>75.02.003</v>
          </cell>
          <cell r="S1937" t="str">
            <v>Apoio Op C.Direto</v>
          </cell>
          <cell r="T1937">
            <v>2</v>
          </cell>
          <cell r="U1937" t="str">
            <v>SIEMACO SAO PAULO LIMP URBANA</v>
          </cell>
          <cell r="V1937" t="str">
            <v>Brasileira</v>
          </cell>
          <cell r="W1937" t="str">
            <v>São Paulo</v>
          </cell>
          <cell r="X1937" t="str">
            <v>MARIA ROSA ALFREDO BRAUM</v>
          </cell>
          <cell r="Y1937" t="str">
            <v>JUAREZ DE MATOS BRAUM</v>
          </cell>
          <cell r="Z1937" t="str">
            <v>Solteiro</v>
          </cell>
          <cell r="AA1937" t="str">
            <v>Ensino Médio Completo</v>
          </cell>
          <cell r="AB1937" t="str">
            <v>M</v>
          </cell>
          <cell r="AC1937" t="str">
            <v>Rua</v>
          </cell>
          <cell r="AD1937" t="str">
            <v>CAIO GRACO SILVA PRADO</v>
          </cell>
          <cell r="AE1937" t="str">
            <v>654</v>
          </cell>
          <cell r="AG1937" t="str">
            <v>05778-180</v>
          </cell>
          <cell r="AH1937" t="str">
            <v>REGINA</v>
          </cell>
          <cell r="AI1937" t="str">
            <v>São Paulo</v>
          </cell>
          <cell r="AJ1937" t="str">
            <v>São Paulo</v>
          </cell>
          <cell r="AP1937">
            <v>9106</v>
          </cell>
          <cell r="AQ1937" t="str">
            <v>33995</v>
          </cell>
          <cell r="AR1937" t="str">
            <v>6</v>
          </cell>
          <cell r="AS1937" t="str">
            <v>35538341X</v>
          </cell>
          <cell r="AT1937" t="str">
            <v>301723030167</v>
          </cell>
          <cell r="AU1937" t="str">
            <v>617</v>
          </cell>
          <cell r="AV1937" t="str">
            <v>328</v>
          </cell>
          <cell r="AW1937" t="str">
            <v>54174</v>
          </cell>
          <cell r="AX1937" t="str">
            <v>280</v>
          </cell>
          <cell r="AY1937">
            <v>1</v>
          </cell>
          <cell r="AZ1937">
            <v>5</v>
          </cell>
          <cell r="BA1937">
            <v>4</v>
          </cell>
        </row>
        <row r="1938">
          <cell r="A1938">
            <v>120178</v>
          </cell>
          <cell r="B1938" t="str">
            <v>RAFAEL BARBOSA DOS SANTOS</v>
          </cell>
          <cell r="C1938" t="str">
            <v>AJUDANTE EQ SERVICOS DIVERSOS</v>
          </cell>
          <cell r="D1938" t="str">
            <v>ECOSAMPA Operação Geral</v>
          </cell>
          <cell r="E1938">
            <v>44791</v>
          </cell>
          <cell r="F1938">
            <v>1603.99</v>
          </cell>
          <cell r="G1938" t="str">
            <v>Auxílio-Doença</v>
          </cell>
          <cell r="H1938">
            <v>45186</v>
          </cell>
          <cell r="I1938">
            <v>34191</v>
          </cell>
          <cell r="J1938" t="str">
            <v>438.863.138-83</v>
          </cell>
          <cell r="K1938" t="str">
            <v>201.15100.70.3</v>
          </cell>
          <cell r="L1938" t="str">
            <v>Salário Mensal</v>
          </cell>
          <cell r="M1938" t="str">
            <v>Empregado (CLT)</v>
          </cell>
          <cell r="N1938" t="str">
            <v>5142-25</v>
          </cell>
          <cell r="O1938">
            <v>301</v>
          </cell>
          <cell r="P1938" t="str">
            <v>SEGUNDA A SABADO - 22:00 AS 05:25 / INTERVALO DE 01 HORA</v>
          </cell>
          <cell r="Q1938" t="str">
            <v>220 Horas</v>
          </cell>
          <cell r="R1938" t="str">
            <v>75.01.016</v>
          </cell>
          <cell r="S1938" t="str">
            <v>SCK - Coleta - Catabagulho e Entulho</v>
          </cell>
          <cell r="T1938">
            <v>2</v>
          </cell>
          <cell r="U1938" t="str">
            <v>SIEMACO SAO PAULO LIMP URBANA</v>
          </cell>
          <cell r="V1938" t="str">
            <v>Brasileira</v>
          </cell>
          <cell r="W1938" t="str">
            <v>São Paulo</v>
          </cell>
          <cell r="X1938" t="str">
            <v>LAUDICEA DA SILVA BARBOSA DOS SANTOS</v>
          </cell>
          <cell r="Y1938" t="str">
            <v>EDVALDO ALVES DOS SANTOS</v>
          </cell>
          <cell r="Z1938" t="str">
            <v>Solteiro</v>
          </cell>
          <cell r="AA1938" t="str">
            <v>Ensino Fundamental Completo</v>
          </cell>
          <cell r="AB1938" t="str">
            <v>M</v>
          </cell>
          <cell r="AC1938" t="str">
            <v>Rua</v>
          </cell>
          <cell r="AD1938" t="str">
            <v>CELORICO DE BASTO</v>
          </cell>
          <cell r="AE1938" t="str">
            <v>414</v>
          </cell>
          <cell r="AF1938" t="str">
            <v>CASA 2</v>
          </cell>
          <cell r="AG1938" t="str">
            <v>05857-250</v>
          </cell>
          <cell r="AH1938" t="str">
            <v>JARDIM AURELIO</v>
          </cell>
          <cell r="AI1938" t="str">
            <v>São Paulo</v>
          </cell>
          <cell r="AJ1938" t="str">
            <v>São Paulo</v>
          </cell>
          <cell r="AK1938" t="str">
            <v>11</v>
          </cell>
          <cell r="AL1938" t="str">
            <v>95834.2010</v>
          </cell>
          <cell r="AM1938" t="str">
            <v>11</v>
          </cell>
          <cell r="AN1938" t="str">
            <v>95238-2522</v>
          </cell>
          <cell r="AP1938">
            <v>1634</v>
          </cell>
          <cell r="AQ1938" t="str">
            <v>41778</v>
          </cell>
          <cell r="AR1938" t="str">
            <v>4</v>
          </cell>
          <cell r="AS1938" t="str">
            <v>380201008</v>
          </cell>
          <cell r="AT1938" t="str">
            <v>391020080116</v>
          </cell>
          <cell r="AU1938" t="str">
            <v>0832</v>
          </cell>
          <cell r="AV1938" t="str">
            <v>328</v>
          </cell>
          <cell r="AW1938" t="str">
            <v>438 86313</v>
          </cell>
          <cell r="AX1938" t="str">
            <v>883</v>
          </cell>
          <cell r="AY1938">
            <v>1</v>
          </cell>
          <cell r="AZ1938">
            <v>0</v>
          </cell>
          <cell r="BA1938">
            <v>13</v>
          </cell>
        </row>
        <row r="1939">
          <cell r="A1939">
            <v>115208</v>
          </cell>
          <cell r="B1939" t="str">
            <v>RAFAEL BONIFACIO DA CUNHA</v>
          </cell>
          <cell r="C1939" t="str">
            <v>AJUDANTE EQ SERVICOS DIVERSOS</v>
          </cell>
          <cell r="D1939" t="str">
            <v>ECOSAMPA Capela do Socorro</v>
          </cell>
          <cell r="E1939">
            <v>44018</v>
          </cell>
          <cell r="F1939">
            <v>1603.99</v>
          </cell>
          <cell r="G1939" t="str">
            <v>Demitido em Meses Anteriores</v>
          </cell>
          <cell r="H1939">
            <v>44939</v>
          </cell>
          <cell r="I1939">
            <v>30840</v>
          </cell>
          <cell r="J1939" t="str">
            <v>358.429.288-33</v>
          </cell>
          <cell r="K1939" t="str">
            <v>135.52274.93.5</v>
          </cell>
          <cell r="L1939" t="str">
            <v>Salário Mensal</v>
          </cell>
          <cell r="M1939" t="str">
            <v>Empregado (CLT)</v>
          </cell>
          <cell r="N1939" t="str">
            <v>5142-25</v>
          </cell>
          <cell r="O1939">
            <v>66</v>
          </cell>
          <cell r="P1939" t="str">
            <v>SEGUNDA A SABADO - 06:00 AS 14:20 / INTERVALO DE 01 HORA</v>
          </cell>
          <cell r="Q1939" t="str">
            <v>220 Horas</v>
          </cell>
          <cell r="R1939" t="str">
            <v>75.01.014</v>
          </cell>
          <cell r="S1939" t="str">
            <v>SCK - Pintura de Meio-Fio e Remoção Faixas e Propagandas</v>
          </cell>
          <cell r="T1939">
            <v>2</v>
          </cell>
          <cell r="U1939" t="str">
            <v>SIEMACO SAO PAULO LIMP URBANA</v>
          </cell>
          <cell r="V1939" t="str">
            <v>Brasileira</v>
          </cell>
          <cell r="W1939" t="str">
            <v>São Paulo</v>
          </cell>
          <cell r="X1939" t="str">
            <v>MARIA APARECIDA DE JESUS CUNHA</v>
          </cell>
          <cell r="Y1939" t="str">
            <v>JOSE BONIFACIO DA CUNHA</v>
          </cell>
          <cell r="Z1939" t="str">
            <v>União Est/Marit</v>
          </cell>
          <cell r="AA1939" t="str">
            <v>Ensino Médio Incompleto</v>
          </cell>
          <cell r="AB1939" t="str">
            <v>M</v>
          </cell>
          <cell r="AC1939" t="str">
            <v>Travessa</v>
          </cell>
          <cell r="AD1939" t="str">
            <v>VIA DE PEDESTRES TATUAGEM</v>
          </cell>
          <cell r="AE1939" t="str">
            <v>54</v>
          </cell>
          <cell r="AF1939" t="str">
            <v>CASA 2</v>
          </cell>
          <cell r="AG1939" t="str">
            <v>04835-385</v>
          </cell>
          <cell r="AH1939" t="str">
            <v>JARDIM BEATRIZ</v>
          </cell>
          <cell r="AI1939" t="str">
            <v>São Paulo</v>
          </cell>
          <cell r="AJ1939" t="str">
            <v>São Paulo</v>
          </cell>
          <cell r="AK1939" t="str">
            <v>11</v>
          </cell>
          <cell r="AL1939" t="str">
            <v>97551.7957</v>
          </cell>
          <cell r="AM1939" t="str">
            <v>11</v>
          </cell>
          <cell r="AN1939" t="str">
            <v>98444.8654</v>
          </cell>
          <cell r="AP1939">
            <v>7245</v>
          </cell>
          <cell r="AQ1939" t="str">
            <v>04737</v>
          </cell>
          <cell r="AR1939" t="str">
            <v>3</v>
          </cell>
          <cell r="AS1939" t="str">
            <v>429439234</v>
          </cell>
          <cell r="AT1939" t="str">
            <v>325119620175</v>
          </cell>
          <cell r="AU1939" t="str">
            <v>17</v>
          </cell>
          <cell r="AV1939" t="str">
            <v>418</v>
          </cell>
          <cell r="AW1939" t="str">
            <v>35842928</v>
          </cell>
          <cell r="AX1939" t="str">
            <v>833</v>
          </cell>
          <cell r="AY1939">
            <v>2</v>
          </cell>
          <cell r="AZ1939">
            <v>6</v>
          </cell>
          <cell r="BA1939">
            <v>7</v>
          </cell>
        </row>
        <row r="1940">
          <cell r="A1940">
            <v>121418</v>
          </cell>
          <cell r="B1940" t="str">
            <v>RAFAEL CAMPOS BEZERRA</v>
          </cell>
          <cell r="C1940" t="str">
            <v>AJUDANTE EQ SERVICOS DIVERSOS</v>
          </cell>
          <cell r="D1940" t="str">
            <v>ECOSAMPA Operação Geral</v>
          </cell>
          <cell r="E1940">
            <v>44967</v>
          </cell>
          <cell r="F1940">
            <v>1603.99</v>
          </cell>
          <cell r="G1940" t="str">
            <v>Demitido em Meses Anteriores</v>
          </cell>
          <cell r="H1940">
            <v>44981</v>
          </cell>
          <cell r="I1940">
            <v>29947</v>
          </cell>
          <cell r="J1940" t="str">
            <v>303.677.818-75</v>
          </cell>
          <cell r="K1940" t="str">
            <v>126.52774.85.0</v>
          </cell>
          <cell r="L1940" t="str">
            <v>Salário Mensal</v>
          </cell>
          <cell r="M1940" t="str">
            <v>Empregado (CLT)</v>
          </cell>
          <cell r="N1940" t="str">
            <v>5142-25</v>
          </cell>
          <cell r="O1940">
            <v>339</v>
          </cell>
          <cell r="P1940" t="str">
            <v>SEGUNDA A SABADO - 13:20 AS 21:40 / INTERVALO DE 01 HORA</v>
          </cell>
          <cell r="Q1940" t="str">
            <v>220 Horas</v>
          </cell>
          <cell r="R1940" t="str">
            <v>75.01.011</v>
          </cell>
          <cell r="S1940" t="str">
            <v>SCK - Lavagem - Feiras, Vias e Logradouros</v>
          </cell>
          <cell r="T1940">
            <v>2</v>
          </cell>
          <cell r="U1940" t="str">
            <v>SIEMACO SAO PAULO LIMP URBANA</v>
          </cell>
          <cell r="V1940" t="str">
            <v>Brasileira</v>
          </cell>
          <cell r="W1940" t="str">
            <v>Nenhum</v>
          </cell>
          <cell r="X1940" t="str">
            <v>EUNICE CASTRO CAMPOS</v>
          </cell>
          <cell r="Y1940" t="str">
            <v>WILSON MARQUES BEZERRA</v>
          </cell>
          <cell r="Z1940" t="str">
            <v>Solteiro</v>
          </cell>
          <cell r="AA1940" t="str">
            <v>Educação Básica Incompleta</v>
          </cell>
          <cell r="AB1940" t="str">
            <v>M</v>
          </cell>
          <cell r="AC1940" t="str">
            <v>Rua</v>
          </cell>
          <cell r="AD1940" t="str">
            <v>DAS ROSAS</v>
          </cell>
          <cell r="AE1940" t="str">
            <v>115</v>
          </cell>
          <cell r="AG1940" t="str">
            <v>04996-270</v>
          </cell>
          <cell r="AH1940" t="str">
            <v>GRAJAU</v>
          </cell>
          <cell r="AI1940" t="str">
            <v>São Paulo</v>
          </cell>
          <cell r="AJ1940" t="str">
            <v>São Paulo</v>
          </cell>
          <cell r="AK1940" t="str">
            <v>11</v>
          </cell>
          <cell r="AL1940" t="str">
            <v>5921.2138</v>
          </cell>
          <cell r="AM1940" t="str">
            <v>11</v>
          </cell>
          <cell r="AN1940" t="str">
            <v>98530-2041</v>
          </cell>
          <cell r="AP1940">
            <v>6733</v>
          </cell>
          <cell r="AQ1940" t="str">
            <v>52379</v>
          </cell>
          <cell r="AR1940" t="str">
            <v>6</v>
          </cell>
          <cell r="AS1940" t="str">
            <v>34708137X</v>
          </cell>
          <cell r="AT1940" t="str">
            <v>253673820183</v>
          </cell>
          <cell r="AU1940" t="str">
            <v>0407</v>
          </cell>
          <cell r="AV1940" t="str">
            <v>381</v>
          </cell>
          <cell r="AW1940" t="str">
            <v>303677818</v>
          </cell>
          <cell r="AX1940" t="str">
            <v>75</v>
          </cell>
          <cell r="AY1940">
            <v>0</v>
          </cell>
          <cell r="AZ1940">
            <v>0</v>
          </cell>
          <cell r="BA1940">
            <v>14</v>
          </cell>
        </row>
        <row r="1941">
          <cell r="A1941">
            <v>122348</v>
          </cell>
          <cell r="B1941" t="str">
            <v>RAFAEL CAMPOS BEZERRA</v>
          </cell>
          <cell r="C1941" t="str">
            <v>VARREDOR</v>
          </cell>
          <cell r="D1941" t="str">
            <v>ECOSAMPA Capela do Socorro</v>
          </cell>
          <cell r="E1941">
            <v>45098</v>
          </cell>
          <cell r="F1941">
            <v>1603.99</v>
          </cell>
          <cell r="G1941" t="str">
            <v>Em Atividade Normal</v>
          </cell>
          <cell r="H1941">
            <v>45098</v>
          </cell>
          <cell r="I1941">
            <v>29947</v>
          </cell>
          <cell r="J1941" t="str">
            <v>303.677.818-75</v>
          </cell>
          <cell r="K1941" t="str">
            <v>126.52774.85.0</v>
          </cell>
          <cell r="L1941" t="str">
            <v>Salário Mensal</v>
          </cell>
          <cell r="M1941" t="str">
            <v>Empregado (CLT)</v>
          </cell>
          <cell r="N1941" t="str">
            <v>5142-15</v>
          </cell>
          <cell r="O1941">
            <v>233</v>
          </cell>
          <cell r="P1941" t="str">
            <v>SEGUNDA A SABADO - 09:00 AS 17:20 / INTERVALO DE 01 HORA</v>
          </cell>
          <cell r="Q1941" t="str">
            <v>220 Horas</v>
          </cell>
          <cell r="R1941" t="str">
            <v>75.01.006</v>
          </cell>
          <cell r="S1941" t="str">
            <v>SCK - Varrição de Vias e Logradouros</v>
          </cell>
          <cell r="T1941">
            <v>2</v>
          </cell>
          <cell r="U1941" t="str">
            <v>SIEMACO SAO PAULO LIMP URBANA</v>
          </cell>
          <cell r="V1941" t="str">
            <v>Brasileira</v>
          </cell>
          <cell r="W1941" t="str">
            <v>Brasília</v>
          </cell>
          <cell r="X1941" t="str">
            <v>EUNICE CASTRO CAMPOS</v>
          </cell>
          <cell r="Y1941" t="str">
            <v>WILSON MARQUES BEZERRA</v>
          </cell>
          <cell r="Z1941" t="str">
            <v>Solteiro</v>
          </cell>
          <cell r="AA1941" t="str">
            <v>Ensino Médio Incompleto</v>
          </cell>
          <cell r="AB1941" t="str">
            <v>M</v>
          </cell>
          <cell r="AC1941" t="str">
            <v>Rua</v>
          </cell>
          <cell r="AD1941" t="str">
            <v>DAS ROSAS</v>
          </cell>
          <cell r="AE1941" t="str">
            <v>115</v>
          </cell>
          <cell r="AG1941" t="str">
            <v>04895-270</v>
          </cell>
          <cell r="AH1941" t="str">
            <v>COLONIA</v>
          </cell>
          <cell r="AI1941" t="str">
            <v>São Paulo</v>
          </cell>
          <cell r="AJ1941" t="str">
            <v>São Paulo</v>
          </cell>
          <cell r="AM1941" t="str">
            <v>11</v>
          </cell>
          <cell r="AN1941" t="str">
            <v>98530-2041</v>
          </cell>
          <cell r="AP1941">
            <v>6733</v>
          </cell>
          <cell r="AQ1941" t="str">
            <v>52379</v>
          </cell>
          <cell r="AR1941" t="str">
            <v>6</v>
          </cell>
          <cell r="AS1941" t="str">
            <v>34708137X</v>
          </cell>
          <cell r="AT1941" t="str">
            <v>253673820183</v>
          </cell>
          <cell r="AU1941" t="str">
            <v>0407</v>
          </cell>
          <cell r="AV1941" t="str">
            <v>381</v>
          </cell>
          <cell r="AW1941" t="str">
            <v>30367781</v>
          </cell>
          <cell r="AX1941" t="str">
            <v>875</v>
          </cell>
          <cell r="AY1941">
            <v>0</v>
          </cell>
          <cell r="AZ1941">
            <v>2</v>
          </cell>
          <cell r="BA1941">
            <v>10</v>
          </cell>
        </row>
        <row r="1942">
          <cell r="A1942">
            <v>113764</v>
          </cell>
          <cell r="B1942" t="str">
            <v>RAFAEL COSTA BORGES PEREIRA</v>
          </cell>
          <cell r="C1942" t="str">
            <v>ASSISTENTE DE PLANEJAMENTO OPERACIONAL</v>
          </cell>
          <cell r="D1942" t="str">
            <v>ECOSAMPA Operação Geral</v>
          </cell>
          <cell r="E1942">
            <v>43621</v>
          </cell>
          <cell r="F1942">
            <v>2701.63</v>
          </cell>
          <cell r="G1942" t="str">
            <v>Em Atividade Normal</v>
          </cell>
          <cell r="H1942">
            <v>45119</v>
          </cell>
          <cell r="I1942">
            <v>32683</v>
          </cell>
          <cell r="J1942" t="str">
            <v>386.597.648-46</v>
          </cell>
          <cell r="K1942" t="str">
            <v>136.07878.81.0</v>
          </cell>
          <cell r="L1942" t="str">
            <v>Salário Mensal</v>
          </cell>
          <cell r="M1942" t="str">
            <v>Empregado (CLT)</v>
          </cell>
          <cell r="N1942" t="str">
            <v>3423-10</v>
          </cell>
          <cell r="O1942">
            <v>46</v>
          </cell>
          <cell r="P1942" t="str">
            <v>SEGUNDA A SEXTA - 08:30 ÀS 18:18 / INTERVALO DE 01 HORA</v>
          </cell>
          <cell r="Q1942" t="str">
            <v>220 Horas</v>
          </cell>
          <cell r="R1942" t="str">
            <v>75.02.001</v>
          </cell>
          <cell r="S1942" t="str">
            <v>Apoio Op C.Indireto</v>
          </cell>
          <cell r="T1942">
            <v>3</v>
          </cell>
          <cell r="U1942" t="str">
            <v>SIEMACO SAO PAULO LIMP URBANA</v>
          </cell>
          <cell r="V1942" t="str">
            <v>Brasileira</v>
          </cell>
          <cell r="W1942" t="str">
            <v>São Paulo</v>
          </cell>
          <cell r="X1942" t="str">
            <v>ANGELA MARIA COSTA BORGES PEREIRA</v>
          </cell>
          <cell r="Y1942" t="str">
            <v>MAURICIO CARLOS BORGER PEREIRA</v>
          </cell>
          <cell r="Z1942" t="str">
            <v>Solteiro</v>
          </cell>
          <cell r="AA1942" t="str">
            <v>Ensino Médio Completo</v>
          </cell>
          <cell r="AB1942" t="str">
            <v>M</v>
          </cell>
          <cell r="AC1942" t="str">
            <v>Rua</v>
          </cell>
          <cell r="AD1942" t="str">
            <v>PEDRO BARBOSA</v>
          </cell>
          <cell r="AE1942" t="str">
            <v>57</v>
          </cell>
          <cell r="AF1942" t="str">
            <v>CASA 1</v>
          </cell>
          <cell r="AG1942" t="str">
            <v>03579-130</v>
          </cell>
          <cell r="AH1942" t="str">
            <v>JD MARILIA</v>
          </cell>
          <cell r="AI1942" t="str">
            <v>São Paulo</v>
          </cell>
          <cell r="AJ1942" t="str">
            <v>São Paulo</v>
          </cell>
          <cell r="AP1942">
            <v>672</v>
          </cell>
          <cell r="AQ1942" t="str">
            <v>51295</v>
          </cell>
          <cell r="AR1942" t="str">
            <v>1</v>
          </cell>
          <cell r="AS1942" t="str">
            <v>282757004</v>
          </cell>
          <cell r="AT1942" t="str">
            <v>365601940124</v>
          </cell>
          <cell r="AU1942" t="str">
            <v>0311</v>
          </cell>
          <cell r="AV1942" t="str">
            <v>347</v>
          </cell>
          <cell r="AW1942" t="str">
            <v>062565</v>
          </cell>
          <cell r="AX1942" t="str">
            <v>0337</v>
          </cell>
          <cell r="AY1942">
            <v>4</v>
          </cell>
          <cell r="AZ1942">
            <v>2</v>
          </cell>
          <cell r="BA1942">
            <v>26</v>
          </cell>
        </row>
        <row r="1943">
          <cell r="A1943">
            <v>113477</v>
          </cell>
          <cell r="B1943" t="str">
            <v>RAFAEL DE MELO</v>
          </cell>
          <cell r="C1943" t="str">
            <v>AJUDANTE EQ SERVICOS DIVERSOS</v>
          </cell>
          <cell r="D1943" t="str">
            <v>ECOSAMPA Campo Limpo</v>
          </cell>
          <cell r="E1943">
            <v>43617</v>
          </cell>
          <cell r="F1943">
            <v>1603.99</v>
          </cell>
          <cell r="G1943" t="str">
            <v>Em Atividade Normal</v>
          </cell>
          <cell r="H1943">
            <v>45056</v>
          </cell>
          <cell r="I1943">
            <v>34716</v>
          </cell>
          <cell r="J1943" t="str">
            <v>443.383.218-90</v>
          </cell>
          <cell r="K1943" t="str">
            <v>201.15300.97.4</v>
          </cell>
          <cell r="L1943" t="str">
            <v>Salário Mensal</v>
          </cell>
          <cell r="M1943" t="str">
            <v>Empregado (CLT)</v>
          </cell>
          <cell r="N1943" t="str">
            <v>5142-25</v>
          </cell>
          <cell r="O1943">
            <v>66</v>
          </cell>
          <cell r="P1943" t="str">
            <v>SEGUNDA A SABADO - 06:00 AS 14:20 / INTERVALO DE 01 HORA</v>
          </cell>
          <cell r="Q1943" t="str">
            <v>220 Horas</v>
          </cell>
          <cell r="R1943" t="str">
            <v>75.01.022</v>
          </cell>
          <cell r="S1943" t="str">
            <v>SCK - Limpeza Habitacional - Dificil Acesso</v>
          </cell>
          <cell r="T1943">
            <v>2</v>
          </cell>
          <cell r="U1943" t="str">
            <v>SIEMACO SAO PAULO LIMP URBANA</v>
          </cell>
          <cell r="V1943" t="str">
            <v>Brasileira</v>
          </cell>
          <cell r="W1943" t="str">
            <v>São Paulo</v>
          </cell>
          <cell r="X1943" t="str">
            <v>HILDELUCIA ROCHA DE MELO</v>
          </cell>
          <cell r="Z1943" t="str">
            <v>Solteiro</v>
          </cell>
          <cell r="AA1943" t="str">
            <v>Ensino Fundamental Incompleto</v>
          </cell>
          <cell r="AB1943" t="str">
            <v>M</v>
          </cell>
          <cell r="AC1943" t="str">
            <v>Travessa</v>
          </cell>
          <cell r="AD1943" t="str">
            <v>DO CAJU UM</v>
          </cell>
          <cell r="AE1943" t="str">
            <v>659</v>
          </cell>
          <cell r="AG1943" t="str">
            <v>04235-140</v>
          </cell>
          <cell r="AH1943" t="str">
            <v>LIDIA</v>
          </cell>
          <cell r="AI1943" t="str">
            <v>São Paulo</v>
          </cell>
          <cell r="AJ1943" t="str">
            <v>São Paulo</v>
          </cell>
          <cell r="AP1943">
            <v>572</v>
          </cell>
          <cell r="AQ1943" t="str">
            <v>22612</v>
          </cell>
          <cell r="AR1943" t="str">
            <v>4</v>
          </cell>
          <cell r="AS1943" t="str">
            <v>426614239</v>
          </cell>
          <cell r="AT1943" t="str">
            <v>395691730175</v>
          </cell>
          <cell r="AU1943" t="str">
            <v>383</v>
          </cell>
          <cell r="AV1943" t="str">
            <v>373</v>
          </cell>
          <cell r="AW1943" t="str">
            <v>88613</v>
          </cell>
          <cell r="AX1943" t="str">
            <v>392</v>
          </cell>
          <cell r="AY1943">
            <v>4</v>
          </cell>
          <cell r="AZ1943">
            <v>3</v>
          </cell>
          <cell r="BA1943">
            <v>0</v>
          </cell>
        </row>
        <row r="1944">
          <cell r="A1944">
            <v>114095</v>
          </cell>
          <cell r="B1944" t="str">
            <v>RAFAEL DE OLIVEIRA SANTOS</v>
          </cell>
          <cell r="C1944" t="str">
            <v>AJUDANTE EQ SERVICOS DIVERSOS</v>
          </cell>
          <cell r="D1944" t="str">
            <v>ECOSAMPA Parelheiros</v>
          </cell>
          <cell r="E1944">
            <v>43728</v>
          </cell>
          <cell r="F1944">
            <v>1319.67</v>
          </cell>
          <cell r="G1944" t="str">
            <v>Demitido em Meses Anteriores</v>
          </cell>
          <cell r="H1944">
            <v>44242</v>
          </cell>
          <cell r="I1944">
            <v>33520</v>
          </cell>
          <cell r="J1944" t="str">
            <v>402.450.378-29</v>
          </cell>
          <cell r="K1944" t="str">
            <v>209.79806.70.9</v>
          </cell>
          <cell r="L1944" t="str">
            <v>Salário Mensal</v>
          </cell>
          <cell r="M1944" t="str">
            <v>Empregado (CLT)</v>
          </cell>
          <cell r="N1944" t="str">
            <v>5142-25</v>
          </cell>
          <cell r="O1944">
            <v>66</v>
          </cell>
          <cell r="P1944" t="str">
            <v>SEGUNDA A SABADO - 06:00 AS 14:20 / INTERVALO DE 01 HORA</v>
          </cell>
          <cell r="Q1944" t="str">
            <v>220 Horas</v>
          </cell>
          <cell r="R1944" t="str">
            <v>75.01.013</v>
          </cell>
          <cell r="S1944" t="str">
            <v>SCK - Capinação e Roçada de Vias</v>
          </cell>
          <cell r="T1944">
            <v>2</v>
          </cell>
          <cell r="U1944" t="str">
            <v>SIEMACO SAO PAULO LIMP URBANA</v>
          </cell>
          <cell r="V1944" t="str">
            <v>Brasileira</v>
          </cell>
          <cell r="W1944" t="str">
            <v>São Paulo</v>
          </cell>
          <cell r="X1944" t="str">
            <v>EDVANIA DE OLIVEIRA</v>
          </cell>
          <cell r="Y1944" t="str">
            <v>ANTONIO CARLOS DOS SANTOS</v>
          </cell>
          <cell r="Z1944" t="str">
            <v>Solteiro</v>
          </cell>
          <cell r="AA1944" t="str">
            <v>Ensino Médio Incompleto</v>
          </cell>
          <cell r="AB1944" t="str">
            <v>M</v>
          </cell>
          <cell r="AC1944" t="str">
            <v>Rua</v>
          </cell>
          <cell r="AD1944" t="str">
            <v>ROMULO GALLEGOS</v>
          </cell>
          <cell r="AE1944" t="str">
            <v>4313</v>
          </cell>
          <cell r="AG1944" t="str">
            <v>04892-060</v>
          </cell>
          <cell r="AH1944" t="str">
            <v>JARDIM SILVEIRA</v>
          </cell>
          <cell r="AI1944" t="str">
            <v>São Paulo</v>
          </cell>
          <cell r="AJ1944" t="str">
            <v>São Paulo</v>
          </cell>
          <cell r="AK1944" t="str">
            <v>11</v>
          </cell>
          <cell r="AL1944" t="str">
            <v>5920.4390</v>
          </cell>
          <cell r="AM1944" t="str">
            <v>11</v>
          </cell>
          <cell r="AN1944" t="str">
            <v>5921.5663</v>
          </cell>
          <cell r="AP1944">
            <v>9106</v>
          </cell>
          <cell r="AQ1944" t="str">
            <v>34654</v>
          </cell>
          <cell r="AR1944" t="str">
            <v>8</v>
          </cell>
          <cell r="AS1944" t="str">
            <v>492174982</v>
          </cell>
          <cell r="AT1944" t="str">
            <v>380014960132</v>
          </cell>
          <cell r="AU1944" t="str">
            <v>411</v>
          </cell>
          <cell r="AV1944" t="str">
            <v>381</v>
          </cell>
          <cell r="AW1944" t="str">
            <v>63212</v>
          </cell>
          <cell r="AX1944" t="str">
            <v>343</v>
          </cell>
          <cell r="AY1944">
            <v>1</v>
          </cell>
          <cell r="AZ1944">
            <v>4</v>
          </cell>
          <cell r="BA1944">
            <v>25</v>
          </cell>
        </row>
        <row r="1945">
          <cell r="A1945">
            <v>113493</v>
          </cell>
          <cell r="B1945" t="str">
            <v>RAFAEL DOS SANTOS PALMEIRA DA SILVA</v>
          </cell>
          <cell r="C1945" t="str">
            <v>VARREDOR</v>
          </cell>
          <cell r="D1945" t="str">
            <v>ECOSAMPA Santo Amaro</v>
          </cell>
          <cell r="E1945">
            <v>43617</v>
          </cell>
          <cell r="F1945">
            <v>1603.99</v>
          </cell>
          <cell r="G1945" t="str">
            <v>Demitido em Meses Anteriores</v>
          </cell>
          <cell r="H1945">
            <v>45169</v>
          </cell>
          <cell r="I1945">
            <v>34472</v>
          </cell>
          <cell r="J1945" t="str">
            <v>430.125.618-03</v>
          </cell>
          <cell r="K1945" t="str">
            <v>207.80053.54.5</v>
          </cell>
          <cell r="L1945" t="str">
            <v>Salário Mensal</v>
          </cell>
          <cell r="M1945" t="str">
            <v>Empregado (CLT)</v>
          </cell>
          <cell r="N1945" t="str">
            <v>5142-15</v>
          </cell>
          <cell r="O1945">
            <v>66</v>
          </cell>
          <cell r="P1945" t="str">
            <v>SEGUNDA A SABADO - 06:00 AS 14:20 / INTERVALO DE 01 HORA</v>
          </cell>
          <cell r="Q1945" t="str">
            <v>220 Horas</v>
          </cell>
          <cell r="R1945" t="str">
            <v>75.01.006</v>
          </cell>
          <cell r="S1945" t="str">
            <v>SCK - Varrição de Vias e Logradouros</v>
          </cell>
          <cell r="T1945">
            <v>2</v>
          </cell>
          <cell r="U1945" t="str">
            <v>SIEMACO SAO PAULO LIMP URBANA</v>
          </cell>
          <cell r="V1945" t="str">
            <v>Brasileira</v>
          </cell>
          <cell r="W1945" t="str">
            <v>São Paulo</v>
          </cell>
          <cell r="X1945" t="str">
            <v>ISABEL CRISTINA DOS SANTOS SILVA</v>
          </cell>
          <cell r="Y1945" t="str">
            <v>CICERO PALMEIRA DA SILVA</v>
          </cell>
          <cell r="Z1945" t="str">
            <v>Solteiro</v>
          </cell>
          <cell r="AA1945" t="str">
            <v>Ensino Fundamental Completo</v>
          </cell>
          <cell r="AB1945" t="str">
            <v>M</v>
          </cell>
          <cell r="AC1945" t="str">
            <v>Rua</v>
          </cell>
          <cell r="AD1945" t="str">
            <v>CARLOS JORGE SCHMIDT</v>
          </cell>
          <cell r="AE1945" t="str">
            <v>138</v>
          </cell>
          <cell r="AG1945" t="str">
            <v>04880-040</v>
          </cell>
          <cell r="AH1945" t="str">
            <v>RECANTO CAMPO BELO</v>
          </cell>
          <cell r="AI1945" t="str">
            <v>São Paulo</v>
          </cell>
          <cell r="AJ1945" t="str">
            <v>São Paulo</v>
          </cell>
          <cell r="AP1945">
            <v>7486</v>
          </cell>
          <cell r="AQ1945" t="str">
            <v>17348</v>
          </cell>
          <cell r="AR1945" t="str">
            <v>2</v>
          </cell>
          <cell r="AS1945" t="str">
            <v>437635296</v>
          </cell>
          <cell r="AT1945" t="str">
            <v>410908140124</v>
          </cell>
          <cell r="AU1945" t="str">
            <v>370</v>
          </cell>
          <cell r="AV1945" t="str">
            <v>381</v>
          </cell>
          <cell r="AW1945" t="str">
            <v>30436</v>
          </cell>
          <cell r="AX1945" t="str">
            <v>380</v>
          </cell>
          <cell r="AY1945">
            <v>4</v>
          </cell>
          <cell r="AZ1945">
            <v>3</v>
          </cell>
          <cell r="BA1945">
            <v>0</v>
          </cell>
        </row>
        <row r="1946">
          <cell r="A1946">
            <v>113496</v>
          </cell>
          <cell r="B1946" t="str">
            <v>RAFAEL LIMA CARDOSO</v>
          </cell>
          <cell r="C1946" t="str">
            <v>VARREDOR</v>
          </cell>
          <cell r="D1946" t="str">
            <v>ECOSAMPA Campo Limpo</v>
          </cell>
          <cell r="E1946">
            <v>43617</v>
          </cell>
          <cell r="F1946">
            <v>1603.99</v>
          </cell>
          <cell r="G1946" t="str">
            <v>Em Atividade Normal</v>
          </cell>
          <cell r="H1946">
            <v>44993</v>
          </cell>
          <cell r="I1946">
            <v>35674</v>
          </cell>
          <cell r="J1946" t="str">
            <v>613.208.943-80</v>
          </cell>
          <cell r="K1946" t="str">
            <v>166.73571.39.0</v>
          </cell>
          <cell r="L1946" t="str">
            <v>Salário Mensal</v>
          </cell>
          <cell r="M1946" t="str">
            <v>Empregado (CLT)</v>
          </cell>
          <cell r="N1946" t="str">
            <v>5142-15</v>
          </cell>
          <cell r="O1946">
            <v>66</v>
          </cell>
          <cell r="P1946" t="str">
            <v>SEGUNDA A SABADO - 06:00 AS 14:20 / INTERVALO DE 01 HORA</v>
          </cell>
          <cell r="Q1946" t="str">
            <v>220 Horas</v>
          </cell>
          <cell r="R1946" t="str">
            <v>75.01.006</v>
          </cell>
          <cell r="S1946" t="str">
            <v>SCK - Varrição de Vias e Logradouros</v>
          </cell>
          <cell r="T1946">
            <v>2</v>
          </cell>
          <cell r="U1946" t="str">
            <v>SIEMACO SAO PAULO LIMP URBANA</v>
          </cell>
          <cell r="V1946" t="str">
            <v>Brasileira</v>
          </cell>
          <cell r="W1946" t="str">
            <v>São Luís</v>
          </cell>
          <cell r="X1946" t="str">
            <v>MARIA FRANCISCA DA COSTA LIMA</v>
          </cell>
          <cell r="Y1946" t="str">
            <v>ROBSON PEREIRA CARDOSO</v>
          </cell>
          <cell r="Z1946" t="str">
            <v>Solteiro</v>
          </cell>
          <cell r="AA1946" t="str">
            <v>Ensino Fundamental Incompleto</v>
          </cell>
          <cell r="AB1946" t="str">
            <v>M</v>
          </cell>
          <cell r="AC1946" t="str">
            <v>Rua</v>
          </cell>
          <cell r="AD1946" t="str">
            <v>DOUTOR HUGO LACORTE VITALE</v>
          </cell>
          <cell r="AE1946" t="str">
            <v>236</v>
          </cell>
          <cell r="AG1946" t="str">
            <v>05756-370</v>
          </cell>
          <cell r="AH1946" t="str">
            <v>JARDIM UMARIZAL</v>
          </cell>
          <cell r="AI1946" t="str">
            <v>São Paulo</v>
          </cell>
          <cell r="AJ1946" t="str">
            <v>São Paulo</v>
          </cell>
          <cell r="AP1946">
            <v>9106</v>
          </cell>
          <cell r="AQ1946" t="str">
            <v>34124</v>
          </cell>
          <cell r="AR1946" t="str">
            <v>2</v>
          </cell>
          <cell r="AS1946" t="str">
            <v>0369401620096</v>
          </cell>
          <cell r="AT1946" t="str">
            <v>074530351163</v>
          </cell>
          <cell r="AU1946" t="str">
            <v>138</v>
          </cell>
          <cell r="AV1946" t="str">
            <v>90</v>
          </cell>
          <cell r="AW1946" t="str">
            <v>79084</v>
          </cell>
          <cell r="AX1946" t="str">
            <v>460</v>
          </cell>
          <cell r="AY1946">
            <v>4</v>
          </cell>
          <cell r="AZ1946">
            <v>3</v>
          </cell>
          <cell r="BA1946">
            <v>0</v>
          </cell>
        </row>
        <row r="1947">
          <cell r="A1947">
            <v>114554</v>
          </cell>
          <cell r="B1947" t="str">
            <v>RAFAEL LIMA SOUZA</v>
          </cell>
          <cell r="C1947" t="str">
            <v>AJUDANTE EQ SERVICOS DIVERSOS</v>
          </cell>
          <cell r="D1947" t="str">
            <v>ECOSAMPA Capela do Socorro</v>
          </cell>
          <cell r="E1947">
            <v>43817</v>
          </cell>
          <cell r="F1947">
            <v>1603.99</v>
          </cell>
          <cell r="G1947" t="str">
            <v>Em Atividade Normal</v>
          </cell>
          <cell r="H1947">
            <v>45177</v>
          </cell>
          <cell r="I1947">
            <v>35566</v>
          </cell>
          <cell r="J1947" t="str">
            <v>475.802.428-69</v>
          </cell>
          <cell r="K1947" t="str">
            <v>201.17244.18.4</v>
          </cell>
          <cell r="L1947" t="str">
            <v>Salário Mensal</v>
          </cell>
          <cell r="M1947" t="str">
            <v>Empregado (CLT)</v>
          </cell>
          <cell r="N1947" t="str">
            <v>5142-25</v>
          </cell>
          <cell r="O1947">
            <v>66</v>
          </cell>
          <cell r="P1947" t="str">
            <v>SEGUNDA A SABADO - 06:00 AS 14:20 / INTERVALO DE 01 HORA</v>
          </cell>
          <cell r="Q1947" t="str">
            <v>220 Horas</v>
          </cell>
          <cell r="R1947" t="str">
            <v>75.01.013</v>
          </cell>
          <cell r="S1947" t="str">
            <v>SCK - Capinação e Roçada de Vias</v>
          </cell>
          <cell r="T1947">
            <v>2</v>
          </cell>
          <cell r="U1947" t="str">
            <v>SIEMACO SAO PAULO LIMP URBANA</v>
          </cell>
          <cell r="V1947" t="str">
            <v>Brasileira</v>
          </cell>
          <cell r="W1947" t="str">
            <v>São Paulo</v>
          </cell>
          <cell r="X1947" t="str">
            <v>MARIA LIEGE FEITOSA DE LIMA</v>
          </cell>
          <cell r="Y1947" t="str">
            <v>SILVIO SILVA DE SOUZA</v>
          </cell>
          <cell r="Z1947" t="str">
            <v>Solteiro</v>
          </cell>
          <cell r="AA1947" t="str">
            <v>Ensino Fundamental Completo</v>
          </cell>
          <cell r="AB1947" t="str">
            <v>M</v>
          </cell>
          <cell r="AC1947" t="str">
            <v>Rua</v>
          </cell>
          <cell r="AD1947" t="str">
            <v>MANUEL VIEIRA SARMENTO</v>
          </cell>
          <cell r="AE1947" t="str">
            <v>496</v>
          </cell>
          <cell r="AG1947" t="str">
            <v>05831-150</v>
          </cell>
          <cell r="AH1947" t="str">
            <v>CHACARA SANTANA</v>
          </cell>
          <cell r="AI1947" t="str">
            <v>São Paulo</v>
          </cell>
          <cell r="AJ1947" t="str">
            <v>São Paulo</v>
          </cell>
          <cell r="AK1947" t="str">
            <v>11</v>
          </cell>
          <cell r="AL1947" t="str">
            <v>5897.5347</v>
          </cell>
          <cell r="AM1947" t="str">
            <v>11</v>
          </cell>
          <cell r="AN1947" t="str">
            <v>95990.5880</v>
          </cell>
          <cell r="AP1947">
            <v>1667</v>
          </cell>
          <cell r="AQ1947" t="str">
            <v>74889</v>
          </cell>
          <cell r="AR1947" t="str">
            <v>9</v>
          </cell>
          <cell r="AS1947" t="str">
            <v>507117992</v>
          </cell>
          <cell r="AT1947" t="str">
            <v>417181830132</v>
          </cell>
          <cell r="AU1947" t="str">
            <v>0328</v>
          </cell>
          <cell r="AV1947" t="str">
            <v>372</v>
          </cell>
          <cell r="AW1947" t="str">
            <v>47580242</v>
          </cell>
          <cell r="AX1947" t="str">
            <v>869</v>
          </cell>
          <cell r="AY1947">
            <v>3</v>
          </cell>
          <cell r="AZ1947">
            <v>8</v>
          </cell>
          <cell r="BA1947">
            <v>13</v>
          </cell>
        </row>
        <row r="1948">
          <cell r="A1948">
            <v>113500</v>
          </cell>
          <cell r="B1948" t="str">
            <v>RAFAEL OLIVEIRA MATOS</v>
          </cell>
          <cell r="C1948" t="str">
            <v>AJUDANTE EQ SERVICOS DIVERSOS</v>
          </cell>
          <cell r="D1948" t="str">
            <v>ECOSAMPA M'Boi Mirim</v>
          </cell>
          <cell r="E1948">
            <v>43617</v>
          </cell>
          <cell r="F1948">
            <v>1603.99</v>
          </cell>
          <cell r="G1948" t="str">
            <v>Em Atividade Normal</v>
          </cell>
          <cell r="H1948">
            <v>44776</v>
          </cell>
          <cell r="I1948">
            <v>34604</v>
          </cell>
          <cell r="J1948" t="str">
            <v>071.847.135-08</v>
          </cell>
          <cell r="K1948" t="str">
            <v>165.60527.52.3</v>
          </cell>
          <cell r="L1948" t="str">
            <v>Salário Mensal</v>
          </cell>
          <cell r="M1948" t="str">
            <v>Empregado (CLT)</v>
          </cell>
          <cell r="N1948" t="str">
            <v>5142-25</v>
          </cell>
          <cell r="O1948">
            <v>66</v>
          </cell>
          <cell r="P1948" t="str">
            <v>SEGUNDA A SABADO - 06:00 AS 14:20 / INTERVALO DE 01 HORA</v>
          </cell>
          <cell r="Q1948" t="str">
            <v>220 Horas</v>
          </cell>
          <cell r="R1948" t="str">
            <v>75.01.011</v>
          </cell>
          <cell r="S1948" t="str">
            <v>SCK - Lavagem - Feiras, Vias e Logradouros</v>
          </cell>
          <cell r="T1948">
            <v>2</v>
          </cell>
          <cell r="U1948" t="str">
            <v>SIEMACO SAO PAULO LIMP URBANA</v>
          </cell>
          <cell r="V1948" t="str">
            <v>Brasileira</v>
          </cell>
          <cell r="W1948" t="str">
            <v>São Félix</v>
          </cell>
          <cell r="X1948" t="str">
            <v>NAIR GONCALVES FERREIRA</v>
          </cell>
          <cell r="Y1948" t="str">
            <v>RENIVALDO GOMES MATOS</v>
          </cell>
          <cell r="Z1948" t="str">
            <v>Casado</v>
          </cell>
          <cell r="AA1948" t="str">
            <v>Ensino Fundamental Completo</v>
          </cell>
          <cell r="AB1948" t="str">
            <v>M</v>
          </cell>
          <cell r="AC1948" t="str">
            <v>Rua</v>
          </cell>
          <cell r="AD1948" t="str">
            <v>DENIS CHAUDET</v>
          </cell>
          <cell r="AE1948" t="str">
            <v>27</v>
          </cell>
          <cell r="AG1948" t="str">
            <v>05528-220</v>
          </cell>
          <cell r="AH1948" t="str">
            <v>DRACENA</v>
          </cell>
          <cell r="AI1948" t="str">
            <v>São Paulo</v>
          </cell>
          <cell r="AJ1948" t="str">
            <v>São Paulo</v>
          </cell>
          <cell r="AP1948">
            <v>9106</v>
          </cell>
          <cell r="AQ1948" t="str">
            <v>33810</v>
          </cell>
          <cell r="AR1948" t="str">
            <v>7</v>
          </cell>
          <cell r="AS1948" t="str">
            <v>569344839</v>
          </cell>
          <cell r="AT1948" t="str">
            <v>149086060574</v>
          </cell>
          <cell r="AU1948" t="str">
            <v>48</v>
          </cell>
          <cell r="AV1948" t="str">
            <v>131</v>
          </cell>
          <cell r="AW1948" t="str">
            <v>42241</v>
          </cell>
          <cell r="AX1948" t="str">
            <v>402</v>
          </cell>
          <cell r="AY1948">
            <v>4</v>
          </cell>
          <cell r="AZ1948">
            <v>3</v>
          </cell>
          <cell r="BA1948">
            <v>0</v>
          </cell>
        </row>
        <row r="1949">
          <cell r="A1949">
            <v>113504</v>
          </cell>
          <cell r="B1949" t="str">
            <v>RAFAEL RODRIGUES DA SILVA</v>
          </cell>
          <cell r="C1949" t="str">
            <v>VARREDOR</v>
          </cell>
          <cell r="D1949" t="str">
            <v>ECOSAMPA M'Boi Mirim</v>
          </cell>
          <cell r="E1949">
            <v>43617</v>
          </cell>
          <cell r="F1949">
            <v>1603.99</v>
          </cell>
          <cell r="G1949" t="str">
            <v>Em Atividade Normal</v>
          </cell>
          <cell r="H1949">
            <v>44960</v>
          </cell>
          <cell r="I1949">
            <v>33970</v>
          </cell>
          <cell r="J1949" t="str">
            <v>435.210.848-09</v>
          </cell>
          <cell r="K1949" t="str">
            <v>207.24754.14.2</v>
          </cell>
          <cell r="L1949" t="str">
            <v>Salário Mensal</v>
          </cell>
          <cell r="M1949" t="str">
            <v>Empregado (CLT)</v>
          </cell>
          <cell r="N1949" t="str">
            <v>5142-15</v>
          </cell>
          <cell r="O1949">
            <v>66</v>
          </cell>
          <cell r="P1949" t="str">
            <v>SEGUNDA A SABADO - 06:00 AS 14:20 / INTERVALO DE 01 HORA</v>
          </cell>
          <cell r="Q1949" t="str">
            <v>220 Horas</v>
          </cell>
          <cell r="R1949" t="str">
            <v>75.01.006</v>
          </cell>
          <cell r="S1949" t="str">
            <v>SCK - Varrição de Vias e Logradouros</v>
          </cell>
          <cell r="T1949">
            <v>2</v>
          </cell>
          <cell r="U1949" t="str">
            <v>SIEMACO SAO PAULO LIMP URBANA</v>
          </cell>
          <cell r="V1949" t="str">
            <v>Brasileira</v>
          </cell>
          <cell r="W1949" t="str">
            <v>São Paulo</v>
          </cell>
          <cell r="X1949" t="str">
            <v>MARIA ZELIA DA SILVA</v>
          </cell>
          <cell r="Y1949" t="str">
            <v>JOSE RODRIGUES DA SILVA</v>
          </cell>
          <cell r="Z1949" t="str">
            <v>Solteiro</v>
          </cell>
          <cell r="AA1949" t="str">
            <v>Ensino Fundamental Incompleto</v>
          </cell>
          <cell r="AB1949" t="str">
            <v>M</v>
          </cell>
          <cell r="AC1949" t="str">
            <v>Rua</v>
          </cell>
          <cell r="AD1949" t="str">
            <v>MANUEL PEDRO DE ALMEIDA</v>
          </cell>
          <cell r="AE1949" t="str">
            <v>32</v>
          </cell>
          <cell r="AG1949" t="str">
            <v>05794-340</v>
          </cell>
          <cell r="AH1949" t="str">
            <v>JARDIM PARIS</v>
          </cell>
          <cell r="AI1949" t="str">
            <v>São Paulo</v>
          </cell>
          <cell r="AJ1949" t="str">
            <v>São Paulo</v>
          </cell>
          <cell r="AP1949">
            <v>9106</v>
          </cell>
          <cell r="AQ1949" t="str">
            <v>34053</v>
          </cell>
          <cell r="AR1949" t="str">
            <v>3</v>
          </cell>
          <cell r="AS1949" t="str">
            <v>473524016</v>
          </cell>
          <cell r="AT1949" t="str">
            <v>400108180167</v>
          </cell>
          <cell r="AU1949" t="str">
            <v>747</v>
          </cell>
          <cell r="AV1949" t="str">
            <v>328</v>
          </cell>
          <cell r="AW1949" t="str">
            <v>26437</v>
          </cell>
          <cell r="AX1949" t="str">
            <v>396</v>
          </cell>
          <cell r="AY1949">
            <v>4</v>
          </cell>
          <cell r="AZ1949">
            <v>3</v>
          </cell>
          <cell r="BA1949">
            <v>0</v>
          </cell>
        </row>
        <row r="1950">
          <cell r="A1950">
            <v>116985</v>
          </cell>
          <cell r="B1950" t="str">
            <v>RAFAEL RODRIGUES DE FREITAS</v>
          </cell>
          <cell r="C1950" t="str">
            <v>AJUDANTE EQ SERVICOS DIVERSOS</v>
          </cell>
          <cell r="D1950" t="str">
            <v>ECOSAMPA Santo Amaro</v>
          </cell>
          <cell r="E1950">
            <v>44419</v>
          </cell>
          <cell r="F1950">
            <v>1603.99</v>
          </cell>
          <cell r="G1950" t="str">
            <v>Em Atividade Normal</v>
          </cell>
          <cell r="H1950">
            <v>45119</v>
          </cell>
          <cell r="I1950">
            <v>33509</v>
          </cell>
          <cell r="J1950" t="str">
            <v>398.591.618-79</v>
          </cell>
          <cell r="K1950" t="str">
            <v>204.29484.94.6</v>
          </cell>
          <cell r="L1950" t="str">
            <v>Salário Mensal</v>
          </cell>
          <cell r="M1950" t="str">
            <v>Empregado (CLT)</v>
          </cell>
          <cell r="N1950" t="str">
            <v>5142-25</v>
          </cell>
          <cell r="O1950">
            <v>300</v>
          </cell>
          <cell r="P1950" t="str">
            <v>SEGUNDA A SABADO - 21:00 AS 04:33 / INTERVALO DE 01 HORA</v>
          </cell>
          <cell r="Q1950" t="str">
            <v>220 Horas</v>
          </cell>
          <cell r="R1950" t="str">
            <v>75.01.019</v>
          </cell>
          <cell r="S1950" t="str">
            <v>SCK - Operação dos Ecopontos</v>
          </cell>
          <cell r="T1950">
            <v>2</v>
          </cell>
          <cell r="U1950" t="str">
            <v>SIEMACO SAO PAULO LIMP URBANA</v>
          </cell>
          <cell r="V1950" t="str">
            <v>Brasileira</v>
          </cell>
          <cell r="W1950" t="str">
            <v>São Paulo</v>
          </cell>
          <cell r="X1950" t="str">
            <v>ANA LUCIA SANTOS RODRIGUES</v>
          </cell>
          <cell r="Y1950" t="str">
            <v>ELIAS DELFINO DE FREITAS</v>
          </cell>
          <cell r="Z1950" t="str">
            <v>Solteiro</v>
          </cell>
          <cell r="AA1950" t="str">
            <v>Ensino Fundamental Completo</v>
          </cell>
          <cell r="AB1950" t="str">
            <v>M</v>
          </cell>
          <cell r="AC1950" t="str">
            <v>Rua</v>
          </cell>
          <cell r="AD1950" t="str">
            <v>RUA DOS PINTADOS</v>
          </cell>
          <cell r="AE1950" t="str">
            <v>45</v>
          </cell>
          <cell r="AG1950" t="str">
            <v>04944-150</v>
          </cell>
          <cell r="AH1950" t="str">
            <v>PARQUE DO LAGO</v>
          </cell>
          <cell r="AI1950" t="str">
            <v>São Paulo</v>
          </cell>
          <cell r="AJ1950" t="str">
            <v>São Paulo</v>
          </cell>
          <cell r="AK1950" t="str">
            <v>11</v>
          </cell>
          <cell r="AL1950" t="str">
            <v>5517.0032</v>
          </cell>
          <cell r="AM1950" t="str">
            <v>11</v>
          </cell>
          <cell r="AN1950" t="str">
            <v>94167.9870</v>
          </cell>
          <cell r="AP1950">
            <v>1667</v>
          </cell>
          <cell r="AQ1950" t="str">
            <v>59158</v>
          </cell>
          <cell r="AR1950" t="str">
            <v>8</v>
          </cell>
          <cell r="AS1950" t="str">
            <v>480327610</v>
          </cell>
          <cell r="AT1950" t="str">
            <v>391057990159</v>
          </cell>
          <cell r="AU1950" t="str">
            <v>543</v>
          </cell>
          <cell r="AV1950" t="str">
            <v>381</v>
          </cell>
          <cell r="AW1950" t="str">
            <v>39859161</v>
          </cell>
          <cell r="AX1950" t="str">
            <v>879</v>
          </cell>
          <cell r="AY1950">
            <v>2</v>
          </cell>
          <cell r="AZ1950">
            <v>0</v>
          </cell>
          <cell r="BA1950">
            <v>20</v>
          </cell>
        </row>
        <row r="1951">
          <cell r="A1951">
            <v>116986</v>
          </cell>
          <cell r="B1951" t="str">
            <v>RAFAEL SANTIAGO GOMES DA SILVA</v>
          </cell>
          <cell r="C1951" t="str">
            <v>MOTORISTA CAMINHAO</v>
          </cell>
          <cell r="D1951" t="str">
            <v>ECOSAMPA Operação Geral</v>
          </cell>
          <cell r="E1951">
            <v>44419</v>
          </cell>
          <cell r="F1951">
            <v>2785.59</v>
          </cell>
          <cell r="G1951" t="str">
            <v>Demitido em Meses Anteriores</v>
          </cell>
          <cell r="H1951">
            <v>44505</v>
          </cell>
          <cell r="I1951">
            <v>31830</v>
          </cell>
          <cell r="J1951" t="str">
            <v>366.334.308-17</v>
          </cell>
          <cell r="K1951" t="str">
            <v>190.30907.85.4</v>
          </cell>
          <cell r="L1951" t="str">
            <v>Salário Mensal</v>
          </cell>
          <cell r="M1951" t="str">
            <v>Empregado (CLT)</v>
          </cell>
          <cell r="N1951" t="str">
            <v>7825-10</v>
          </cell>
          <cell r="O1951">
            <v>301</v>
          </cell>
          <cell r="P1951" t="str">
            <v>SEGUNDA A SABADO - 22:00 AS 05:25 / INTERVALO DE 01 HORA</v>
          </cell>
          <cell r="Q1951" t="str">
            <v>220 Horas</v>
          </cell>
          <cell r="R1951" t="str">
            <v>75.01.017</v>
          </cell>
          <cell r="S1951" t="str">
            <v>SCK - Coleta Manual - Entulho e Materiais Diversos</v>
          </cell>
          <cell r="T1951">
            <v>2</v>
          </cell>
          <cell r="U1951" t="str">
            <v>SIND TRAB EMP DE ONIBUS RODOV INTEREST INTERM SET DIF SAO PAULO</v>
          </cell>
          <cell r="V1951" t="str">
            <v>Brasileira</v>
          </cell>
          <cell r="W1951" t="str">
            <v>São Paulo</v>
          </cell>
          <cell r="X1951" t="str">
            <v>MARLI LOURENCO SANTIAGO</v>
          </cell>
          <cell r="Y1951" t="str">
            <v>JORGE GOMES DA SILVA</v>
          </cell>
          <cell r="Z1951" t="str">
            <v>Casado</v>
          </cell>
          <cell r="AA1951" t="str">
            <v>Ensino Médio Completo</v>
          </cell>
          <cell r="AB1951" t="str">
            <v>M</v>
          </cell>
          <cell r="AC1951" t="str">
            <v>Rua</v>
          </cell>
          <cell r="AD1951" t="str">
            <v>RUA CATHARINA MARRONE</v>
          </cell>
          <cell r="AE1951" t="str">
            <v>128</v>
          </cell>
          <cell r="AG1951" t="str">
            <v>04460-070</v>
          </cell>
          <cell r="AH1951" t="str">
            <v>JARDIM ITAPURA</v>
          </cell>
          <cell r="AI1951" t="str">
            <v>São Paulo</v>
          </cell>
          <cell r="AJ1951" t="str">
            <v>São Paulo</v>
          </cell>
          <cell r="AK1951" t="str">
            <v>11</v>
          </cell>
          <cell r="AL1951" t="str">
            <v>95838.4918</v>
          </cell>
          <cell r="AP1951">
            <v>7472</v>
          </cell>
          <cell r="AQ1951" t="str">
            <v>31211</v>
          </cell>
          <cell r="AR1951" t="str">
            <v>0</v>
          </cell>
          <cell r="AS1951" t="str">
            <v>41569999X</v>
          </cell>
          <cell r="AT1951" t="str">
            <v>331443200116</v>
          </cell>
          <cell r="AU1951" t="str">
            <v>0246</v>
          </cell>
          <cell r="AV1951" t="str">
            <v>418</v>
          </cell>
          <cell r="AW1951" t="str">
            <v>36633430</v>
          </cell>
          <cell r="AX1951" t="str">
            <v>817</v>
          </cell>
          <cell r="AY1951">
            <v>0</v>
          </cell>
          <cell r="AZ1951">
            <v>2</v>
          </cell>
          <cell r="BA1951">
            <v>24</v>
          </cell>
          <cell r="BB1951" t="str">
            <v>04.131.957.392</v>
          </cell>
          <cell r="BC1951">
            <v>44779</v>
          </cell>
          <cell r="BD1951">
            <v>42955</v>
          </cell>
          <cell r="BE1951" t="str">
            <v>A</v>
          </cell>
          <cell r="BF1951" t="str">
            <v>D</v>
          </cell>
          <cell r="BG1951">
            <v>44509</v>
          </cell>
        </row>
        <row r="1952">
          <cell r="A1952">
            <v>113514</v>
          </cell>
          <cell r="B1952" t="str">
            <v>RAFAEL SANTOS SOARES</v>
          </cell>
          <cell r="C1952" t="str">
            <v>AJUDANTE EQ SERVICOS DIVERSOS</v>
          </cell>
          <cell r="D1952" t="str">
            <v>ECOSAMPA M'Boi Mirim</v>
          </cell>
          <cell r="E1952">
            <v>43617</v>
          </cell>
          <cell r="F1952">
            <v>1464.83</v>
          </cell>
          <cell r="G1952" t="str">
            <v>Demitido em Meses Anteriores</v>
          </cell>
          <cell r="H1952">
            <v>44505</v>
          </cell>
          <cell r="I1952">
            <v>34981</v>
          </cell>
          <cell r="J1952" t="str">
            <v>475.021.088-90</v>
          </cell>
          <cell r="K1952" t="str">
            <v>148.73260.33.3</v>
          </cell>
          <cell r="L1952" t="str">
            <v>Salário Mensal</v>
          </cell>
          <cell r="M1952" t="str">
            <v>Empregado (CLT)</v>
          </cell>
          <cell r="N1952" t="str">
            <v>5142-25</v>
          </cell>
          <cell r="O1952">
            <v>66</v>
          </cell>
          <cell r="P1952" t="str">
            <v>SEGUNDA A SABADO - 06:00 AS 14:20 / INTERVALO DE 01 HORA</v>
          </cell>
          <cell r="Q1952" t="str">
            <v>220 Horas</v>
          </cell>
          <cell r="R1952" t="str">
            <v>75.01.014</v>
          </cell>
          <cell r="S1952" t="str">
            <v>SCK - Pintura de Meio-Fio e Remoção Faixas e Propagandas</v>
          </cell>
          <cell r="T1952">
            <v>2</v>
          </cell>
          <cell r="U1952" t="str">
            <v>SIEMACO SAO PAULO LIMP URBANA</v>
          </cell>
          <cell r="V1952" t="str">
            <v>Brasileira</v>
          </cell>
          <cell r="W1952" t="str">
            <v>Jacareí</v>
          </cell>
          <cell r="X1952" t="str">
            <v>ZENEIDE SANTOS DE ASSUNCAO</v>
          </cell>
          <cell r="Y1952" t="str">
            <v>IRAN ALVES SOARES</v>
          </cell>
          <cell r="Z1952" t="str">
            <v>Solteiro</v>
          </cell>
          <cell r="AA1952" t="str">
            <v>Ensino Fundamental Incompleto</v>
          </cell>
          <cell r="AB1952" t="str">
            <v>M</v>
          </cell>
          <cell r="AC1952" t="str">
            <v>Viela</v>
          </cell>
          <cell r="AD1952" t="str">
            <v>NUNES</v>
          </cell>
          <cell r="AE1952" t="str">
            <v>10</v>
          </cell>
          <cell r="AG1952" t="str">
            <v>05848-010</v>
          </cell>
          <cell r="AH1952" t="str">
            <v>JARDIM GERMANIA</v>
          </cell>
          <cell r="AI1952" t="str">
            <v>São Paulo</v>
          </cell>
          <cell r="AJ1952" t="str">
            <v>São Paulo</v>
          </cell>
          <cell r="AP1952">
            <v>9106</v>
          </cell>
          <cell r="AQ1952" t="str">
            <v>33905</v>
          </cell>
          <cell r="AR1952" t="str">
            <v>5</v>
          </cell>
          <cell r="AS1952" t="str">
            <v>396723603</v>
          </cell>
          <cell r="AT1952" t="str">
            <v>409467410132</v>
          </cell>
          <cell r="AU1952" t="str">
            <v>710</v>
          </cell>
          <cell r="AV1952" t="str">
            <v>373</v>
          </cell>
          <cell r="AW1952" t="str">
            <v>99945</v>
          </cell>
          <cell r="AX1952" t="str">
            <v>412</v>
          </cell>
          <cell r="AY1952">
            <v>2</v>
          </cell>
          <cell r="AZ1952">
            <v>5</v>
          </cell>
          <cell r="BA1952">
            <v>4</v>
          </cell>
        </row>
        <row r="1953">
          <cell r="A1953">
            <v>113520</v>
          </cell>
          <cell r="B1953" t="str">
            <v>RAFAEL THEODORO LEITE OLIVEIRA</v>
          </cell>
          <cell r="C1953" t="str">
            <v>FISCAL DE TURMA PLENO</v>
          </cell>
          <cell r="D1953" t="str">
            <v>ECOSAMPA Parelheiros</v>
          </cell>
          <cell r="E1953">
            <v>43617</v>
          </cell>
          <cell r="F1953">
            <v>3222.08</v>
          </cell>
          <cell r="G1953" t="str">
            <v>Em Atividade Normal</v>
          </cell>
          <cell r="H1953">
            <v>45149</v>
          </cell>
          <cell r="I1953">
            <v>33697</v>
          </cell>
          <cell r="J1953" t="str">
            <v>424.956.228-01</v>
          </cell>
          <cell r="K1953" t="str">
            <v>210.73041.35.4</v>
          </cell>
          <cell r="L1953" t="str">
            <v>Salário Mensal</v>
          </cell>
          <cell r="M1953" t="str">
            <v>Empregado (CLT)</v>
          </cell>
          <cell r="N1953" t="str">
            <v>9922-05</v>
          </cell>
          <cell r="O1953">
            <v>66</v>
          </cell>
          <cell r="P1953" t="str">
            <v>SEGUNDA A SABADO - 06:00 AS 14:20 / INTERVALO DE 01 HORA</v>
          </cell>
          <cell r="Q1953" t="str">
            <v>220 Horas</v>
          </cell>
          <cell r="R1953" t="str">
            <v>75.02.003</v>
          </cell>
          <cell r="S1953" t="str">
            <v>Apoio Op C.Direto</v>
          </cell>
          <cell r="T1953">
            <v>2</v>
          </cell>
          <cell r="U1953" t="str">
            <v>SIEMACO SAO PAULO LIMP URBANA</v>
          </cell>
          <cell r="V1953" t="str">
            <v>Brasileira</v>
          </cell>
          <cell r="W1953" t="str">
            <v>São Paulo</v>
          </cell>
          <cell r="X1953" t="str">
            <v>EDNA PEREIRA LEITE OLIVEIRA</v>
          </cell>
          <cell r="Y1953" t="str">
            <v>JOSE OLIVEIRA</v>
          </cell>
          <cell r="Z1953" t="str">
            <v>Solteiro</v>
          </cell>
          <cell r="AA1953" t="str">
            <v>Ensino Médio Completo</v>
          </cell>
          <cell r="AB1953" t="str">
            <v>M</v>
          </cell>
          <cell r="AC1953" t="str">
            <v>Rua</v>
          </cell>
          <cell r="AD1953" t="str">
            <v>VERA CRUZ</v>
          </cell>
          <cell r="AE1953" t="str">
            <v>15</v>
          </cell>
          <cell r="AG1953" t="str">
            <v>04895-080</v>
          </cell>
          <cell r="AH1953" t="str">
            <v>BARRAGEM</v>
          </cell>
          <cell r="AI1953" t="str">
            <v>São Paulo</v>
          </cell>
          <cell r="AJ1953" t="str">
            <v>São Paulo</v>
          </cell>
          <cell r="AP1953">
            <v>6733</v>
          </cell>
          <cell r="AQ1953" t="str">
            <v>31161</v>
          </cell>
          <cell r="AR1953" t="str">
            <v>4</v>
          </cell>
          <cell r="AS1953" t="str">
            <v>482541726</v>
          </cell>
          <cell r="AT1953" t="str">
            <v>389554250116</v>
          </cell>
          <cell r="AU1953" t="str">
            <v>432</v>
          </cell>
          <cell r="AV1953" t="str">
            <v>381</v>
          </cell>
          <cell r="AW1953" t="str">
            <v>83849</v>
          </cell>
          <cell r="AX1953" t="str">
            <v>368</v>
          </cell>
          <cell r="AY1953">
            <v>4</v>
          </cell>
          <cell r="AZ1953">
            <v>3</v>
          </cell>
          <cell r="BA1953">
            <v>0</v>
          </cell>
        </row>
        <row r="1954">
          <cell r="A1954">
            <v>120098</v>
          </cell>
          <cell r="B1954" t="str">
            <v>RAFAELA CRISTINA DA CRUZ SILVA</v>
          </cell>
          <cell r="C1954" t="str">
            <v>PENSIONISTAS</v>
          </cell>
          <cell r="D1954" t="str">
            <v>ECOSAMPA Pensionistas</v>
          </cell>
          <cell r="E1954">
            <v>44783</v>
          </cell>
          <cell r="F1954">
            <v>0.01</v>
          </cell>
          <cell r="G1954" t="str">
            <v>Em Atividade Normal</v>
          </cell>
          <cell r="H1954">
            <v>44783</v>
          </cell>
          <cell r="J1954" t="str">
            <v>329.272.708-13</v>
          </cell>
          <cell r="L1954" t="str">
            <v>Nenhuma</v>
          </cell>
          <cell r="M1954" t="str">
            <v>Pensionista</v>
          </cell>
          <cell r="N1954" t="str">
            <v>1415-20</v>
          </cell>
          <cell r="O1954">
            <v>0</v>
          </cell>
          <cell r="P1954" t="str">
            <v>Nenhum</v>
          </cell>
          <cell r="Q1954" t="str">
            <v>Nenhuma</v>
          </cell>
          <cell r="R1954" t="str">
            <v>00.00.000</v>
          </cell>
          <cell r="S1954" t="str">
            <v>Pensionistas</v>
          </cell>
          <cell r="T1954">
            <v>2</v>
          </cell>
          <cell r="U1954" t="str">
            <v>Nenhum</v>
          </cell>
          <cell r="V1954" t="str">
            <v>Brasileira</v>
          </cell>
          <cell r="W1954" t="str">
            <v>Nenhum</v>
          </cell>
          <cell r="Z1954" t="str">
            <v>Nenhum</v>
          </cell>
          <cell r="AA1954" t="str">
            <v>Nenhum</v>
          </cell>
          <cell r="AB1954" t="str">
            <v>F</v>
          </cell>
          <cell r="AC1954" t="str">
            <v>Nenhum</v>
          </cell>
          <cell r="AJ1954" t="str">
            <v>Nenhum</v>
          </cell>
          <cell r="AP1954">
            <v>1</v>
          </cell>
          <cell r="AQ1954" t="str">
            <v>416056627</v>
          </cell>
          <cell r="AR1954" t="str">
            <v>6</v>
          </cell>
          <cell r="AY1954">
            <v>1</v>
          </cell>
          <cell r="AZ1954">
            <v>0</v>
          </cell>
          <cell r="BA1954">
            <v>21</v>
          </cell>
        </row>
        <row r="1955">
          <cell r="A1955">
            <v>122579</v>
          </cell>
          <cell r="B1955" t="str">
            <v>RAIANA GABRIELE DA SILVA NUNES</v>
          </cell>
          <cell r="C1955" t="str">
            <v>PENSIONISTAS</v>
          </cell>
          <cell r="D1955" t="str">
            <v>ECOSAMPA Pensionistas</v>
          </cell>
          <cell r="E1955">
            <v>45135</v>
          </cell>
          <cell r="F1955">
            <v>0.01</v>
          </cell>
          <cell r="G1955" t="str">
            <v>Demitido no Mês</v>
          </cell>
          <cell r="H1955">
            <v>45180</v>
          </cell>
          <cell r="J1955" t="str">
            <v>491.203.898-92</v>
          </cell>
          <cell r="L1955" t="str">
            <v>Nenhuma</v>
          </cell>
          <cell r="M1955" t="str">
            <v>Pensionista</v>
          </cell>
          <cell r="N1955" t="str">
            <v>1415-20</v>
          </cell>
          <cell r="O1955">
            <v>0</v>
          </cell>
          <cell r="P1955" t="str">
            <v>Nenhum</v>
          </cell>
          <cell r="Q1955" t="str">
            <v>Nenhuma</v>
          </cell>
          <cell r="R1955" t="str">
            <v>00.00.000</v>
          </cell>
          <cell r="S1955" t="str">
            <v>Pensionistas</v>
          </cell>
          <cell r="T1955">
            <v>2</v>
          </cell>
          <cell r="U1955" t="str">
            <v>Nenhum</v>
          </cell>
          <cell r="V1955" t="str">
            <v>Brasileira</v>
          </cell>
          <cell r="W1955" t="str">
            <v>Nenhum</v>
          </cell>
          <cell r="Z1955" t="str">
            <v>Outros</v>
          </cell>
          <cell r="AA1955" t="str">
            <v>Nenhum</v>
          </cell>
          <cell r="AB1955" t="str">
            <v>F</v>
          </cell>
          <cell r="AC1955" t="str">
            <v>Nenhum</v>
          </cell>
          <cell r="AJ1955" t="str">
            <v>São Paulo</v>
          </cell>
          <cell r="AP1955">
            <v>3880</v>
          </cell>
          <cell r="AQ1955" t="str">
            <v>920513304</v>
          </cell>
          <cell r="AR1955" t="str">
            <v>9</v>
          </cell>
          <cell r="AY1955">
            <v>0</v>
          </cell>
          <cell r="AZ1955">
            <v>1</v>
          </cell>
          <cell r="BA1955">
            <v>3</v>
          </cell>
        </row>
        <row r="1956">
          <cell r="A1956">
            <v>114540</v>
          </cell>
          <cell r="B1956" t="str">
            <v>RAILAN DOS SANTOS FERREIRA</v>
          </cell>
          <cell r="C1956" t="str">
            <v>AJUDANTE EQ SERVICOS DIVERSOS</v>
          </cell>
          <cell r="D1956" t="str">
            <v>ECOSAMPA Capela do Socorro</v>
          </cell>
          <cell r="E1956">
            <v>43817</v>
          </cell>
          <cell r="F1956">
            <v>1603.99</v>
          </cell>
          <cell r="G1956" t="str">
            <v>Demitido em Meses Anteriores</v>
          </cell>
          <cell r="H1956">
            <v>44903</v>
          </cell>
          <cell r="I1956">
            <v>35908</v>
          </cell>
          <cell r="J1956" t="str">
            <v>078.323.315-93</v>
          </cell>
          <cell r="K1956" t="str">
            <v>140.18597.46.7</v>
          </cell>
          <cell r="L1956" t="str">
            <v>Salário Mensal</v>
          </cell>
          <cell r="M1956" t="str">
            <v>Empregado (CLT)</v>
          </cell>
          <cell r="N1956" t="str">
            <v>5142-25</v>
          </cell>
          <cell r="O1956">
            <v>66</v>
          </cell>
          <cell r="P1956" t="str">
            <v>SEGUNDA A SABADO - 06:00 AS 14:20 / INTERVALO DE 01 HORA</v>
          </cell>
          <cell r="Q1956" t="str">
            <v>220 Horas</v>
          </cell>
          <cell r="R1956" t="str">
            <v>75.01.013</v>
          </cell>
          <cell r="S1956" t="str">
            <v>SCK - Capinação e Roçada de Vias</v>
          </cell>
          <cell r="T1956">
            <v>2</v>
          </cell>
          <cell r="U1956" t="str">
            <v>SIEMACO SAO PAULO LIMP URBANA</v>
          </cell>
          <cell r="V1956" t="str">
            <v>Brasileira</v>
          </cell>
          <cell r="W1956" t="str">
            <v>São Paulo</v>
          </cell>
          <cell r="X1956" t="str">
            <v>MARIA JOSE DOS SANTOS FERREIRA</v>
          </cell>
          <cell r="Y1956" t="str">
            <v>GERALDO FERREIRA</v>
          </cell>
          <cell r="Z1956" t="str">
            <v>Solteiro</v>
          </cell>
          <cell r="AA1956" t="str">
            <v>Ensino Fundamental Completo</v>
          </cell>
          <cell r="AB1956" t="str">
            <v>M</v>
          </cell>
          <cell r="AC1956" t="str">
            <v>Viela</v>
          </cell>
          <cell r="AD1956" t="str">
            <v xml:space="preserve">VIELA RESERVA </v>
          </cell>
          <cell r="AE1956" t="str">
            <v>42</v>
          </cell>
          <cell r="AF1956" t="str">
            <v>SAIDA ALFREDO MESSEL</v>
          </cell>
          <cell r="AG1956" t="str">
            <v>05854-010</v>
          </cell>
          <cell r="AH1956" t="str">
            <v>PARQUE MARIA HELENA</v>
          </cell>
          <cell r="AI1956" t="str">
            <v>São Paulo</v>
          </cell>
          <cell r="AJ1956" t="str">
            <v>São Paulo</v>
          </cell>
          <cell r="AK1956" t="str">
            <v>11</v>
          </cell>
          <cell r="AL1956" t="str">
            <v>97641.4829</v>
          </cell>
          <cell r="AM1956" t="str">
            <v>11</v>
          </cell>
          <cell r="AN1956" t="str">
            <v>98680.8622</v>
          </cell>
          <cell r="AP1956">
            <v>1003</v>
          </cell>
          <cell r="AQ1956" t="str">
            <v>85410</v>
          </cell>
          <cell r="AR1956" t="str">
            <v>4</v>
          </cell>
          <cell r="AS1956" t="str">
            <v>2221730844</v>
          </cell>
          <cell r="AT1956" t="str">
            <v>156518490507</v>
          </cell>
          <cell r="AU1956" t="str">
            <v>157</v>
          </cell>
          <cell r="AV1956" t="str">
            <v>150</v>
          </cell>
          <cell r="AW1956" t="str">
            <v>07832331</v>
          </cell>
          <cell r="AX1956" t="str">
            <v>593</v>
          </cell>
          <cell r="AY1956">
            <v>2</v>
          </cell>
          <cell r="AZ1956">
            <v>11</v>
          </cell>
          <cell r="BA1956">
            <v>20</v>
          </cell>
        </row>
        <row r="1957">
          <cell r="A1957">
            <v>113526</v>
          </cell>
          <cell r="B1957" t="str">
            <v>RAILDO PEREIRA DE OLIVEIRA</v>
          </cell>
          <cell r="C1957" t="str">
            <v>AJUDANTE EQ SERVICOS DIVERSOS</v>
          </cell>
          <cell r="D1957" t="str">
            <v>ECOSAMPA M'Boi Mirim</v>
          </cell>
          <cell r="E1957">
            <v>43617</v>
          </cell>
          <cell r="F1957">
            <v>1603.99</v>
          </cell>
          <cell r="G1957" t="str">
            <v>Em Atividade Normal</v>
          </cell>
          <cell r="H1957">
            <v>45056</v>
          </cell>
          <cell r="I1957">
            <v>29619</v>
          </cell>
          <cell r="J1957" t="str">
            <v>010.560.665-04</v>
          </cell>
          <cell r="K1957" t="str">
            <v>130.93640.77.5</v>
          </cell>
          <cell r="L1957" t="str">
            <v>Salário Mensal</v>
          </cell>
          <cell r="M1957" t="str">
            <v>Empregado (CLT)</v>
          </cell>
          <cell r="N1957" t="str">
            <v>5142-25</v>
          </cell>
          <cell r="O1957">
            <v>66</v>
          </cell>
          <cell r="P1957" t="str">
            <v>SEGUNDA A SABADO - 06:00 AS 14:20 / INTERVALO DE 01 HORA</v>
          </cell>
          <cell r="Q1957" t="str">
            <v>220 Horas</v>
          </cell>
          <cell r="R1957" t="str">
            <v>75.01.022</v>
          </cell>
          <cell r="S1957" t="str">
            <v>SCK - Limpeza Habitacional - Dificil Acesso</v>
          </cell>
          <cell r="T1957">
            <v>2</v>
          </cell>
          <cell r="U1957" t="str">
            <v>SIEMACO SAO PAULO LIMP URBANA</v>
          </cell>
          <cell r="V1957" t="str">
            <v>Brasileira</v>
          </cell>
          <cell r="W1957" t="str">
            <v>Barra do Rocha</v>
          </cell>
          <cell r="X1957" t="str">
            <v>CREUZA PEREIRA DOS SANTOS</v>
          </cell>
          <cell r="Y1957" t="str">
            <v>ROZALVO SEVERIANO DE OLIVEIRA</v>
          </cell>
          <cell r="Z1957" t="str">
            <v>Casado</v>
          </cell>
          <cell r="AA1957" t="str">
            <v>Ensino Fundamental Incompleto</v>
          </cell>
          <cell r="AB1957" t="str">
            <v>M</v>
          </cell>
          <cell r="AC1957" t="str">
            <v>Rua</v>
          </cell>
          <cell r="AD1957" t="str">
            <v>LEANDRO TEIXEIRA</v>
          </cell>
          <cell r="AE1957" t="str">
            <v>82</v>
          </cell>
          <cell r="AG1957" t="str">
            <v>05662-060</v>
          </cell>
          <cell r="AH1957" t="str">
            <v>PARAISOPOLIS</v>
          </cell>
          <cell r="AI1957" t="str">
            <v>São Paulo</v>
          </cell>
          <cell r="AJ1957" t="str">
            <v>São Paulo</v>
          </cell>
          <cell r="AP1957">
            <v>390</v>
          </cell>
          <cell r="AQ1957" t="str">
            <v>10745</v>
          </cell>
          <cell r="AR1957" t="str">
            <v>6</v>
          </cell>
          <cell r="AS1957" t="str">
            <v>385177938</v>
          </cell>
          <cell r="AT1957" t="str">
            <v>88973880531</v>
          </cell>
          <cell r="AU1957" t="str">
            <v>615</v>
          </cell>
          <cell r="AV1957" t="str">
            <v>346</v>
          </cell>
          <cell r="AW1957" t="str">
            <v>98435</v>
          </cell>
          <cell r="AX1957" t="str">
            <v>64</v>
          </cell>
          <cell r="AY1957">
            <v>4</v>
          </cell>
          <cell r="AZ1957">
            <v>3</v>
          </cell>
          <cell r="BA1957">
            <v>0</v>
          </cell>
        </row>
        <row r="1958">
          <cell r="A1958">
            <v>113528</v>
          </cell>
          <cell r="B1958" t="str">
            <v>RAILSON SILVA PORCINO</v>
          </cell>
          <cell r="C1958" t="str">
            <v>MOTORISTA CAMINHAO</v>
          </cell>
          <cell r="D1958" t="str">
            <v>ECOSAMPA Operação Geral</v>
          </cell>
          <cell r="E1958">
            <v>43617</v>
          </cell>
          <cell r="F1958">
            <v>2342.7399999999998</v>
          </cell>
          <cell r="G1958" t="str">
            <v>Demitido em Meses Anteriores</v>
          </cell>
          <cell r="H1958">
            <v>43657</v>
          </cell>
          <cell r="I1958">
            <v>29881</v>
          </cell>
          <cell r="J1958" t="str">
            <v>290.338.928-47</v>
          </cell>
          <cell r="K1958" t="str">
            <v>190.30853.53.3</v>
          </cell>
          <cell r="L1958" t="str">
            <v>Salário Mensal</v>
          </cell>
          <cell r="M1958" t="str">
            <v>Empregado (CLT)</v>
          </cell>
          <cell r="N1958" t="str">
            <v>7825-10</v>
          </cell>
          <cell r="O1958">
            <v>297</v>
          </cell>
          <cell r="P1958" t="str">
            <v>SEGUNDA A SABADO - 05:40 AS 14:00 / INTERVALO DE 01 HORA</v>
          </cell>
          <cell r="Q1958" t="str">
            <v>220 Horas</v>
          </cell>
          <cell r="R1958" t="str">
            <v>75.01.013</v>
          </cell>
          <cell r="S1958" t="str">
            <v>SCK - Capinação e Roçada de Vias</v>
          </cell>
          <cell r="T1958">
            <v>2</v>
          </cell>
          <cell r="U1958" t="str">
            <v>SIND TRAB EMP DE ONIBUS RODOV INTEREST INTERM SET DIF SAO PAULO</v>
          </cell>
          <cell r="V1958" t="str">
            <v>Brasileira</v>
          </cell>
          <cell r="W1958" t="str">
            <v>Caldeirão Grande</v>
          </cell>
          <cell r="X1958" t="str">
            <v>VALMIRA SILVA PORCINO</v>
          </cell>
          <cell r="Y1958" t="str">
            <v>JOSE PORCINO</v>
          </cell>
          <cell r="Z1958" t="str">
            <v>Solteiro</v>
          </cell>
          <cell r="AA1958" t="str">
            <v>Ensino Médio Completo</v>
          </cell>
          <cell r="AB1958" t="str">
            <v>M</v>
          </cell>
          <cell r="AC1958" t="str">
            <v>Rua</v>
          </cell>
          <cell r="AD1958" t="str">
            <v>NILTON MACHADO DE BARROS</v>
          </cell>
          <cell r="AE1958" t="str">
            <v>54</v>
          </cell>
          <cell r="AG1958" t="str">
            <v>05889-000</v>
          </cell>
          <cell r="AH1958" t="str">
            <v>PARQUE FERNANDA</v>
          </cell>
          <cell r="AI1958" t="str">
            <v>São Paulo</v>
          </cell>
          <cell r="AJ1958" t="str">
            <v>São Paulo</v>
          </cell>
          <cell r="AP1958">
            <v>2921</v>
          </cell>
          <cell r="AQ1958" t="str">
            <v>52845</v>
          </cell>
          <cell r="AR1958" t="str">
            <v>7</v>
          </cell>
          <cell r="AS1958" t="str">
            <v>359046265</v>
          </cell>
          <cell r="AT1958" t="str">
            <v>220319890183</v>
          </cell>
          <cell r="AU1958" t="str">
            <v>28</v>
          </cell>
          <cell r="AV1958" t="str">
            <v>115</v>
          </cell>
          <cell r="AW1958" t="str">
            <v>16253</v>
          </cell>
          <cell r="AX1958" t="str">
            <v>241</v>
          </cell>
          <cell r="AY1958">
            <v>0</v>
          </cell>
          <cell r="AZ1958">
            <v>1</v>
          </cell>
          <cell r="BA1958">
            <v>10</v>
          </cell>
          <cell r="BB1958" t="str">
            <v>01.722.423.741</v>
          </cell>
          <cell r="BC1958">
            <v>44656</v>
          </cell>
          <cell r="BE1958" t="str">
            <v>A</v>
          </cell>
          <cell r="BF1958" t="str">
            <v>E</v>
          </cell>
          <cell r="BG1958">
            <v>43608</v>
          </cell>
        </row>
        <row r="1959">
          <cell r="A1959">
            <v>121325</v>
          </cell>
          <cell r="B1959" t="str">
            <v>RAILTON GOMES DOS SANTOS</v>
          </cell>
          <cell r="C1959" t="str">
            <v>VARREDOR</v>
          </cell>
          <cell r="D1959" t="str">
            <v>ECOSAMPA M'Boi Mirim</v>
          </cell>
          <cell r="E1959">
            <v>44945</v>
          </cell>
          <cell r="F1959">
            <v>1603.99</v>
          </cell>
          <cell r="G1959" t="str">
            <v>Em Atividade Normal</v>
          </cell>
          <cell r="H1959">
            <v>44945</v>
          </cell>
          <cell r="I1959">
            <v>32057</v>
          </cell>
          <cell r="J1959" t="str">
            <v>363.219.338-05</v>
          </cell>
          <cell r="K1959" t="str">
            <v>201.15221.50.0</v>
          </cell>
          <cell r="L1959" t="str">
            <v>Salário Mensal</v>
          </cell>
          <cell r="M1959" t="str">
            <v>Empregado (CLT)</v>
          </cell>
          <cell r="N1959" t="str">
            <v>5142-15</v>
          </cell>
          <cell r="O1959">
            <v>66</v>
          </cell>
          <cell r="P1959" t="str">
            <v>SEGUNDA A SABADO - 06:00 AS 14:20 / INTERVALO DE 01 HORA</v>
          </cell>
          <cell r="Q1959" t="str">
            <v>220 Horas</v>
          </cell>
          <cell r="R1959" t="str">
            <v>75.01.006</v>
          </cell>
          <cell r="S1959" t="str">
            <v>SCK - Varrição de Vias e Logradouros</v>
          </cell>
          <cell r="T1959">
            <v>2</v>
          </cell>
          <cell r="U1959" t="str">
            <v>SIEMACO SAO PAULO LIMP URBANA</v>
          </cell>
          <cell r="V1959" t="str">
            <v>Brasileira</v>
          </cell>
          <cell r="W1959" t="str">
            <v>São Paulo</v>
          </cell>
          <cell r="X1959" t="str">
            <v>GENY APARECIDA MOREIRA GOMES</v>
          </cell>
          <cell r="Y1959" t="str">
            <v>CLOVIS GONZAGA DOS SANTOS</v>
          </cell>
          <cell r="Z1959" t="str">
            <v>Casado</v>
          </cell>
          <cell r="AA1959" t="str">
            <v>Ensino Médio Completo</v>
          </cell>
          <cell r="AB1959" t="str">
            <v>M</v>
          </cell>
          <cell r="AC1959" t="str">
            <v>Rua</v>
          </cell>
          <cell r="AD1959" t="str">
            <v>MODELAR</v>
          </cell>
          <cell r="AE1959" t="str">
            <v>63</v>
          </cell>
          <cell r="AG1959" t="str">
            <v>05868-790</v>
          </cell>
          <cell r="AH1959" t="str">
            <v>Conjunto Habitacional Instituto Adventista</v>
          </cell>
          <cell r="AI1959" t="str">
            <v>São Paulo</v>
          </cell>
          <cell r="AJ1959" t="str">
            <v>São Paulo</v>
          </cell>
          <cell r="AM1959" t="str">
            <v>11</v>
          </cell>
          <cell r="AN1959" t="str">
            <v>98733-9675</v>
          </cell>
          <cell r="AP1959">
            <v>7633</v>
          </cell>
          <cell r="AQ1959" t="str">
            <v>22152</v>
          </cell>
          <cell r="AR1959" t="str">
            <v>3</v>
          </cell>
          <cell r="AS1959" t="str">
            <v>37088985X</v>
          </cell>
          <cell r="AT1959" t="str">
            <v>348272050175</v>
          </cell>
          <cell r="AU1959" t="str">
            <v>0246</v>
          </cell>
          <cell r="AV1959" t="str">
            <v>020</v>
          </cell>
          <cell r="AW1959" t="str">
            <v>363219338</v>
          </cell>
          <cell r="AX1959" t="str">
            <v>05</v>
          </cell>
          <cell r="AY1959">
            <v>0</v>
          </cell>
          <cell r="AZ1959">
            <v>7</v>
          </cell>
          <cell r="BA1959">
            <v>12</v>
          </cell>
        </row>
        <row r="1960">
          <cell r="A1960">
            <v>113531</v>
          </cell>
          <cell r="B1960" t="str">
            <v>RAIMUNDA MARIA DE FREITAS SOUZA</v>
          </cell>
          <cell r="C1960" t="str">
            <v>VARREDOR</v>
          </cell>
          <cell r="D1960" t="str">
            <v>ECOSAMPA Campo Limpo</v>
          </cell>
          <cell r="E1960">
            <v>43617</v>
          </cell>
          <cell r="F1960">
            <v>1603.99</v>
          </cell>
          <cell r="G1960" t="str">
            <v>Em Atividade Normal</v>
          </cell>
          <cell r="H1960">
            <v>44930</v>
          </cell>
          <cell r="I1960">
            <v>22435</v>
          </cell>
          <cell r="J1960" t="str">
            <v>314.820.235-04</v>
          </cell>
          <cell r="K1960" t="str">
            <v>123.79240.79.7</v>
          </cell>
          <cell r="L1960" t="str">
            <v>Salário Mensal</v>
          </cell>
          <cell r="M1960" t="str">
            <v>Empregado (CLT)</v>
          </cell>
          <cell r="N1960" t="str">
            <v>5142-15</v>
          </cell>
          <cell r="O1960">
            <v>71</v>
          </cell>
          <cell r="P1960" t="str">
            <v>SEGUNDA A SABADO - 07:00 AS 15:20 / INTERVALO DE 01 HORA</v>
          </cell>
          <cell r="Q1960" t="str">
            <v>220 Horas</v>
          </cell>
          <cell r="R1960" t="str">
            <v>75.01.006</v>
          </cell>
          <cell r="S1960" t="str">
            <v>SCK - Varrição de Vias e Logradouros</v>
          </cell>
          <cell r="T1960">
            <v>2</v>
          </cell>
          <cell r="U1960" t="str">
            <v>SIEMACO SAO PAULO LIMP URBANA</v>
          </cell>
          <cell r="V1960" t="str">
            <v>Brasileira</v>
          </cell>
          <cell r="W1960" t="str">
            <v>Alcântaras</v>
          </cell>
          <cell r="X1960" t="str">
            <v>MARIA PEREIRA DE FREITAS</v>
          </cell>
          <cell r="Y1960" t="str">
            <v>JOSE CANDIDO FILHO</v>
          </cell>
          <cell r="Z1960" t="str">
            <v>Solteiro</v>
          </cell>
          <cell r="AA1960" t="str">
            <v>Ensino Médio Incompleto</v>
          </cell>
          <cell r="AB1960" t="str">
            <v>F</v>
          </cell>
          <cell r="AC1960" t="str">
            <v>Rua</v>
          </cell>
          <cell r="AD1960" t="str">
            <v>ASAI MARIO PEDERNEIRAS</v>
          </cell>
          <cell r="AE1960" t="str">
            <v>6</v>
          </cell>
          <cell r="AG1960" t="str">
            <v>05857-390</v>
          </cell>
          <cell r="AH1960" t="str">
            <v>AURELIO</v>
          </cell>
          <cell r="AI1960" t="str">
            <v>São Paulo</v>
          </cell>
          <cell r="AJ1960" t="str">
            <v>São Paulo</v>
          </cell>
          <cell r="AP1960">
            <v>7867</v>
          </cell>
          <cell r="AQ1960" t="str">
            <v>24420</v>
          </cell>
          <cell r="AR1960" t="str">
            <v>9</v>
          </cell>
          <cell r="AS1960" t="str">
            <v>324219970</v>
          </cell>
          <cell r="AT1960" t="str">
            <v>54920170558</v>
          </cell>
          <cell r="AU1960" t="str">
            <v>205</v>
          </cell>
          <cell r="AV1960" t="str">
            <v>328</v>
          </cell>
          <cell r="AW1960" t="str">
            <v>67399</v>
          </cell>
          <cell r="AX1960" t="str">
            <v>27</v>
          </cell>
          <cell r="AY1960">
            <v>4</v>
          </cell>
          <cell r="AZ1960">
            <v>3</v>
          </cell>
          <cell r="BA1960">
            <v>0</v>
          </cell>
        </row>
        <row r="1961">
          <cell r="A1961">
            <v>113536</v>
          </cell>
          <cell r="B1961" t="str">
            <v>RAIMUNDA TELES DE ALMEIDA</v>
          </cell>
          <cell r="C1961" t="str">
            <v>VARREDOR</v>
          </cell>
          <cell r="D1961" t="str">
            <v>ECOSAMPA Campo Limpo</v>
          </cell>
          <cell r="E1961">
            <v>43617</v>
          </cell>
          <cell r="F1961">
            <v>1603.99</v>
          </cell>
          <cell r="G1961" t="str">
            <v>Em Atividade Normal</v>
          </cell>
          <cell r="H1961">
            <v>44960</v>
          </cell>
          <cell r="I1961">
            <v>31626</v>
          </cell>
          <cell r="J1961" t="str">
            <v>024.154.495-55</v>
          </cell>
          <cell r="K1961" t="str">
            <v>165.41890.94.4</v>
          </cell>
          <cell r="L1961" t="str">
            <v>Salário Mensal</v>
          </cell>
          <cell r="M1961" t="str">
            <v>Empregado (CLT)</v>
          </cell>
          <cell r="N1961" t="str">
            <v>5142-15</v>
          </cell>
          <cell r="O1961">
            <v>242</v>
          </cell>
          <cell r="P1961" t="str">
            <v>SEGUNDA A SABADO - 13:00 AS 21:20 / INTERVALO DE 01 HORA</v>
          </cell>
          <cell r="Q1961" t="str">
            <v>220 Horas</v>
          </cell>
          <cell r="R1961" t="str">
            <v>75.01.010</v>
          </cell>
          <cell r="S1961" t="str">
            <v>SCK - Varrição de Feiras Livres</v>
          </cell>
          <cell r="T1961">
            <v>2</v>
          </cell>
          <cell r="U1961" t="str">
            <v>SIEMACO SAO PAULO LIMP URBANA</v>
          </cell>
          <cell r="V1961" t="str">
            <v>Brasileira</v>
          </cell>
          <cell r="W1961" t="str">
            <v>Cícero Dantas</v>
          </cell>
          <cell r="X1961" t="str">
            <v>JAILDE TELES DE ALMEIDA</v>
          </cell>
          <cell r="Y1961" t="str">
            <v>MANOEL DANTAS DE ALMEIDA</v>
          </cell>
          <cell r="Z1961" t="str">
            <v>Solteiro</v>
          </cell>
          <cell r="AA1961" t="str">
            <v>Ensino Fundamental Completo</v>
          </cell>
          <cell r="AB1961" t="str">
            <v>F</v>
          </cell>
          <cell r="AC1961" t="str">
            <v>Rua</v>
          </cell>
          <cell r="AD1961" t="str">
            <v>JOSE DIAS DA COSTA</v>
          </cell>
          <cell r="AE1961" t="str">
            <v>550</v>
          </cell>
          <cell r="AG1961" t="str">
            <v>05661-060</v>
          </cell>
          <cell r="AH1961" t="str">
            <v>COLOMBO</v>
          </cell>
          <cell r="AI1961" t="str">
            <v>São Paulo</v>
          </cell>
          <cell r="AJ1961" t="str">
            <v>São Paulo</v>
          </cell>
          <cell r="AP1961">
            <v>8846</v>
          </cell>
          <cell r="AQ1961" t="str">
            <v>29776</v>
          </cell>
          <cell r="AR1961" t="str">
            <v>3</v>
          </cell>
          <cell r="AS1961" t="str">
            <v>1334834369</v>
          </cell>
          <cell r="AT1961" t="str">
            <v>107042290507</v>
          </cell>
          <cell r="AU1961" t="str">
            <v>253</v>
          </cell>
          <cell r="AV1961" t="str">
            <v>82</v>
          </cell>
          <cell r="AW1961" t="str">
            <v>33608</v>
          </cell>
          <cell r="AX1961" t="str">
            <v>368</v>
          </cell>
          <cell r="AY1961">
            <v>4</v>
          </cell>
          <cell r="AZ1961">
            <v>3</v>
          </cell>
          <cell r="BA1961">
            <v>0</v>
          </cell>
        </row>
        <row r="1962">
          <cell r="A1962">
            <v>114534</v>
          </cell>
          <cell r="B1962" t="str">
            <v>RAIMUNDA TELES DE ALMEIDA</v>
          </cell>
          <cell r="C1962" t="str">
            <v>PENSIONISTAS</v>
          </cell>
          <cell r="D1962" t="str">
            <v>ECOSAMPA Pensionistas</v>
          </cell>
          <cell r="E1962">
            <v>43800</v>
          </cell>
          <cell r="F1962">
            <v>0.01</v>
          </cell>
          <cell r="G1962" t="str">
            <v>Em Atividade Normal</v>
          </cell>
          <cell r="H1962">
            <v>43800</v>
          </cell>
          <cell r="J1962" t="str">
            <v>024.154.495-55</v>
          </cell>
          <cell r="L1962" t="str">
            <v>Nenhuma</v>
          </cell>
          <cell r="M1962" t="str">
            <v>Pensionista</v>
          </cell>
          <cell r="N1962" t="str">
            <v>1415-20</v>
          </cell>
          <cell r="O1962">
            <v>0</v>
          </cell>
          <cell r="P1962" t="str">
            <v>Nenhum</v>
          </cell>
          <cell r="Q1962" t="str">
            <v>Nenhuma</v>
          </cell>
          <cell r="R1962" t="str">
            <v>00.00.000</v>
          </cell>
          <cell r="S1962" t="str">
            <v>Pensionistas</v>
          </cell>
          <cell r="T1962">
            <v>2</v>
          </cell>
          <cell r="U1962" t="str">
            <v>Nenhum</v>
          </cell>
          <cell r="V1962" t="str">
            <v>Brasileira</v>
          </cell>
          <cell r="W1962" t="str">
            <v>Nenhum</v>
          </cell>
          <cell r="Z1962" t="str">
            <v>Solteiro</v>
          </cell>
          <cell r="AA1962" t="str">
            <v>Ensino Fundamental Incompleto</v>
          </cell>
          <cell r="AB1962" t="str">
            <v>-</v>
          </cell>
          <cell r="AC1962" t="str">
            <v>Nenhum</v>
          </cell>
          <cell r="AI1962" t="str">
            <v>Nenhum</v>
          </cell>
          <cell r="AJ1962" t="str">
            <v>Nenhum</v>
          </cell>
          <cell r="AP1962">
            <v>3256</v>
          </cell>
          <cell r="AQ1962" t="str">
            <v>00007788</v>
          </cell>
          <cell r="AR1962" t="str">
            <v>0</v>
          </cell>
          <cell r="AY1962">
            <v>3</v>
          </cell>
          <cell r="AZ1962">
            <v>9</v>
          </cell>
          <cell r="BA1962">
            <v>0</v>
          </cell>
        </row>
        <row r="1963">
          <cell r="A1963">
            <v>113538</v>
          </cell>
          <cell r="B1963" t="str">
            <v>RAIMUNDO BARROS DO NASCIMENTO</v>
          </cell>
          <cell r="C1963" t="str">
            <v>VARREDOR</v>
          </cell>
          <cell r="D1963" t="str">
            <v>ECOSAMPA Campo Limpo</v>
          </cell>
          <cell r="E1963">
            <v>43617</v>
          </cell>
          <cell r="F1963">
            <v>1603.99</v>
          </cell>
          <cell r="G1963" t="str">
            <v>Auxílio-Doença</v>
          </cell>
          <cell r="H1963">
            <v>44804</v>
          </cell>
          <cell r="I1963">
            <v>23078</v>
          </cell>
          <cell r="J1963" t="str">
            <v>409.139.023-49</v>
          </cell>
          <cell r="K1963" t="str">
            <v>124.76158.00.5</v>
          </cell>
          <cell r="L1963" t="str">
            <v>Salário Mensal</v>
          </cell>
          <cell r="M1963" t="str">
            <v>Empregado (CLT)</v>
          </cell>
          <cell r="N1963" t="str">
            <v>5142-15</v>
          </cell>
          <cell r="O1963">
            <v>71</v>
          </cell>
          <cell r="P1963" t="str">
            <v>SEGUNDA A SABADO - 07:00 AS 15:20 / INTERVALO DE 01 HORA</v>
          </cell>
          <cell r="Q1963" t="str">
            <v>220 Horas</v>
          </cell>
          <cell r="R1963" t="str">
            <v>75.01.006</v>
          </cell>
          <cell r="S1963" t="str">
            <v>SCK - Varrição de Vias e Logradouros</v>
          </cell>
          <cell r="T1963">
            <v>2</v>
          </cell>
          <cell r="U1963" t="str">
            <v>SIEMACO SAO PAULO LIMP URBANA</v>
          </cell>
          <cell r="V1963" t="str">
            <v>Brasileira</v>
          </cell>
          <cell r="W1963" t="str">
            <v>Tutóia</v>
          </cell>
          <cell r="X1963" t="str">
            <v>JOSEFA BARROS DO NASCIMENTO</v>
          </cell>
          <cell r="Y1963" t="str">
            <v>SEVERIANO SILVA DO NASCIMENTO</v>
          </cell>
          <cell r="Z1963" t="str">
            <v>União Est/Marit</v>
          </cell>
          <cell r="AA1963" t="str">
            <v>Ensino Fundamental Incompleto</v>
          </cell>
          <cell r="AB1963" t="str">
            <v>M</v>
          </cell>
          <cell r="AC1963" t="str">
            <v>Travessa</v>
          </cell>
          <cell r="AD1963" t="str">
            <v>IPE SAI ADOASTO DE GODOI</v>
          </cell>
          <cell r="AE1963" t="str">
            <v>9</v>
          </cell>
          <cell r="AG1963" t="str">
            <v>05797-190</v>
          </cell>
          <cell r="AH1963" t="str">
            <v>JARDIM IPE</v>
          </cell>
          <cell r="AI1963" t="str">
            <v>São Paulo</v>
          </cell>
          <cell r="AJ1963" t="str">
            <v>São Paulo</v>
          </cell>
          <cell r="AP1963">
            <v>8485</v>
          </cell>
          <cell r="AQ1963" t="str">
            <v>05996</v>
          </cell>
          <cell r="AR1963" t="str">
            <v>1</v>
          </cell>
          <cell r="AS1963" t="str">
            <v>56.796.492-9</v>
          </cell>
          <cell r="AT1963" t="str">
            <v>010445601198</v>
          </cell>
          <cell r="AU1963" t="str">
            <v>583</v>
          </cell>
          <cell r="AV1963" t="str">
            <v>373</v>
          </cell>
          <cell r="AW1963" t="str">
            <v>1789</v>
          </cell>
          <cell r="AX1963" t="str">
            <v>1</v>
          </cell>
          <cell r="AY1963">
            <v>4</v>
          </cell>
          <cell r="AZ1963">
            <v>3</v>
          </cell>
          <cell r="BA1963">
            <v>0</v>
          </cell>
        </row>
        <row r="1964">
          <cell r="A1964">
            <v>113544</v>
          </cell>
          <cell r="B1964" t="str">
            <v>RAIMUNDO COSME DE ALMEIDA</v>
          </cell>
          <cell r="C1964" t="str">
            <v>VARREDOR</v>
          </cell>
          <cell r="D1964" t="str">
            <v>ECOSAMPA Campo Limpo</v>
          </cell>
          <cell r="E1964">
            <v>43617</v>
          </cell>
          <cell r="F1964">
            <v>1281.23</v>
          </cell>
          <cell r="G1964" t="str">
            <v>Demitido em Meses Anteriores</v>
          </cell>
          <cell r="H1964">
            <v>44011</v>
          </cell>
          <cell r="I1964">
            <v>25403</v>
          </cell>
          <cell r="J1964" t="str">
            <v>671.535.504-53</v>
          </cell>
          <cell r="K1964" t="str">
            <v>124.04585.69.1</v>
          </cell>
          <cell r="L1964" t="str">
            <v>Salário Mensal</v>
          </cell>
          <cell r="M1964" t="str">
            <v>Empregado (CLT)</v>
          </cell>
          <cell r="N1964" t="str">
            <v>5142-15</v>
          </cell>
          <cell r="O1964">
            <v>71</v>
          </cell>
          <cell r="P1964" t="str">
            <v>SEGUNDA A SABADO - 07:00 AS 15:20 / INTERVALO DE 01 HORA</v>
          </cell>
          <cell r="Q1964" t="str">
            <v>220 Horas</v>
          </cell>
          <cell r="R1964" t="str">
            <v>75.01.007</v>
          </cell>
          <cell r="S1964" t="str">
            <v>SCK - Varrição de Sarjetas e Calçadas</v>
          </cell>
          <cell r="T1964">
            <v>2</v>
          </cell>
          <cell r="U1964" t="str">
            <v>SIEMACO SAO PAULO LIMP URBANA</v>
          </cell>
          <cell r="V1964" t="str">
            <v>Brasileira</v>
          </cell>
          <cell r="W1964" t="str">
            <v>João Câmara</v>
          </cell>
          <cell r="X1964" t="str">
            <v>MARIA BERNARDES DE ALMEIDA</v>
          </cell>
          <cell r="Y1964" t="str">
            <v>JOAO COSME DE ALMEIDA</v>
          </cell>
          <cell r="Z1964" t="str">
            <v>Casado</v>
          </cell>
          <cell r="AA1964" t="str">
            <v>Ensino Fundamental Incompleto</v>
          </cell>
          <cell r="AB1964" t="str">
            <v>M</v>
          </cell>
          <cell r="AC1964" t="str">
            <v>Rua</v>
          </cell>
          <cell r="AD1964" t="str">
            <v>SINESIO HENRIQUE PEDREIRA</v>
          </cell>
          <cell r="AE1964" t="str">
            <v>11</v>
          </cell>
          <cell r="AG1964" t="str">
            <v>06766-250</v>
          </cell>
          <cell r="AH1964" t="str">
            <v>PARQUE MARABA</v>
          </cell>
          <cell r="AI1964" t="str">
            <v>Taboão da Serra</v>
          </cell>
          <cell r="AJ1964" t="str">
            <v>São Paulo</v>
          </cell>
          <cell r="AP1964">
            <v>9106</v>
          </cell>
          <cell r="AQ1964" t="str">
            <v>33825</v>
          </cell>
          <cell r="AR1964" t="str">
            <v>5</v>
          </cell>
          <cell r="AS1964" t="str">
            <v>64.924.167-8</v>
          </cell>
          <cell r="AT1964" t="str">
            <v>011049891686</v>
          </cell>
          <cell r="AU1964" t="str">
            <v>28</v>
          </cell>
          <cell r="AV1964" t="str">
            <v>51</v>
          </cell>
          <cell r="AW1964" t="str">
            <v>5965074</v>
          </cell>
          <cell r="AX1964" t="str">
            <v>1</v>
          </cell>
          <cell r="AY1964">
            <v>1</v>
          </cell>
          <cell r="AZ1964">
            <v>0</v>
          </cell>
          <cell r="BA1964">
            <v>28</v>
          </cell>
          <cell r="BB1964" t="str">
            <v>42.302.414.200</v>
          </cell>
          <cell r="BC1964">
            <v>44719</v>
          </cell>
          <cell r="BE1964" t="str">
            <v>A</v>
          </cell>
          <cell r="BF1964" t="str">
            <v>B</v>
          </cell>
          <cell r="BG1964">
            <v>43607</v>
          </cell>
        </row>
        <row r="1965">
          <cell r="A1965">
            <v>113547</v>
          </cell>
          <cell r="B1965" t="str">
            <v>RAIMUNDO JOSE DA SILVA</v>
          </cell>
          <cell r="C1965" t="str">
            <v>FISCAL DE TURMA PLENO</v>
          </cell>
          <cell r="D1965" t="str">
            <v>ECOSAMPA Capela do Socorro</v>
          </cell>
          <cell r="E1965">
            <v>43617</v>
          </cell>
          <cell r="F1965">
            <v>3222.08</v>
          </cell>
          <cell r="G1965" t="str">
            <v>Em Atividade Normal</v>
          </cell>
          <cell r="H1965">
            <v>44744</v>
          </cell>
          <cell r="I1965">
            <v>25302</v>
          </cell>
          <cell r="J1965" t="str">
            <v>112.505.208-27</v>
          </cell>
          <cell r="K1965" t="str">
            <v>123.99697.82.2</v>
          </cell>
          <cell r="L1965" t="str">
            <v>Salário Mensal</v>
          </cell>
          <cell r="M1965" t="str">
            <v>Empregado (CLT)</v>
          </cell>
          <cell r="N1965" t="str">
            <v>9922-05</v>
          </cell>
          <cell r="O1965">
            <v>233</v>
          </cell>
          <cell r="P1965" t="str">
            <v>SEGUNDA A SABADO - 09:00 AS 17:20 / INTERVALO DE 01 HORA</v>
          </cell>
          <cell r="Q1965" t="str">
            <v>220 Horas</v>
          </cell>
          <cell r="R1965" t="str">
            <v>75.02.003</v>
          </cell>
          <cell r="S1965" t="str">
            <v>Apoio Op C.Direto</v>
          </cell>
          <cell r="T1965">
            <v>2</v>
          </cell>
          <cell r="U1965" t="str">
            <v>SIEMACO SAO PAULO LIMP URBANA</v>
          </cell>
          <cell r="V1965" t="str">
            <v>Brasileira</v>
          </cell>
          <cell r="W1965" t="str">
            <v>São Paulo</v>
          </cell>
          <cell r="X1965" t="str">
            <v>RAIMUNDA ALVES DA SILVA</v>
          </cell>
          <cell r="Y1965" t="str">
            <v>SEVERINO ANTONIO DA SILVA</v>
          </cell>
          <cell r="Z1965" t="str">
            <v>Casado</v>
          </cell>
          <cell r="AA1965" t="str">
            <v>Ensino Fundamental Incompleto</v>
          </cell>
          <cell r="AB1965" t="str">
            <v>M</v>
          </cell>
          <cell r="AC1965" t="str">
            <v>Rua</v>
          </cell>
          <cell r="AD1965" t="str">
            <v>SAO BENEDITO</v>
          </cell>
          <cell r="AE1965" t="str">
            <v>11</v>
          </cell>
          <cell r="AG1965" t="str">
            <v>04733-100</v>
          </cell>
          <cell r="AH1965" t="str">
            <v>CIDADE LUZ</v>
          </cell>
          <cell r="AI1965" t="str">
            <v>São Paulo</v>
          </cell>
          <cell r="AJ1965" t="str">
            <v>São Paulo</v>
          </cell>
          <cell r="AP1965">
            <v>5917</v>
          </cell>
          <cell r="AQ1965" t="str">
            <v>03883</v>
          </cell>
          <cell r="AR1965" t="str">
            <v>7</v>
          </cell>
          <cell r="AS1965" t="str">
            <v>21.573.078-1</v>
          </cell>
          <cell r="AT1965" t="str">
            <v>168857810124</v>
          </cell>
          <cell r="AU1965" t="str">
            <v>316</v>
          </cell>
          <cell r="AV1965" t="str">
            <v>381</v>
          </cell>
          <cell r="AW1965" t="str">
            <v>53782</v>
          </cell>
          <cell r="AX1965" t="str">
            <v>117</v>
          </cell>
          <cell r="AY1965">
            <v>4</v>
          </cell>
          <cell r="AZ1965">
            <v>3</v>
          </cell>
          <cell r="BA1965">
            <v>0</v>
          </cell>
        </row>
        <row r="1966">
          <cell r="A1966">
            <v>113552</v>
          </cell>
          <cell r="B1966" t="str">
            <v>RAIMUNDO JOSE DE SANTANA</v>
          </cell>
          <cell r="C1966" t="str">
            <v>COLETOR</v>
          </cell>
          <cell r="D1966" t="str">
            <v>ECOSAMPA Operação Geral</v>
          </cell>
          <cell r="E1966">
            <v>43617</v>
          </cell>
          <cell r="F1966">
            <v>1907.79</v>
          </cell>
          <cell r="G1966" t="str">
            <v>Em Atividade Normal</v>
          </cell>
          <cell r="H1966">
            <v>45119</v>
          </cell>
          <cell r="I1966">
            <v>28448</v>
          </cell>
          <cell r="J1966" t="str">
            <v>269.530.618-04</v>
          </cell>
          <cell r="K1966" t="str">
            <v>130.48556.89.2</v>
          </cell>
          <cell r="L1966" t="str">
            <v>Salário Mensal</v>
          </cell>
          <cell r="M1966" t="str">
            <v>Empregado (CLT)</v>
          </cell>
          <cell r="N1966" t="str">
            <v>5142-05</v>
          </cell>
          <cell r="O1966">
            <v>297</v>
          </cell>
          <cell r="P1966" t="str">
            <v>SEGUNDA A SABADO - 05:40 AS 14:00 / INTERVALO DE 01 HORA</v>
          </cell>
          <cell r="Q1966" t="str">
            <v>220 Horas</v>
          </cell>
          <cell r="R1966" t="str">
            <v>75.01.024</v>
          </cell>
          <cell r="S1966" t="str">
            <v>SCK - Coleta Manual Residuos - Compactador</v>
          </cell>
          <cell r="T1966">
            <v>2</v>
          </cell>
          <cell r="U1966" t="str">
            <v>SIEMACO SAO PAULO LIMP URBANA</v>
          </cell>
          <cell r="V1966" t="str">
            <v>Brasileira</v>
          </cell>
          <cell r="W1966" t="str">
            <v>João Alfredo</v>
          </cell>
          <cell r="X1966" t="str">
            <v>IRENE MARIA DA CONCEICAO</v>
          </cell>
          <cell r="Y1966" t="str">
            <v>JOSE FILOMENO DE SANTANA</v>
          </cell>
          <cell r="Z1966" t="str">
            <v>Solteiro</v>
          </cell>
          <cell r="AA1966" t="str">
            <v>Ensino Fundamental Incompleto</v>
          </cell>
          <cell r="AB1966" t="str">
            <v>M</v>
          </cell>
          <cell r="AC1966" t="str">
            <v>Rua</v>
          </cell>
          <cell r="AD1966" t="str">
            <v>ALTO CORUMBIARA</v>
          </cell>
          <cell r="AE1966" t="str">
            <v>16</v>
          </cell>
          <cell r="AF1966" t="str">
            <v>CASA 1</v>
          </cell>
          <cell r="AG1966" t="str">
            <v>05845-220</v>
          </cell>
          <cell r="AH1966" t="str">
            <v>JARDIM BRASILEIA</v>
          </cell>
          <cell r="AI1966" t="str">
            <v>São Paulo</v>
          </cell>
          <cell r="AJ1966" t="str">
            <v>São Paulo</v>
          </cell>
          <cell r="AP1966">
            <v>2921</v>
          </cell>
          <cell r="AQ1966" t="str">
            <v>52161</v>
          </cell>
          <cell r="AR1966" t="str">
            <v>9</v>
          </cell>
          <cell r="AS1966" t="str">
            <v>0372313838</v>
          </cell>
          <cell r="AT1966" t="str">
            <v>51108710825</v>
          </cell>
          <cell r="AU1966" t="str">
            <v>15</v>
          </cell>
          <cell r="AV1966" t="str">
            <v>408</v>
          </cell>
          <cell r="AW1966" t="str">
            <v>13754</v>
          </cell>
          <cell r="AX1966" t="str">
            <v>47</v>
          </cell>
          <cell r="AY1966">
            <v>4</v>
          </cell>
          <cell r="AZ1966">
            <v>3</v>
          </cell>
          <cell r="BA1966">
            <v>0</v>
          </cell>
        </row>
        <row r="1967">
          <cell r="A1967">
            <v>113554</v>
          </cell>
          <cell r="B1967" t="str">
            <v>RAIMUNDO NONATO DA SILVA LIMA</v>
          </cell>
          <cell r="C1967" t="str">
            <v>VARREDOR</v>
          </cell>
          <cell r="D1967" t="str">
            <v>ECOSAMPA Capela do Socorro</v>
          </cell>
          <cell r="E1967">
            <v>43617</v>
          </cell>
          <cell r="F1967">
            <v>1281.23</v>
          </cell>
          <cell r="G1967" t="str">
            <v>Demitido em Meses Anteriores</v>
          </cell>
          <cell r="H1967">
            <v>43895</v>
          </cell>
          <cell r="I1967">
            <v>35158</v>
          </cell>
          <cell r="J1967" t="str">
            <v>454.868.268-69</v>
          </cell>
          <cell r="K1967" t="str">
            <v>166.44283.58.7</v>
          </cell>
          <cell r="L1967" t="str">
            <v>Salário Mensal</v>
          </cell>
          <cell r="M1967" t="str">
            <v>Empregado (CLT)</v>
          </cell>
          <cell r="N1967" t="str">
            <v>5142-15</v>
          </cell>
          <cell r="O1967">
            <v>233</v>
          </cell>
          <cell r="P1967" t="str">
            <v>SEGUNDA A SABADO - 09:00 AS 17:20 / INTERVALO DE 01 HORA</v>
          </cell>
          <cell r="Q1967" t="str">
            <v>220 Horas</v>
          </cell>
          <cell r="R1967" t="str">
            <v>75.01.006</v>
          </cell>
          <cell r="S1967" t="str">
            <v>SCK - Varrição de Vias e Logradouros</v>
          </cell>
          <cell r="T1967">
            <v>2</v>
          </cell>
          <cell r="U1967" t="str">
            <v>SIEMACO SAO PAULO LIMP URBANA</v>
          </cell>
          <cell r="V1967" t="str">
            <v>Brasileira</v>
          </cell>
          <cell r="W1967" t="str">
            <v>Pedro Ii</v>
          </cell>
          <cell r="X1967" t="str">
            <v>MARLI DA SILVA LIMA</v>
          </cell>
          <cell r="Z1967" t="str">
            <v>Solteiro</v>
          </cell>
          <cell r="AA1967" t="str">
            <v>Ensino Fundamental Incompleto</v>
          </cell>
          <cell r="AB1967" t="str">
            <v>M</v>
          </cell>
          <cell r="AC1967" t="str">
            <v>Rua</v>
          </cell>
          <cell r="AD1967" t="str">
            <v>HUMAITA</v>
          </cell>
          <cell r="AE1967" t="str">
            <v>135</v>
          </cell>
          <cell r="AG1967" t="str">
            <v>06814-340</v>
          </cell>
          <cell r="AH1967" t="str">
            <v>JARDIM SAO FRANCISCO</v>
          </cell>
          <cell r="AI1967" t="str">
            <v>Embu</v>
          </cell>
          <cell r="AJ1967" t="str">
            <v>São Paulo</v>
          </cell>
          <cell r="AP1967">
            <v>8719</v>
          </cell>
          <cell r="AQ1967" t="str">
            <v>12892</v>
          </cell>
          <cell r="AR1967" t="str">
            <v>1</v>
          </cell>
          <cell r="AS1967" t="str">
            <v>568591136</v>
          </cell>
          <cell r="AT1967" t="str">
            <v>420701650167</v>
          </cell>
          <cell r="AU1967" t="str">
            <v>52</v>
          </cell>
          <cell r="AV1967" t="str">
            <v>341</v>
          </cell>
          <cell r="AW1967" t="str">
            <v>19984</v>
          </cell>
          <cell r="AX1967" t="str">
            <v>401</v>
          </cell>
          <cell r="AY1967">
            <v>0</v>
          </cell>
          <cell r="AZ1967">
            <v>9</v>
          </cell>
          <cell r="BA1967">
            <v>4</v>
          </cell>
        </row>
        <row r="1968">
          <cell r="A1968">
            <v>113555</v>
          </cell>
          <cell r="B1968" t="str">
            <v>RAIMUNDO NONATO FILHO</v>
          </cell>
          <cell r="C1968" t="str">
            <v>VARREDOR</v>
          </cell>
          <cell r="D1968" t="str">
            <v>ECOSAMPA M'Boi Mirim</v>
          </cell>
          <cell r="E1968">
            <v>43617</v>
          </cell>
          <cell r="F1968">
            <v>1603.99</v>
          </cell>
          <cell r="G1968" t="str">
            <v>Em Atividade Normal</v>
          </cell>
          <cell r="H1968">
            <v>44930</v>
          </cell>
          <cell r="I1968">
            <v>23685</v>
          </cell>
          <cell r="J1968" t="str">
            <v>097.385.698-00</v>
          </cell>
          <cell r="K1968" t="str">
            <v>122.06188.00.9</v>
          </cell>
          <cell r="L1968" t="str">
            <v>Salário Mensal</v>
          </cell>
          <cell r="M1968" t="str">
            <v>Empregado (CLT)</v>
          </cell>
          <cell r="N1968" t="str">
            <v>5142-15</v>
          </cell>
          <cell r="O1968">
            <v>242</v>
          </cell>
          <cell r="P1968" t="str">
            <v>SEGUNDA A SABADO - 13:00 AS 21:20 / INTERVALO DE 01 HORA</v>
          </cell>
          <cell r="Q1968" t="str">
            <v>220 Horas</v>
          </cell>
          <cell r="R1968" t="str">
            <v>75.01.006</v>
          </cell>
          <cell r="S1968" t="str">
            <v>SCK - Varrição de Vias e Logradouros</v>
          </cell>
          <cell r="T1968">
            <v>2</v>
          </cell>
          <cell r="U1968" t="str">
            <v>SIEMACO SAO PAULO LIMP URBANA</v>
          </cell>
          <cell r="V1968" t="str">
            <v>Brasileira</v>
          </cell>
          <cell r="W1968" t="str">
            <v>São Paulo</v>
          </cell>
          <cell r="X1968" t="str">
            <v>MARIA HERCULANO LOURENCO DE SOUZA</v>
          </cell>
          <cell r="Y1968" t="str">
            <v>RAIMUNDO NONATO DE SOUZA</v>
          </cell>
          <cell r="Z1968" t="str">
            <v>Outros</v>
          </cell>
          <cell r="AA1968" t="str">
            <v>Ensino Fundamental Completo</v>
          </cell>
          <cell r="AB1968" t="str">
            <v>M</v>
          </cell>
          <cell r="AC1968" t="str">
            <v>Rua</v>
          </cell>
          <cell r="AD1968" t="str">
            <v>PAULINO VITAL DE MORAIS</v>
          </cell>
          <cell r="AE1968" t="str">
            <v>38</v>
          </cell>
          <cell r="AG1968" t="str">
            <v>05855-000</v>
          </cell>
          <cell r="AH1968" t="str">
            <v>VIELA MORAE</v>
          </cell>
          <cell r="AI1968" t="str">
            <v>São Paulo</v>
          </cell>
          <cell r="AJ1968" t="str">
            <v>São Paulo</v>
          </cell>
          <cell r="AP1968">
            <v>1003</v>
          </cell>
          <cell r="AQ1968" t="str">
            <v>93970</v>
          </cell>
          <cell r="AR1968" t="str">
            <v>7</v>
          </cell>
          <cell r="AS1968" t="str">
            <v>35853198-6</v>
          </cell>
          <cell r="AT1968" t="str">
            <v>155245070141</v>
          </cell>
          <cell r="AU1968" t="str">
            <v>59</v>
          </cell>
          <cell r="AV1968" t="str">
            <v>351</v>
          </cell>
          <cell r="AW1968" t="str">
            <v>36797</v>
          </cell>
          <cell r="AX1968" t="str">
            <v>209</v>
          </cell>
          <cell r="AY1968">
            <v>4</v>
          </cell>
          <cell r="AZ1968">
            <v>3</v>
          </cell>
          <cell r="BA1968">
            <v>0</v>
          </cell>
        </row>
        <row r="1969">
          <cell r="A1969">
            <v>113557</v>
          </cell>
          <cell r="B1969" t="str">
            <v>RAIMUNDO RODRIGUES DOS SANTOS</v>
          </cell>
          <cell r="C1969" t="str">
            <v>VARREDOR</v>
          </cell>
          <cell r="D1969" t="str">
            <v>ECOSAMPA Parelheiros</v>
          </cell>
          <cell r="E1969">
            <v>43617</v>
          </cell>
          <cell r="F1969">
            <v>1603.99</v>
          </cell>
          <cell r="G1969" t="str">
            <v>Em Atividade Normal</v>
          </cell>
          <cell r="H1969">
            <v>45086</v>
          </cell>
          <cell r="I1969">
            <v>21799</v>
          </cell>
          <cell r="J1969" t="str">
            <v>794.628.636-87</v>
          </cell>
          <cell r="K1969" t="str">
            <v>123.72413.12.2</v>
          </cell>
          <cell r="L1969" t="str">
            <v>Salário Mensal</v>
          </cell>
          <cell r="M1969" t="str">
            <v>Empregado (CLT)</v>
          </cell>
          <cell r="N1969" t="str">
            <v>5142-15</v>
          </cell>
          <cell r="O1969">
            <v>233</v>
          </cell>
          <cell r="P1969" t="str">
            <v>SEGUNDA A SABADO - 09:00 AS 17:20 / INTERVALO DE 01 HORA</v>
          </cell>
          <cell r="Q1969" t="str">
            <v>220 Horas</v>
          </cell>
          <cell r="R1969" t="str">
            <v>75.01.006</v>
          </cell>
          <cell r="S1969" t="str">
            <v>SCK - Varrição de Vias e Logradouros</v>
          </cell>
          <cell r="T1969">
            <v>2</v>
          </cell>
          <cell r="U1969" t="str">
            <v>SIEMACO SAO PAULO LIMP URBANA</v>
          </cell>
          <cell r="V1969" t="str">
            <v>Brasileira</v>
          </cell>
          <cell r="W1969" t="str">
            <v>Raul Soares</v>
          </cell>
          <cell r="X1969" t="str">
            <v>ISMERA ROSA DE JESUS</v>
          </cell>
          <cell r="Y1969" t="str">
            <v>JORGE RODRIGUES DOS SANTOS</v>
          </cell>
          <cell r="Z1969" t="str">
            <v>Casado</v>
          </cell>
          <cell r="AA1969" t="str">
            <v>Ensino Fundamental Completo</v>
          </cell>
          <cell r="AB1969" t="str">
            <v>M</v>
          </cell>
          <cell r="AC1969" t="str">
            <v>Rua</v>
          </cell>
          <cell r="AD1969" t="str">
            <v>CANARIOS</v>
          </cell>
          <cell r="AE1969" t="str">
            <v>48</v>
          </cell>
          <cell r="AG1969" t="str">
            <v>04849-506</v>
          </cell>
          <cell r="AH1969" t="str">
            <v>JARDIM CANTINHO DO CEU</v>
          </cell>
          <cell r="AI1969" t="str">
            <v>São Paulo</v>
          </cell>
          <cell r="AJ1969" t="str">
            <v>São Paulo</v>
          </cell>
          <cell r="AP1969">
            <v>8495</v>
          </cell>
          <cell r="AQ1969" t="str">
            <v>19256</v>
          </cell>
          <cell r="AR1969" t="str">
            <v>2</v>
          </cell>
          <cell r="AS1969" t="str">
            <v>15675355</v>
          </cell>
          <cell r="AT1969" t="str">
            <v>175338570141</v>
          </cell>
          <cell r="AU1969" t="str">
            <v>700</v>
          </cell>
          <cell r="AV1969" t="str">
            <v>371</v>
          </cell>
          <cell r="AW1969" t="str">
            <v>36297</v>
          </cell>
          <cell r="AX1969" t="str">
            <v>152</v>
          </cell>
          <cell r="AY1969">
            <v>4</v>
          </cell>
          <cell r="AZ1969">
            <v>3</v>
          </cell>
          <cell r="BA1969">
            <v>0</v>
          </cell>
        </row>
        <row r="1970">
          <cell r="A1970">
            <v>113559</v>
          </cell>
          <cell r="B1970" t="str">
            <v>RAMON RICHARD DA SILVA</v>
          </cell>
          <cell r="C1970" t="str">
            <v>VARREDOR</v>
          </cell>
          <cell r="D1970" t="str">
            <v>ECOSAMPA Santo Amaro</v>
          </cell>
          <cell r="E1970">
            <v>43617</v>
          </cell>
          <cell r="F1970">
            <v>1603.99</v>
          </cell>
          <cell r="G1970" t="str">
            <v>Em Atividade Normal</v>
          </cell>
          <cell r="H1970">
            <v>45023</v>
          </cell>
          <cell r="I1970">
            <v>32959</v>
          </cell>
          <cell r="J1970" t="str">
            <v>441.526.868-47</v>
          </cell>
          <cell r="K1970" t="str">
            <v>138.51112.77.5</v>
          </cell>
          <cell r="L1970" t="str">
            <v>Salário Mensal</v>
          </cell>
          <cell r="M1970" t="str">
            <v>Empregado (CLT)</v>
          </cell>
          <cell r="N1970" t="str">
            <v>5142-15</v>
          </cell>
          <cell r="O1970">
            <v>66</v>
          </cell>
          <cell r="P1970" t="str">
            <v>SEGUNDA A SABADO - 06:00 AS 14:20 / INTERVALO DE 01 HORA</v>
          </cell>
          <cell r="Q1970" t="str">
            <v>220 Horas</v>
          </cell>
          <cell r="R1970" t="str">
            <v>75.01.007</v>
          </cell>
          <cell r="S1970" t="str">
            <v>SCK - Varrição de Sarjetas e Calçadas</v>
          </cell>
          <cell r="T1970">
            <v>2</v>
          </cell>
          <cell r="U1970" t="str">
            <v>SIEMACO SAO PAULO LIMP URBANA</v>
          </cell>
          <cell r="V1970" t="str">
            <v>Brasileira</v>
          </cell>
          <cell r="W1970" t="str">
            <v>São Paulo</v>
          </cell>
          <cell r="X1970" t="str">
            <v>MIRTES DA SILVA</v>
          </cell>
          <cell r="Z1970" t="str">
            <v>Solteiro</v>
          </cell>
          <cell r="AA1970" t="str">
            <v>Ensino Fundamental Completo</v>
          </cell>
          <cell r="AB1970" t="str">
            <v>M</v>
          </cell>
          <cell r="AC1970" t="str">
            <v>Rua</v>
          </cell>
          <cell r="AD1970" t="str">
            <v>AFONSO DE OLIVEIRA SANTOS</v>
          </cell>
          <cell r="AE1970" t="str">
            <v>100</v>
          </cell>
          <cell r="AG1970" t="str">
            <v>05663-030</v>
          </cell>
          <cell r="AH1970" t="str">
            <v>PARAISOPOLIS</v>
          </cell>
          <cell r="AI1970" t="str">
            <v>São Paulo</v>
          </cell>
          <cell r="AJ1970" t="str">
            <v>São Paulo</v>
          </cell>
          <cell r="AP1970">
            <v>8846</v>
          </cell>
          <cell r="AQ1970" t="str">
            <v>39957</v>
          </cell>
          <cell r="AR1970" t="str">
            <v>7</v>
          </cell>
          <cell r="AS1970" t="str">
            <v>438905404</v>
          </cell>
          <cell r="AT1970" t="str">
            <v>394046220167</v>
          </cell>
          <cell r="AU1970" t="str">
            <v>408</v>
          </cell>
          <cell r="AV1970" t="str">
            <v>346</v>
          </cell>
          <cell r="AW1970" t="str">
            <v>6257</v>
          </cell>
          <cell r="AX1970" t="str">
            <v>388</v>
          </cell>
          <cell r="AY1970">
            <v>4</v>
          </cell>
          <cell r="AZ1970">
            <v>3</v>
          </cell>
          <cell r="BA1970">
            <v>0</v>
          </cell>
        </row>
        <row r="1971">
          <cell r="A1971">
            <v>113562</v>
          </cell>
          <cell r="B1971" t="str">
            <v>RAMON ROBERTO DA SILVA</v>
          </cell>
          <cell r="C1971" t="str">
            <v>AJUDANTE EQ SERVICOS DIVERSOS</v>
          </cell>
          <cell r="D1971" t="str">
            <v>ECOSAMPA Campo Limpo</v>
          </cell>
          <cell r="E1971">
            <v>43617</v>
          </cell>
          <cell r="F1971">
            <v>1231.95</v>
          </cell>
          <cell r="G1971" t="str">
            <v>Demitido em Meses Anteriores</v>
          </cell>
          <cell r="H1971">
            <v>43703</v>
          </cell>
          <cell r="I1971">
            <v>35852</v>
          </cell>
          <cell r="J1971" t="str">
            <v>487.543.798-65</v>
          </cell>
          <cell r="K1971" t="str">
            <v>206.82091.57.4</v>
          </cell>
          <cell r="L1971" t="str">
            <v>Salário Mensal</v>
          </cell>
          <cell r="M1971" t="str">
            <v>Empregado (CLT)</v>
          </cell>
          <cell r="N1971" t="str">
            <v>5142-25</v>
          </cell>
          <cell r="O1971">
            <v>167</v>
          </cell>
          <cell r="P1971" t="str">
            <v>SEGUNDA A SABADO - 13:40 AS 22:00 / INTERVALO DE 01 HORA</v>
          </cell>
          <cell r="Q1971" t="str">
            <v>220 Horas</v>
          </cell>
          <cell r="R1971" t="str">
            <v>75.01.013</v>
          </cell>
          <cell r="S1971" t="str">
            <v>SCK - Capinação e Roçada de Vias</v>
          </cell>
          <cell r="T1971">
            <v>2</v>
          </cell>
          <cell r="U1971" t="str">
            <v>SIEMACO SAO PAULO LIMP URBANA</v>
          </cell>
          <cell r="V1971" t="str">
            <v>Brasileira</v>
          </cell>
          <cell r="W1971" t="str">
            <v>São Paulo</v>
          </cell>
          <cell r="X1971" t="str">
            <v>VILMA OLIVEIRA BARBOSA</v>
          </cell>
          <cell r="Y1971" t="str">
            <v>JOSE HERODACLES DA SILVA</v>
          </cell>
          <cell r="Z1971" t="str">
            <v>Solteiro</v>
          </cell>
          <cell r="AA1971" t="str">
            <v>Ensino Fundamental Completo</v>
          </cell>
          <cell r="AB1971" t="str">
            <v>M</v>
          </cell>
          <cell r="AC1971" t="str">
            <v>Viela</v>
          </cell>
          <cell r="AD1971" t="str">
            <v>JOAO DA MATA</v>
          </cell>
          <cell r="AE1971" t="str">
            <v>17</v>
          </cell>
          <cell r="AG1971" t="str">
            <v>05660-000</v>
          </cell>
          <cell r="AH1971" t="str">
            <v>PARAISOPOLIS</v>
          </cell>
          <cell r="AI1971" t="str">
            <v>São Paulo</v>
          </cell>
          <cell r="AJ1971" t="str">
            <v>São Paulo</v>
          </cell>
          <cell r="AP1971">
            <v>390</v>
          </cell>
          <cell r="AQ1971" t="str">
            <v>10743</v>
          </cell>
          <cell r="AR1971" t="str">
            <v>1</v>
          </cell>
          <cell r="AS1971" t="str">
            <v>391245739</v>
          </cell>
          <cell r="AT1971" t="str">
            <v>420759200141</v>
          </cell>
          <cell r="AU1971" t="str">
            <v>568</v>
          </cell>
          <cell r="AV1971" t="str">
            <v>346</v>
          </cell>
          <cell r="AW1971" t="str">
            <v>79561</v>
          </cell>
          <cell r="AX1971" t="str">
            <v>414</v>
          </cell>
          <cell r="AY1971">
            <v>0</v>
          </cell>
          <cell r="AZ1971">
            <v>2</v>
          </cell>
          <cell r="BA1971">
            <v>25</v>
          </cell>
        </row>
        <row r="1972">
          <cell r="A1972">
            <v>113565</v>
          </cell>
          <cell r="B1972" t="str">
            <v>RANIERE GOMES DA SILVA</v>
          </cell>
          <cell r="C1972" t="str">
            <v>MOTORISTA CAMINHAO</v>
          </cell>
          <cell r="D1972" t="str">
            <v>ECOSAMPA Operação Geral</v>
          </cell>
          <cell r="E1972">
            <v>43617</v>
          </cell>
          <cell r="F1972">
            <v>3050.22</v>
          </cell>
          <cell r="G1972" t="str">
            <v>Em Atividade Normal</v>
          </cell>
          <cell r="H1972">
            <v>44960</v>
          </cell>
          <cell r="I1972">
            <v>29397</v>
          </cell>
          <cell r="J1972" t="str">
            <v>337.276.148-03</v>
          </cell>
          <cell r="K1972" t="str">
            <v>133.74974.77.4</v>
          </cell>
          <cell r="L1972" t="str">
            <v>Salário Mensal</v>
          </cell>
          <cell r="M1972" t="str">
            <v>Empregado (CLT)</v>
          </cell>
          <cell r="N1972" t="str">
            <v>7825-10</v>
          </cell>
          <cell r="O1972">
            <v>297</v>
          </cell>
          <cell r="P1972" t="str">
            <v>SEGUNDA A SABADO - 05:40 AS 14:00 / INTERVALO DE 01 HORA</v>
          </cell>
          <cell r="Q1972" t="str">
            <v>220 Horas</v>
          </cell>
          <cell r="R1972" t="str">
            <v>75.01.022</v>
          </cell>
          <cell r="S1972" t="str">
            <v>SCK - Limpeza Habitacional - Dificil Acesso</v>
          </cell>
          <cell r="T1972">
            <v>2</v>
          </cell>
          <cell r="U1972" t="str">
            <v>SIND TRAB EMP DE ONIBUS RODOV INTEREST INTERM SET DIF SAO PAULO</v>
          </cell>
          <cell r="V1972" t="str">
            <v>Brasileira</v>
          </cell>
          <cell r="W1972" t="str">
            <v>São Paulo</v>
          </cell>
          <cell r="X1972" t="str">
            <v>FRANCISCA MIGUEL DA SILVA</v>
          </cell>
          <cell r="Y1972" t="str">
            <v>MANOEL GOMES DA SILVA</v>
          </cell>
          <cell r="Z1972" t="str">
            <v>Solteiro</v>
          </cell>
          <cell r="AA1972" t="str">
            <v>Ensino Fundamental Incompleto</v>
          </cell>
          <cell r="AB1972" t="str">
            <v>M</v>
          </cell>
          <cell r="AC1972" t="str">
            <v>Rua</v>
          </cell>
          <cell r="AD1972" t="str">
            <v>CATARINA</v>
          </cell>
          <cell r="AE1972" t="str">
            <v>43</v>
          </cell>
          <cell r="AG1972" t="str">
            <v>04877-200</v>
          </cell>
          <cell r="AH1972" t="str">
            <v>JARDIM SANTO ANTONIO</v>
          </cell>
          <cell r="AI1972" t="str">
            <v>São Paulo</v>
          </cell>
          <cell r="AJ1972" t="str">
            <v>São Paulo</v>
          </cell>
          <cell r="AP1972">
            <v>390</v>
          </cell>
          <cell r="AQ1972" t="str">
            <v>12608</v>
          </cell>
          <cell r="AR1972" t="str">
            <v>4</v>
          </cell>
          <cell r="AS1972" t="str">
            <v>308015204</v>
          </cell>
          <cell r="AT1972" t="str">
            <v>323651970167</v>
          </cell>
          <cell r="AU1972" t="str">
            <v>432</v>
          </cell>
          <cell r="AV1972" t="str">
            <v>381</v>
          </cell>
          <cell r="AW1972" t="str">
            <v>11867</v>
          </cell>
          <cell r="AX1972" t="str">
            <v>197</v>
          </cell>
          <cell r="AY1972">
            <v>4</v>
          </cell>
          <cell r="AZ1972">
            <v>3</v>
          </cell>
          <cell r="BA1972">
            <v>0</v>
          </cell>
        </row>
        <row r="1973">
          <cell r="A1973">
            <v>113569</v>
          </cell>
          <cell r="B1973" t="str">
            <v>RAPHAEL DE LIMA SILVEIRA</v>
          </cell>
          <cell r="C1973" t="str">
            <v>VARREDOR</v>
          </cell>
          <cell r="D1973" t="str">
            <v>ECOSAMPA Campo Limpo</v>
          </cell>
          <cell r="E1973">
            <v>43617</v>
          </cell>
          <cell r="F1973">
            <v>1231.95</v>
          </cell>
          <cell r="G1973" t="str">
            <v>Demitido em Meses Anteriores</v>
          </cell>
          <cell r="H1973">
            <v>43704</v>
          </cell>
          <cell r="I1973">
            <v>34618</v>
          </cell>
          <cell r="J1973" t="str">
            <v>413.070.758-27</v>
          </cell>
          <cell r="K1973" t="str">
            <v>165.92080.53.2</v>
          </cell>
          <cell r="L1973" t="str">
            <v>Salário Mensal</v>
          </cell>
          <cell r="M1973" t="str">
            <v>Empregado (CLT)</v>
          </cell>
          <cell r="N1973" t="str">
            <v>5142-15</v>
          </cell>
          <cell r="O1973">
            <v>71</v>
          </cell>
          <cell r="P1973" t="str">
            <v>SEGUNDA A SABADO - 07:00 AS 15:20 / INTERVALO DE 01 HORA</v>
          </cell>
          <cell r="Q1973" t="str">
            <v>220 Horas</v>
          </cell>
          <cell r="R1973" t="str">
            <v>75.01.010</v>
          </cell>
          <cell r="S1973" t="str">
            <v>SCK - Varrição de Feiras Livres</v>
          </cell>
          <cell r="T1973">
            <v>2</v>
          </cell>
          <cell r="U1973" t="str">
            <v>SIEMACO SAO PAULO LIMP URBANA</v>
          </cell>
          <cell r="V1973" t="str">
            <v>Brasileira</v>
          </cell>
          <cell r="W1973" t="str">
            <v>Guarulhos</v>
          </cell>
          <cell r="X1973" t="str">
            <v>IVANILDE DE ABREU LIMA</v>
          </cell>
          <cell r="Y1973" t="str">
            <v>WELLINGTON LOPES DA SILVEIRA</v>
          </cell>
          <cell r="Z1973" t="str">
            <v>Casado</v>
          </cell>
          <cell r="AA1973" t="str">
            <v>Ensino Fundamental Incompleto</v>
          </cell>
          <cell r="AB1973" t="str">
            <v>M</v>
          </cell>
          <cell r="AC1973" t="str">
            <v>Rua</v>
          </cell>
          <cell r="AD1973" t="str">
            <v>MARIA DE JESUS FREITAS DIAS</v>
          </cell>
          <cell r="AE1973" t="str">
            <v>30</v>
          </cell>
          <cell r="AG1973" t="str">
            <v>06857-174</v>
          </cell>
          <cell r="AH1973" t="str">
            <v>RECREIO PRIMAVERA</v>
          </cell>
          <cell r="AI1973" t="str">
            <v>Itapecerica da Serra</v>
          </cell>
          <cell r="AJ1973" t="str">
            <v>São Paulo</v>
          </cell>
          <cell r="AP1973">
            <v>9106</v>
          </cell>
          <cell r="AQ1973" t="str">
            <v>34246</v>
          </cell>
          <cell r="AR1973" t="str">
            <v>3</v>
          </cell>
          <cell r="AS1973" t="str">
            <v>37.002.477-1</v>
          </cell>
          <cell r="AT1973" t="str">
            <v>407926820183</v>
          </cell>
          <cell r="AU1973" t="str">
            <v>911</v>
          </cell>
          <cell r="AV1973" t="str">
            <v>328</v>
          </cell>
          <cell r="AW1973" t="str">
            <v>7858</v>
          </cell>
          <cell r="AX1973" t="str">
            <v>364</v>
          </cell>
          <cell r="AY1973">
            <v>0</v>
          </cell>
          <cell r="AZ1973">
            <v>2</v>
          </cell>
          <cell r="BA1973">
            <v>26</v>
          </cell>
        </row>
        <row r="1974">
          <cell r="A1974">
            <v>121816</v>
          </cell>
          <cell r="B1974" t="str">
            <v>RAQUEL LARISSA DA SILVA DIAS</v>
          </cell>
          <cell r="C1974" t="str">
            <v>MENOR/JOVEM APRENDIZ</v>
          </cell>
          <cell r="D1974" t="str">
            <v>ECOSAMPA Administração</v>
          </cell>
          <cell r="E1974">
            <v>45019</v>
          </cell>
          <cell r="F1974">
            <v>1320</v>
          </cell>
          <cell r="G1974" t="str">
            <v>Em Atividade Normal</v>
          </cell>
          <cell r="H1974">
            <v>45019</v>
          </cell>
          <cell r="I1974">
            <v>38098</v>
          </cell>
          <cell r="J1974" t="str">
            <v>454.452.598-54</v>
          </cell>
          <cell r="K1974" t="str">
            <v>236.64473.75.9</v>
          </cell>
          <cell r="L1974" t="str">
            <v>Salário Mensal</v>
          </cell>
          <cell r="M1974" t="str">
            <v>Menor Aprendiz</v>
          </cell>
          <cell r="N1974" t="str">
            <v>4110-05</v>
          </cell>
          <cell r="O1974">
            <v>419</v>
          </cell>
          <cell r="P1974" t="str">
            <v>SEGUNDA A SEXTA - 08:00 AS 14:15 - 15 Minutos de Intervalo</v>
          </cell>
          <cell r="Q1974" t="str">
            <v>150 Horas</v>
          </cell>
          <cell r="R1974" t="str">
            <v>02.02.001</v>
          </cell>
          <cell r="S1974" t="str">
            <v>Depto Adm Pessoal</v>
          </cell>
          <cell r="T1974">
            <v>1</v>
          </cell>
          <cell r="U1974" t="str">
            <v>SIEMACO SAO PAULO LIMP URBANA</v>
          </cell>
          <cell r="V1974" t="str">
            <v>Brasileira</v>
          </cell>
          <cell r="W1974" t="str">
            <v>Bezerros</v>
          </cell>
          <cell r="X1974" t="str">
            <v>MARIA JOSE IZIDORO DIAS</v>
          </cell>
          <cell r="Y1974" t="str">
            <v>ANTONIO FRANCISCO DA SILVA FILHO</v>
          </cell>
          <cell r="Z1974" t="str">
            <v>Solteiro</v>
          </cell>
          <cell r="AA1974" t="str">
            <v>Ensino Médio Completo</v>
          </cell>
          <cell r="AB1974" t="str">
            <v>F</v>
          </cell>
          <cell r="AC1974" t="str">
            <v>Rua</v>
          </cell>
          <cell r="AD1974" t="str">
            <v>JULIO CESAR ARRESTI</v>
          </cell>
          <cell r="AE1974" t="str">
            <v>26</v>
          </cell>
          <cell r="AF1974" t="str">
            <v>CASA 1</v>
          </cell>
          <cell r="AG1974" t="str">
            <v>04857-640</v>
          </cell>
          <cell r="AH1974" t="str">
            <v>JARDIM VARGINHA</v>
          </cell>
          <cell r="AI1974" t="str">
            <v>São Paulo</v>
          </cell>
          <cell r="AJ1974" t="str">
            <v>São Paulo</v>
          </cell>
          <cell r="AK1974" t="str">
            <v>11</v>
          </cell>
          <cell r="AL1974" t="str">
            <v>97265.3936</v>
          </cell>
          <cell r="AM1974" t="str">
            <v>11</v>
          </cell>
          <cell r="AN1974" t="str">
            <v>97860-5344</v>
          </cell>
          <cell r="AP1974">
            <v>6677</v>
          </cell>
          <cell r="AQ1974" t="str">
            <v>81070</v>
          </cell>
          <cell r="AR1974" t="str">
            <v>4</v>
          </cell>
          <cell r="AS1974" t="str">
            <v>542226819</v>
          </cell>
          <cell r="AT1974" t="str">
            <v>476383210183</v>
          </cell>
          <cell r="AU1974" t="str">
            <v>0676</v>
          </cell>
          <cell r="AV1974" t="str">
            <v>381</v>
          </cell>
          <cell r="AW1974" t="str">
            <v>45445259</v>
          </cell>
          <cell r="AX1974" t="str">
            <v>854</v>
          </cell>
          <cell r="AY1974">
            <v>0</v>
          </cell>
          <cell r="AZ1974">
            <v>4</v>
          </cell>
          <cell r="BA1974">
            <v>28</v>
          </cell>
        </row>
        <row r="1975">
          <cell r="A1975">
            <v>113573</v>
          </cell>
          <cell r="B1975" t="str">
            <v>RAUL APARECIDO LADISLAU</v>
          </cell>
          <cell r="C1975" t="str">
            <v>VARREDOR</v>
          </cell>
          <cell r="D1975" t="str">
            <v>ECOSAMPA Capela do Socorro</v>
          </cell>
          <cell r="E1975">
            <v>43617</v>
          </cell>
          <cell r="F1975">
            <v>1603.99</v>
          </cell>
          <cell r="G1975" t="str">
            <v>Em Atividade Normal</v>
          </cell>
          <cell r="H1975">
            <v>44960</v>
          </cell>
          <cell r="I1975">
            <v>25116</v>
          </cell>
          <cell r="J1975" t="str">
            <v>092.563.878-16</v>
          </cell>
          <cell r="K1975" t="str">
            <v>122.43757.85.2</v>
          </cell>
          <cell r="L1975" t="str">
            <v>Salário Mensal</v>
          </cell>
          <cell r="M1975" t="str">
            <v>Empregado (CLT)</v>
          </cell>
          <cell r="N1975" t="str">
            <v>5142-15</v>
          </cell>
          <cell r="O1975">
            <v>233</v>
          </cell>
          <cell r="P1975" t="str">
            <v>SEGUNDA A SABADO - 09:00 AS 17:20 / INTERVALO DE 01 HORA</v>
          </cell>
          <cell r="Q1975" t="str">
            <v>220 Horas</v>
          </cell>
          <cell r="R1975" t="str">
            <v>75.01.006</v>
          </cell>
          <cell r="S1975" t="str">
            <v>SCK - Varrição de Vias e Logradouros</v>
          </cell>
          <cell r="T1975">
            <v>2</v>
          </cell>
          <cell r="U1975" t="str">
            <v>SIEMACO SAO PAULO LIMP URBANA</v>
          </cell>
          <cell r="V1975" t="str">
            <v>Brasileira</v>
          </cell>
          <cell r="W1975" t="str">
            <v>Leme</v>
          </cell>
          <cell r="X1975" t="str">
            <v>NAYR ANTONIO THOME LADISLAU</v>
          </cell>
          <cell r="Y1975" t="str">
            <v>RAUL LADISLAU</v>
          </cell>
          <cell r="Z1975" t="str">
            <v>Casado</v>
          </cell>
          <cell r="AA1975" t="str">
            <v>Ensino Fundamental Incompleto</v>
          </cell>
          <cell r="AB1975" t="str">
            <v>M</v>
          </cell>
          <cell r="AC1975" t="str">
            <v>Rua</v>
          </cell>
          <cell r="AD1975" t="str">
            <v>FORTE DE SEPETUBA</v>
          </cell>
          <cell r="AE1975" t="str">
            <v>248</v>
          </cell>
          <cell r="AG1975" t="str">
            <v>04865-150</v>
          </cell>
          <cell r="AH1975" t="str">
            <v>GRANDE IPORA</v>
          </cell>
          <cell r="AI1975" t="str">
            <v>São Paulo</v>
          </cell>
          <cell r="AJ1975" t="str">
            <v>São Paulo</v>
          </cell>
          <cell r="AP1975">
            <v>5917</v>
          </cell>
          <cell r="AQ1975" t="str">
            <v>03869</v>
          </cell>
          <cell r="AR1975" t="str">
            <v>6</v>
          </cell>
          <cell r="AS1975" t="str">
            <v>20.452.283</v>
          </cell>
          <cell r="AT1975" t="str">
            <v>189931710141</v>
          </cell>
          <cell r="AU1975" t="str">
            <v>311</v>
          </cell>
          <cell r="AV1975" t="str">
            <v>34</v>
          </cell>
          <cell r="AW1975" t="str">
            <v>3164</v>
          </cell>
          <cell r="AX1975" t="str">
            <v>69</v>
          </cell>
          <cell r="AY1975">
            <v>4</v>
          </cell>
          <cell r="AZ1975">
            <v>3</v>
          </cell>
          <cell r="BA1975">
            <v>0</v>
          </cell>
        </row>
        <row r="1976">
          <cell r="A1976">
            <v>114727</v>
          </cell>
          <cell r="B1976" t="str">
            <v>RAUL DA SILVA LIMA</v>
          </cell>
          <cell r="C1976" t="str">
            <v>AJUDANTE EQ SERVICOS DIVERSOS</v>
          </cell>
          <cell r="D1976" t="str">
            <v>ECOSAMPA Capela do Socorro</v>
          </cell>
          <cell r="E1976">
            <v>43874</v>
          </cell>
          <cell r="F1976">
            <v>1319.67</v>
          </cell>
          <cell r="G1976" t="str">
            <v>Demitido em Meses Anteriores</v>
          </cell>
          <cell r="H1976">
            <v>44110</v>
          </cell>
          <cell r="I1976">
            <v>34183</v>
          </cell>
          <cell r="J1976" t="str">
            <v>430.329.948-02</v>
          </cell>
          <cell r="K1976" t="str">
            <v>207.90266.51.7</v>
          </cell>
          <cell r="L1976" t="str">
            <v>Salário Mensal</v>
          </cell>
          <cell r="M1976" t="str">
            <v>Empregado (CLT)</v>
          </cell>
          <cell r="N1976" t="str">
            <v>5142-25</v>
          </cell>
          <cell r="O1976">
            <v>66</v>
          </cell>
          <cell r="P1976" t="str">
            <v>SEGUNDA A SABADO - 06:00 AS 14:20 / INTERVALO DE 01 HORA</v>
          </cell>
          <cell r="Q1976" t="str">
            <v>220 Horas</v>
          </cell>
          <cell r="R1976" t="str">
            <v>75.01.014</v>
          </cell>
          <cell r="S1976" t="str">
            <v>SCK - Pintura de Meio-Fio e Remoção Faixas e Propagandas</v>
          </cell>
          <cell r="T1976">
            <v>2</v>
          </cell>
          <cell r="U1976" t="str">
            <v>SIEMACO SAO PAULO LIMP URBANA</v>
          </cell>
          <cell r="V1976" t="str">
            <v>Brasileira</v>
          </cell>
          <cell r="W1976" t="str">
            <v>São Paulo</v>
          </cell>
          <cell r="X1976" t="str">
            <v>MARIA APARECIDA DA SILVA</v>
          </cell>
          <cell r="Y1976" t="str">
            <v>MILTON CORREIA DE LIMA</v>
          </cell>
          <cell r="Z1976" t="str">
            <v>Solteiro</v>
          </cell>
          <cell r="AA1976" t="str">
            <v>Ensino Fundamental Incompleto</v>
          </cell>
          <cell r="AB1976" t="str">
            <v>M</v>
          </cell>
          <cell r="AC1976" t="str">
            <v>Viela</v>
          </cell>
          <cell r="AD1976" t="str">
            <v>CRISTOVAO PEREIRA</v>
          </cell>
          <cell r="AE1976" t="str">
            <v>170</v>
          </cell>
          <cell r="AG1976" t="str">
            <v>04620-010</v>
          </cell>
          <cell r="AH1976" t="str">
            <v>CAMPO BELO</v>
          </cell>
          <cell r="AI1976" t="str">
            <v>São Paulo</v>
          </cell>
          <cell r="AJ1976" t="str">
            <v>São Paulo</v>
          </cell>
          <cell r="AM1976" t="str">
            <v>11</v>
          </cell>
          <cell r="AN1976" t="str">
            <v>95881.5034</v>
          </cell>
          <cell r="AP1976">
            <v>7245</v>
          </cell>
          <cell r="AQ1976" t="str">
            <v>03983</v>
          </cell>
          <cell r="AR1976" t="str">
            <v>4</v>
          </cell>
          <cell r="AS1976" t="str">
            <v>440000269</v>
          </cell>
          <cell r="AT1976" t="str">
            <v>399806630167</v>
          </cell>
          <cell r="AU1976" t="str">
            <v>0504</v>
          </cell>
          <cell r="AV1976" t="str">
            <v>258</v>
          </cell>
          <cell r="AW1976" t="str">
            <v>430.329.94</v>
          </cell>
          <cell r="AX1976" t="str">
            <v>802</v>
          </cell>
          <cell r="AY1976">
            <v>0</v>
          </cell>
          <cell r="AZ1976">
            <v>7</v>
          </cell>
          <cell r="BA1976">
            <v>23</v>
          </cell>
        </row>
        <row r="1977">
          <cell r="A1977">
            <v>113577</v>
          </cell>
          <cell r="B1977" t="str">
            <v>REGINALDO ASSUMPCAO GARCIA</v>
          </cell>
          <cell r="C1977" t="str">
            <v>COLETOR</v>
          </cell>
          <cell r="D1977" t="str">
            <v>ECOSAMPA Operação Geral</v>
          </cell>
          <cell r="E1977">
            <v>43617</v>
          </cell>
          <cell r="F1977">
            <v>1907.79</v>
          </cell>
          <cell r="G1977" t="str">
            <v>Em Atividade Normal</v>
          </cell>
          <cell r="H1977">
            <v>44867</v>
          </cell>
          <cell r="I1977">
            <v>28006</v>
          </cell>
          <cell r="J1977" t="str">
            <v>311.155.258-67</v>
          </cell>
          <cell r="K1977" t="str">
            <v>127.96120.81.5</v>
          </cell>
          <cell r="L1977" t="str">
            <v>Salário Mensal</v>
          </cell>
          <cell r="M1977" t="str">
            <v>Empregado (CLT)</v>
          </cell>
          <cell r="N1977" t="str">
            <v>5142-05</v>
          </cell>
          <cell r="O1977">
            <v>339</v>
          </cell>
          <cell r="P1977" t="str">
            <v>SEGUNDA A SABADO - 13:20 AS 21:40 / INTERVALO DE 01 HORA</v>
          </cell>
          <cell r="Q1977" t="str">
            <v>220 Horas</v>
          </cell>
          <cell r="R1977" t="str">
            <v>75.01.023</v>
          </cell>
          <cell r="S1977" t="str">
            <v>SCK - Coleta Manual Residuos - Orgânicos Feira Livre</v>
          </cell>
          <cell r="T1977">
            <v>2</v>
          </cell>
          <cell r="U1977" t="str">
            <v>SIEMACO SAO PAULO LIMP URBANA</v>
          </cell>
          <cell r="V1977" t="str">
            <v>Brasileira</v>
          </cell>
          <cell r="W1977" t="str">
            <v>São Paulo</v>
          </cell>
          <cell r="X1977" t="str">
            <v>TEREZA ASSUMPCAO GARCIA</v>
          </cell>
          <cell r="Z1977" t="str">
            <v>Solteiro</v>
          </cell>
          <cell r="AA1977" t="str">
            <v>Ensino Médio Incompleto</v>
          </cell>
          <cell r="AB1977" t="str">
            <v>M</v>
          </cell>
          <cell r="AC1977" t="str">
            <v>Rua</v>
          </cell>
          <cell r="AD1977" t="str">
            <v>ORESTES DE SOUZA FIGUEIREDO</v>
          </cell>
          <cell r="AE1977" t="str">
            <v>43</v>
          </cell>
          <cell r="AF1977" t="str">
            <v>8</v>
          </cell>
          <cell r="AG1977" t="str">
            <v>04890-480</v>
          </cell>
          <cell r="AH1977" t="str">
            <v>CHACARA ELDORADO</v>
          </cell>
          <cell r="AI1977" t="str">
            <v>São Paulo</v>
          </cell>
          <cell r="AJ1977" t="str">
            <v>São Paulo</v>
          </cell>
          <cell r="AP1977">
            <v>390</v>
          </cell>
          <cell r="AQ1977" t="str">
            <v>11123</v>
          </cell>
          <cell r="AR1977" t="str">
            <v>5</v>
          </cell>
          <cell r="AS1977" t="str">
            <v>279667139</v>
          </cell>
          <cell r="AT1977" t="str">
            <v>9712320817</v>
          </cell>
          <cell r="AU1977" t="str">
            <v>189</v>
          </cell>
          <cell r="AV1977" t="str">
            <v>381</v>
          </cell>
          <cell r="AW1977" t="str">
            <v>97418</v>
          </cell>
          <cell r="AX1977" t="str">
            <v>197</v>
          </cell>
          <cell r="AY1977">
            <v>4</v>
          </cell>
          <cell r="AZ1977">
            <v>3</v>
          </cell>
          <cell r="BA1977">
            <v>0</v>
          </cell>
        </row>
        <row r="1978">
          <cell r="A1978">
            <v>113687</v>
          </cell>
          <cell r="B1978" t="str">
            <v>REGINALDO CANDIDO DOS SANTOS</v>
          </cell>
          <cell r="C1978" t="str">
            <v>VARREDOR</v>
          </cell>
          <cell r="D1978" t="str">
            <v>ECOSAMPA Santo Amaro</v>
          </cell>
          <cell r="E1978">
            <v>43617</v>
          </cell>
          <cell r="F1978">
            <v>1603.99</v>
          </cell>
          <cell r="G1978" t="str">
            <v>Em Atividade Normal</v>
          </cell>
          <cell r="H1978">
            <v>45023</v>
          </cell>
          <cell r="I1978">
            <v>23099</v>
          </cell>
          <cell r="J1978" t="str">
            <v>329.429.744-00</v>
          </cell>
          <cell r="K1978" t="str">
            <v>122.45676.65.5</v>
          </cell>
          <cell r="L1978" t="str">
            <v>Salário Mensal</v>
          </cell>
          <cell r="M1978" t="str">
            <v>Empregado (CLT)</v>
          </cell>
          <cell r="N1978" t="str">
            <v>5142-15</v>
          </cell>
          <cell r="O1978">
            <v>167</v>
          </cell>
          <cell r="P1978" t="str">
            <v>SEGUNDA A SABADO - 13:40 AS 22:00 / INTERVALO DE 01 HORA</v>
          </cell>
          <cell r="Q1978" t="str">
            <v>220 Horas</v>
          </cell>
          <cell r="R1978" t="str">
            <v>75.01.007</v>
          </cell>
          <cell r="S1978" t="str">
            <v>SCK - Varrição de Sarjetas e Calçadas</v>
          </cell>
          <cell r="T1978">
            <v>2</v>
          </cell>
          <cell r="U1978" t="str">
            <v>SIEMACO SAO PAULO LIMP URBANA</v>
          </cell>
          <cell r="V1978" t="str">
            <v>Brasileira</v>
          </cell>
          <cell r="W1978" t="str">
            <v>Escada</v>
          </cell>
          <cell r="X1978" t="str">
            <v>MARIA ANTONIA DA SILVA</v>
          </cell>
          <cell r="Y1978" t="str">
            <v>MANOEL CANDIDO DOS SANTOS</v>
          </cell>
          <cell r="Z1978" t="str">
            <v>Solteiro</v>
          </cell>
          <cell r="AA1978" t="str">
            <v>Ensino Fundamental Incompleto</v>
          </cell>
          <cell r="AB1978" t="str">
            <v>M</v>
          </cell>
          <cell r="AC1978" t="str">
            <v>Rua</v>
          </cell>
          <cell r="AD1978" t="str">
            <v>JOSE EID MALUF</v>
          </cell>
          <cell r="AE1978" t="str">
            <v>387</v>
          </cell>
          <cell r="AG1978" t="str">
            <v>04387-190</v>
          </cell>
          <cell r="AH1978" t="str">
            <v>AMERICANOPOLIS</v>
          </cell>
          <cell r="AI1978" t="str">
            <v>São Paulo</v>
          </cell>
          <cell r="AJ1978" t="str">
            <v>São Paulo</v>
          </cell>
          <cell r="AP1978">
            <v>9104</v>
          </cell>
          <cell r="AQ1978" t="str">
            <v>20360</v>
          </cell>
          <cell r="AR1978" t="str">
            <v>0</v>
          </cell>
          <cell r="AS1978" t="str">
            <v>32173547X</v>
          </cell>
          <cell r="AT1978" t="str">
            <v>9712320817</v>
          </cell>
          <cell r="AU1978" t="str">
            <v>4</v>
          </cell>
          <cell r="AV1978" t="str">
            <v>46</v>
          </cell>
          <cell r="AW1978" t="str">
            <v>37784</v>
          </cell>
          <cell r="AX1978" t="str">
            <v>117</v>
          </cell>
          <cell r="AY1978">
            <v>4</v>
          </cell>
          <cell r="AZ1978">
            <v>3</v>
          </cell>
          <cell r="BA1978">
            <v>0</v>
          </cell>
        </row>
        <row r="1979">
          <cell r="A1979">
            <v>113587</v>
          </cell>
          <cell r="B1979" t="str">
            <v>REGINALDO DA SILVA</v>
          </cell>
          <cell r="C1979" t="str">
            <v>VARREDOR</v>
          </cell>
          <cell r="D1979" t="str">
            <v>ECOSAMPA Parelheiros</v>
          </cell>
          <cell r="E1979">
            <v>43617</v>
          </cell>
          <cell r="F1979">
            <v>1603.99</v>
          </cell>
          <cell r="G1979" t="str">
            <v>Em Atividade Normal</v>
          </cell>
          <cell r="H1979">
            <v>44867</v>
          </cell>
          <cell r="I1979">
            <v>26687</v>
          </cell>
          <cell r="J1979" t="str">
            <v>265.285.948-05</v>
          </cell>
          <cell r="K1979" t="str">
            <v>125.60615.77.2</v>
          </cell>
          <cell r="L1979" t="str">
            <v>Salário Mensal</v>
          </cell>
          <cell r="M1979" t="str">
            <v>Empregado (CLT)</v>
          </cell>
          <cell r="N1979" t="str">
            <v>5142-15</v>
          </cell>
          <cell r="O1979">
            <v>233</v>
          </cell>
          <cell r="P1979" t="str">
            <v>SEGUNDA A SABADO - 09:00 AS 17:20 / INTERVALO DE 01 HORA</v>
          </cell>
          <cell r="Q1979" t="str">
            <v>220 Horas</v>
          </cell>
          <cell r="R1979" t="str">
            <v>75.01.006</v>
          </cell>
          <cell r="S1979" t="str">
            <v>SCK - Varrição de Vias e Logradouros</v>
          </cell>
          <cell r="T1979">
            <v>2</v>
          </cell>
          <cell r="U1979" t="str">
            <v>SIEMACO SAO PAULO LIMP URBANA</v>
          </cell>
          <cell r="V1979" t="str">
            <v>Brasileira</v>
          </cell>
          <cell r="W1979" t="str">
            <v>Conceição do Canindé</v>
          </cell>
          <cell r="X1979" t="str">
            <v>CANDIDA BALBINA DA SILVA</v>
          </cell>
          <cell r="Z1979" t="str">
            <v>Outros</v>
          </cell>
          <cell r="AA1979" t="str">
            <v>Ensino Fundamental Incompleto</v>
          </cell>
          <cell r="AB1979" t="str">
            <v>M</v>
          </cell>
          <cell r="AC1979" t="str">
            <v>Rua</v>
          </cell>
          <cell r="AD1979" t="str">
            <v>MARTINS FONTES</v>
          </cell>
          <cell r="AE1979" t="str">
            <v>210</v>
          </cell>
          <cell r="AG1979" t="str">
            <v>04897-480</v>
          </cell>
          <cell r="AH1979" t="str">
            <v>CIDADE NOVA AMERICANA</v>
          </cell>
          <cell r="AI1979" t="str">
            <v>São Paulo</v>
          </cell>
          <cell r="AJ1979" t="str">
            <v>São Paulo</v>
          </cell>
          <cell r="AP1979">
            <v>5917</v>
          </cell>
          <cell r="AQ1979" t="str">
            <v>3837</v>
          </cell>
          <cell r="AR1979" t="str">
            <v>3</v>
          </cell>
          <cell r="AS1979" t="str">
            <v>357133080</v>
          </cell>
          <cell r="AT1979" t="str">
            <v>302722010175</v>
          </cell>
          <cell r="AU1979" t="str">
            <v>337</v>
          </cell>
          <cell r="AV1979" t="str">
            <v>381</v>
          </cell>
          <cell r="AW1979" t="str">
            <v>75446</v>
          </cell>
          <cell r="AX1979" t="str">
            <v>12</v>
          </cell>
          <cell r="AY1979">
            <v>4</v>
          </cell>
          <cell r="AZ1979">
            <v>3</v>
          </cell>
          <cell r="BA1979">
            <v>0</v>
          </cell>
        </row>
        <row r="1980">
          <cell r="A1980">
            <v>114259</v>
          </cell>
          <cell r="B1980" t="str">
            <v>REGINALDO DE OLIVEIRA COUTO</v>
          </cell>
          <cell r="C1980" t="str">
            <v>AJUDANTE EQ SERVICOS DIVERSOS</v>
          </cell>
          <cell r="D1980" t="str">
            <v>ECOSAMPA Parelheiros</v>
          </cell>
          <cell r="E1980">
            <v>43804</v>
          </cell>
          <cell r="F1980">
            <v>1603.99</v>
          </cell>
          <cell r="G1980" t="str">
            <v>Em Atividade Normal</v>
          </cell>
          <cell r="H1980">
            <v>45056</v>
          </cell>
          <cell r="I1980">
            <v>34802</v>
          </cell>
          <cell r="J1980" t="str">
            <v>446.049.628-39</v>
          </cell>
          <cell r="K1980" t="str">
            <v>166.44328.04.1</v>
          </cell>
          <cell r="L1980" t="str">
            <v>Salário Mensal</v>
          </cell>
          <cell r="M1980" t="str">
            <v>Empregado (CLT)</v>
          </cell>
          <cell r="N1980" t="str">
            <v>5142-25</v>
          </cell>
          <cell r="O1980">
            <v>167</v>
          </cell>
          <cell r="P1980" t="str">
            <v>SEGUNDA A SABADO - 13:40 AS 22:00 / INTERVALO DE 01 HORA</v>
          </cell>
          <cell r="Q1980" t="str">
            <v>220 Horas</v>
          </cell>
          <cell r="R1980" t="str">
            <v>75.01.013</v>
          </cell>
          <cell r="S1980" t="str">
            <v>SCK - Capinação e Roçada de Vias</v>
          </cell>
          <cell r="T1980">
            <v>2</v>
          </cell>
          <cell r="U1980" t="str">
            <v>SIEMACO SAO PAULO LIMP URBANA</v>
          </cell>
          <cell r="V1980" t="str">
            <v>Brasileira</v>
          </cell>
          <cell r="W1980" t="str">
            <v>São Paulo</v>
          </cell>
          <cell r="X1980" t="str">
            <v>REGINA CELIA DE OLIVEIRA</v>
          </cell>
          <cell r="Y1980" t="str">
            <v>ANTONIEL FERREIRA COUTO</v>
          </cell>
          <cell r="Z1980" t="str">
            <v>Solteiro</v>
          </cell>
          <cell r="AA1980" t="str">
            <v>Ensino Médio Completo</v>
          </cell>
          <cell r="AB1980" t="str">
            <v>M</v>
          </cell>
          <cell r="AC1980" t="str">
            <v>Rua</v>
          </cell>
          <cell r="AD1980" t="str">
            <v>RUA RIO VITORINO</v>
          </cell>
          <cell r="AE1980" t="str">
            <v>21</v>
          </cell>
          <cell r="AG1980" t="str">
            <v>04856-400</v>
          </cell>
          <cell r="AH1980" t="str">
            <v>JARDIM VARGINHA</v>
          </cell>
          <cell r="AI1980" t="str">
            <v>São Paulo</v>
          </cell>
          <cell r="AJ1980" t="str">
            <v>São Paulo</v>
          </cell>
          <cell r="AK1980" t="str">
            <v>11</v>
          </cell>
          <cell r="AL1980" t="str">
            <v>5527.1507</v>
          </cell>
          <cell r="AM1980" t="str">
            <v>11</v>
          </cell>
          <cell r="AN1980" t="str">
            <v>96355.8476</v>
          </cell>
          <cell r="AP1980">
            <v>9106</v>
          </cell>
          <cell r="AQ1980" t="str">
            <v>36711</v>
          </cell>
          <cell r="AR1980" t="str">
            <v>4</v>
          </cell>
          <cell r="AS1980" t="str">
            <v>483904752</v>
          </cell>
          <cell r="AT1980" t="str">
            <v>406767230183</v>
          </cell>
          <cell r="AU1980" t="str">
            <v>515</v>
          </cell>
          <cell r="AV1980" t="str">
            <v>381</v>
          </cell>
          <cell r="AW1980" t="str">
            <v>44604962</v>
          </cell>
          <cell r="AX1980" t="str">
            <v>839</v>
          </cell>
          <cell r="AY1980">
            <v>3</v>
          </cell>
          <cell r="AZ1980">
            <v>8</v>
          </cell>
          <cell r="BA1980">
            <v>26</v>
          </cell>
        </row>
        <row r="1981">
          <cell r="A1981">
            <v>113608</v>
          </cell>
          <cell r="B1981" t="str">
            <v>REGINALDO FLORENCIO DA SILVA</v>
          </cell>
          <cell r="C1981" t="str">
            <v>VARREDOR</v>
          </cell>
          <cell r="D1981" t="str">
            <v>ECOSAMPA M'Boi Mirim</v>
          </cell>
          <cell r="E1981">
            <v>43617</v>
          </cell>
          <cell r="F1981">
            <v>1603.99</v>
          </cell>
          <cell r="G1981" t="str">
            <v>Em Atividade Normal</v>
          </cell>
          <cell r="H1981">
            <v>44930</v>
          </cell>
          <cell r="I1981">
            <v>27839</v>
          </cell>
          <cell r="J1981" t="str">
            <v>272.403.758-89</v>
          </cell>
          <cell r="K1981" t="str">
            <v>127.04358.85.2</v>
          </cell>
          <cell r="L1981" t="str">
            <v>Salário Mensal</v>
          </cell>
          <cell r="M1981" t="str">
            <v>Empregado (CLT)</v>
          </cell>
          <cell r="N1981" t="str">
            <v>5142-15</v>
          </cell>
          <cell r="O1981">
            <v>66</v>
          </cell>
          <cell r="P1981" t="str">
            <v>SEGUNDA A SABADO - 06:00 AS 14:20 / INTERVALO DE 01 HORA</v>
          </cell>
          <cell r="Q1981" t="str">
            <v>220 Horas</v>
          </cell>
          <cell r="R1981" t="str">
            <v>75.01.006</v>
          </cell>
          <cell r="S1981" t="str">
            <v>SCK - Varrição de Vias e Logradouros</v>
          </cell>
          <cell r="T1981">
            <v>2</v>
          </cell>
          <cell r="U1981" t="str">
            <v>SIEMACO SAO PAULO LIMP URBANA</v>
          </cell>
          <cell r="V1981" t="str">
            <v>Brasileira</v>
          </cell>
          <cell r="W1981" t="str">
            <v>São Paulo</v>
          </cell>
          <cell r="X1981" t="str">
            <v>ESMERINDA LUIZA RODRIGUES</v>
          </cell>
          <cell r="Y1981" t="str">
            <v>IVAIR FLORENCIO DA SILVA</v>
          </cell>
          <cell r="Z1981" t="str">
            <v>Outros</v>
          </cell>
          <cell r="AA1981" t="str">
            <v>Ensino Médio Completo</v>
          </cell>
          <cell r="AB1981" t="str">
            <v>M</v>
          </cell>
          <cell r="AC1981" t="str">
            <v>Rua</v>
          </cell>
          <cell r="AD1981" t="str">
            <v>PROF HORACIO QUAGLIO</v>
          </cell>
          <cell r="AE1981" t="str">
            <v>303</v>
          </cell>
          <cell r="AG1981" t="str">
            <v>05851-310</v>
          </cell>
          <cell r="AH1981" t="str">
            <v>PARQUE SANTO ANTONIO</v>
          </cell>
          <cell r="AI1981" t="str">
            <v>São Paulo</v>
          </cell>
          <cell r="AJ1981" t="str">
            <v>São Paulo</v>
          </cell>
          <cell r="AP1981">
            <v>641</v>
          </cell>
          <cell r="AQ1981" t="str">
            <v>15219</v>
          </cell>
          <cell r="AR1981" t="str">
            <v>4</v>
          </cell>
          <cell r="AS1981" t="str">
            <v>32.476.796-1</v>
          </cell>
          <cell r="AT1981" t="str">
            <v>280560570159</v>
          </cell>
          <cell r="AU1981" t="str">
            <v>136</v>
          </cell>
          <cell r="AV1981" t="str">
            <v>373</v>
          </cell>
          <cell r="AW1981" t="str">
            <v>94993</v>
          </cell>
          <cell r="AX1981" t="str">
            <v>192</v>
          </cell>
          <cell r="AY1981">
            <v>4</v>
          </cell>
          <cell r="AZ1981">
            <v>3</v>
          </cell>
          <cell r="BA1981">
            <v>0</v>
          </cell>
        </row>
        <row r="1982">
          <cell r="A1982">
            <v>113667</v>
          </cell>
          <cell r="B1982" t="str">
            <v>REGINALDO GOMES DE LIMA</v>
          </cell>
          <cell r="C1982" t="str">
            <v>VARREDOR</v>
          </cell>
          <cell r="D1982" t="str">
            <v>ECOSAMPA M'Boi Mirim</v>
          </cell>
          <cell r="E1982">
            <v>43617</v>
          </cell>
          <cell r="F1982">
            <v>1603.99</v>
          </cell>
          <cell r="G1982" t="str">
            <v>Em Atividade Normal</v>
          </cell>
          <cell r="H1982">
            <v>44930</v>
          </cell>
          <cell r="I1982">
            <v>26195</v>
          </cell>
          <cell r="J1982" t="str">
            <v>135.153.108-51</v>
          </cell>
          <cell r="K1982" t="str">
            <v>127.09485.85.2</v>
          </cell>
          <cell r="L1982" t="str">
            <v>Salário Mensal</v>
          </cell>
          <cell r="M1982" t="str">
            <v>Empregado (CLT)</v>
          </cell>
          <cell r="N1982" t="str">
            <v>5142-15</v>
          </cell>
          <cell r="O1982">
            <v>71</v>
          </cell>
          <cell r="P1982" t="str">
            <v>SEGUNDA A SABADO - 07:00 AS 15:20 / INTERVALO DE 01 HORA</v>
          </cell>
          <cell r="Q1982" t="str">
            <v>220 Horas</v>
          </cell>
          <cell r="R1982" t="str">
            <v>75.01.006</v>
          </cell>
          <cell r="S1982" t="str">
            <v>SCK - Varrição de Vias e Logradouros</v>
          </cell>
          <cell r="T1982">
            <v>2</v>
          </cell>
          <cell r="U1982" t="str">
            <v>SIEMACO SAO PAULO LIMP URBANA</v>
          </cell>
          <cell r="V1982" t="str">
            <v>Brasileira</v>
          </cell>
          <cell r="W1982" t="str">
            <v>São Paulo</v>
          </cell>
          <cell r="X1982" t="str">
            <v>ADELIA ALVES</v>
          </cell>
          <cell r="Z1982" t="str">
            <v>Solteiro</v>
          </cell>
          <cell r="AA1982" t="str">
            <v>Ensino Fundamental Incompleto</v>
          </cell>
          <cell r="AB1982" t="str">
            <v>M</v>
          </cell>
          <cell r="AC1982" t="str">
            <v>Rua</v>
          </cell>
          <cell r="AD1982" t="str">
            <v>PROF HORACIO QUAGLIO</v>
          </cell>
          <cell r="AE1982" t="str">
            <v>291</v>
          </cell>
          <cell r="AG1982" t="str">
            <v>05851-310</v>
          </cell>
          <cell r="AH1982" t="str">
            <v xml:space="preserve">SANTO ANTONIO </v>
          </cell>
          <cell r="AI1982" t="str">
            <v>São Paulo</v>
          </cell>
          <cell r="AJ1982" t="str">
            <v>São Paulo</v>
          </cell>
          <cell r="AP1982">
            <v>1003</v>
          </cell>
          <cell r="AQ1982" t="str">
            <v>81707</v>
          </cell>
          <cell r="AR1982" t="str">
            <v>7</v>
          </cell>
          <cell r="AS1982" t="str">
            <v>24577327-7</v>
          </cell>
          <cell r="AT1982" t="str">
            <v>212784760159</v>
          </cell>
          <cell r="AU1982" t="str">
            <v>214</v>
          </cell>
          <cell r="AV1982" t="str">
            <v>373</v>
          </cell>
          <cell r="AW1982" t="str">
            <v>15931</v>
          </cell>
          <cell r="AX1982" t="str">
            <v>84</v>
          </cell>
          <cell r="AY1982">
            <v>4</v>
          </cell>
          <cell r="AZ1982">
            <v>3</v>
          </cell>
          <cell r="BA1982">
            <v>0</v>
          </cell>
        </row>
        <row r="1983">
          <cell r="A1983">
            <v>113668</v>
          </cell>
          <cell r="B1983" t="str">
            <v>REGINALDO QUERINO DE SOUZA</v>
          </cell>
          <cell r="C1983" t="str">
            <v>MOTORISTA CAMINHAO</v>
          </cell>
          <cell r="D1983" t="str">
            <v>ECOSAMPA Operação Geral</v>
          </cell>
          <cell r="E1983">
            <v>43617</v>
          </cell>
          <cell r="F1983">
            <v>3050.22</v>
          </cell>
          <cell r="G1983" t="str">
            <v>Em Atividade Normal</v>
          </cell>
          <cell r="H1983">
            <v>44990</v>
          </cell>
          <cell r="I1983">
            <v>26178</v>
          </cell>
          <cell r="J1983" t="str">
            <v>170.957.118-79</v>
          </cell>
          <cell r="K1983" t="str">
            <v>124.31443.12.6</v>
          </cell>
          <cell r="L1983" t="str">
            <v>Salário Mensal</v>
          </cell>
          <cell r="M1983" t="str">
            <v>Empregado (CLT)</v>
          </cell>
          <cell r="N1983" t="str">
            <v>7825-10</v>
          </cell>
          <cell r="O1983">
            <v>297</v>
          </cell>
          <cell r="P1983" t="str">
            <v>SEGUNDA A SABADO - 05:40 AS 14:00 / INTERVALO DE 01 HORA</v>
          </cell>
          <cell r="Q1983" t="str">
            <v>220 Horas</v>
          </cell>
          <cell r="R1983" t="str">
            <v>75.01.012</v>
          </cell>
          <cell r="S1983" t="str">
            <v>SCK - Limpeza de Bueiros</v>
          </cell>
          <cell r="T1983">
            <v>2</v>
          </cell>
          <cell r="U1983" t="str">
            <v>SIND TRAB EMP DE ONIBUS RODOV INTEREST INTERM SET DIF SAO PAULO</v>
          </cell>
          <cell r="V1983" t="str">
            <v>Brasileira</v>
          </cell>
          <cell r="W1983" t="str">
            <v>São Paulo</v>
          </cell>
          <cell r="X1983" t="str">
            <v>ELVIRA C DE SOUZA</v>
          </cell>
          <cell r="Y1983" t="str">
            <v>JOSE QUERINO DE SOUZA</v>
          </cell>
          <cell r="Z1983" t="str">
            <v>Solteiro</v>
          </cell>
          <cell r="AA1983" t="str">
            <v>Ensino Fundamental Completo</v>
          </cell>
          <cell r="AB1983" t="str">
            <v>M</v>
          </cell>
          <cell r="AC1983" t="str">
            <v>Rua</v>
          </cell>
          <cell r="AD1983" t="str">
            <v>PARAISO</v>
          </cell>
          <cell r="AE1983" t="str">
            <v>126</v>
          </cell>
          <cell r="AG1983" t="str">
            <v>04877-230</v>
          </cell>
          <cell r="AH1983" t="str">
            <v>JD SANTO ANTONIO</v>
          </cell>
          <cell r="AI1983" t="str">
            <v>São Paulo</v>
          </cell>
          <cell r="AJ1983" t="str">
            <v>São Paulo</v>
          </cell>
          <cell r="AK1983" t="str">
            <v>11</v>
          </cell>
          <cell r="AL1983" t="str">
            <v>5977.3116</v>
          </cell>
          <cell r="AP1983">
            <v>390</v>
          </cell>
          <cell r="AQ1983" t="str">
            <v>11019</v>
          </cell>
          <cell r="AR1983" t="str">
            <v>5</v>
          </cell>
          <cell r="AS1983" t="str">
            <v>21.484.199</v>
          </cell>
          <cell r="AT1983" t="str">
            <v>204441920175</v>
          </cell>
          <cell r="AU1983" t="str">
            <v>523</v>
          </cell>
          <cell r="AV1983" t="str">
            <v>280</v>
          </cell>
          <cell r="AW1983" t="str">
            <v>431443</v>
          </cell>
          <cell r="AX1983" t="str">
            <v>088</v>
          </cell>
          <cell r="AY1983">
            <v>4</v>
          </cell>
          <cell r="AZ1983">
            <v>3</v>
          </cell>
          <cell r="BA1983">
            <v>0</v>
          </cell>
          <cell r="BB1983" t="str">
            <v>02.481.280.305</v>
          </cell>
          <cell r="BC1983">
            <v>44825</v>
          </cell>
          <cell r="BE1983" t="str">
            <v>A</v>
          </cell>
          <cell r="BF1983" t="str">
            <v>D</v>
          </cell>
          <cell r="BG1983">
            <v>43609</v>
          </cell>
        </row>
        <row r="1984">
          <cell r="A1984">
            <v>113662</v>
          </cell>
          <cell r="B1984" t="str">
            <v>REGINALDO ROCHA VILELA</v>
          </cell>
          <cell r="C1984" t="str">
            <v>ASSISTENTE ADMINISTRATIVO</v>
          </cell>
          <cell r="D1984" t="str">
            <v>ECOSAMPA Operação Geral</v>
          </cell>
          <cell r="E1984">
            <v>43617</v>
          </cell>
          <cell r="F1984">
            <v>3549.37</v>
          </cell>
          <cell r="G1984" t="str">
            <v>Demitido em Meses Anteriores</v>
          </cell>
          <cell r="H1984">
            <v>44963</v>
          </cell>
          <cell r="I1984">
            <v>28964</v>
          </cell>
          <cell r="J1984" t="str">
            <v>262.905.408-07</v>
          </cell>
          <cell r="K1984" t="str">
            <v>125.27485.23.7</v>
          </cell>
          <cell r="L1984" t="str">
            <v>Salário Mensal</v>
          </cell>
          <cell r="M1984" t="str">
            <v>Empregado (CLT)</v>
          </cell>
          <cell r="N1984" t="str">
            <v>4110-10</v>
          </cell>
          <cell r="O1984">
            <v>167</v>
          </cell>
          <cell r="P1984" t="str">
            <v>SEGUNDA A SABADO - 13:40 AS 22:00 / INTERVALO DE 01 HORA</v>
          </cell>
          <cell r="Q1984" t="str">
            <v>220 Horas</v>
          </cell>
          <cell r="R1984" t="str">
            <v>03.01.001</v>
          </cell>
          <cell r="S1984" t="str">
            <v>Depto Servicos Gerais</v>
          </cell>
          <cell r="T1984">
            <v>1</v>
          </cell>
          <cell r="U1984" t="str">
            <v>SIEMACO SAO PAULO LIMP URBANA</v>
          </cell>
          <cell r="V1984" t="str">
            <v>Brasileira</v>
          </cell>
          <cell r="W1984" t="str">
            <v>São Paulo</v>
          </cell>
          <cell r="X1984" t="str">
            <v>JULIA ROCHA DOS SANTOS</v>
          </cell>
          <cell r="Y1984" t="str">
            <v>JOSE ALVES DOS SANTOS</v>
          </cell>
          <cell r="Z1984" t="str">
            <v>Solteiro</v>
          </cell>
          <cell r="AA1984" t="str">
            <v>Ensino Superior Incompleto</v>
          </cell>
          <cell r="AB1984" t="str">
            <v>M</v>
          </cell>
          <cell r="AC1984" t="str">
            <v>Rua</v>
          </cell>
          <cell r="AD1984" t="str">
            <v>ESTER CLAUDINE TEODORO</v>
          </cell>
          <cell r="AE1984" t="str">
            <v>31</v>
          </cell>
          <cell r="AG1984" t="str">
            <v>06864-192</v>
          </cell>
          <cell r="AH1984" t="str">
            <v>JARDIM NOGUEIRA</v>
          </cell>
          <cell r="AI1984" t="str">
            <v>Itapecerica da Serra</v>
          </cell>
          <cell r="AJ1984" t="str">
            <v>São Paulo</v>
          </cell>
          <cell r="AK1984" t="str">
            <v>11</v>
          </cell>
          <cell r="AL1984" t="str">
            <v>4669.1558</v>
          </cell>
          <cell r="AM1984" t="str">
            <v>11</v>
          </cell>
          <cell r="AN1984" t="str">
            <v>94685.2202</v>
          </cell>
          <cell r="AP1984">
            <v>9106</v>
          </cell>
          <cell r="AQ1984" t="str">
            <v>34225</v>
          </cell>
          <cell r="AR1984" t="str">
            <v>7</v>
          </cell>
          <cell r="AS1984" t="str">
            <v>26.180970-2</v>
          </cell>
          <cell r="AT1984" t="str">
            <v>285489460116</v>
          </cell>
          <cell r="AU1984" t="str">
            <v>137</v>
          </cell>
          <cell r="AV1984" t="str">
            <v>201</v>
          </cell>
          <cell r="AW1984" t="str">
            <v>55130</v>
          </cell>
          <cell r="AX1984" t="str">
            <v>200</v>
          </cell>
          <cell r="AY1984">
            <v>3</v>
          </cell>
          <cell r="AZ1984">
            <v>8</v>
          </cell>
          <cell r="BA1984">
            <v>5</v>
          </cell>
        </row>
        <row r="1985">
          <cell r="A1985">
            <v>114099</v>
          </cell>
          <cell r="B1985" t="str">
            <v>REGIS RODRIGUES DE OLIVEIRA</v>
          </cell>
          <cell r="C1985" t="str">
            <v>AJUDANTE EQ SERVICOS DIVERSOS</v>
          </cell>
          <cell r="D1985" t="str">
            <v>ECOSAMPA Operação Geral</v>
          </cell>
          <cell r="E1985">
            <v>43728</v>
          </cell>
          <cell r="F1985">
            <v>1603.99</v>
          </cell>
          <cell r="G1985" t="str">
            <v>Em Atividade Normal</v>
          </cell>
          <cell r="H1985">
            <v>44867</v>
          </cell>
          <cell r="I1985">
            <v>28375</v>
          </cell>
          <cell r="J1985" t="str">
            <v>277.957.088-11</v>
          </cell>
          <cell r="K1985" t="str">
            <v>166.56260.21.8</v>
          </cell>
          <cell r="L1985" t="str">
            <v>Salário Mensal</v>
          </cell>
          <cell r="M1985" t="str">
            <v>Empregado (CLT)</v>
          </cell>
          <cell r="N1985" t="str">
            <v>5142-25</v>
          </cell>
          <cell r="O1985">
            <v>297</v>
          </cell>
          <cell r="P1985" t="str">
            <v>SEGUNDA A SABADO - 05:40 AS 14:00 / INTERVALO DE 01 HORA</v>
          </cell>
          <cell r="Q1985" t="str">
            <v>220 Horas</v>
          </cell>
          <cell r="R1985" t="str">
            <v>75.01.004</v>
          </cell>
          <cell r="S1985" t="str">
            <v>SCK - Papeleiras Higienização</v>
          </cell>
          <cell r="T1985">
            <v>2</v>
          </cell>
          <cell r="U1985" t="str">
            <v>SIEMACO SAO PAULO LIMP URBANA</v>
          </cell>
          <cell r="V1985" t="str">
            <v>Brasileira</v>
          </cell>
          <cell r="W1985" t="str">
            <v>São Paulo</v>
          </cell>
          <cell r="X1985" t="str">
            <v>MARIA APARECIDA DOS SANTOS OLIVEIRA</v>
          </cell>
          <cell r="Y1985" t="str">
            <v>WALDOMIRO RODRIGUES DE OLIVEIRA</v>
          </cell>
          <cell r="Z1985" t="str">
            <v>Casado</v>
          </cell>
          <cell r="AA1985" t="str">
            <v>Ensino Fundamental Incompleto</v>
          </cell>
          <cell r="AB1985" t="str">
            <v>M</v>
          </cell>
          <cell r="AC1985" t="str">
            <v>Rua</v>
          </cell>
          <cell r="AD1985" t="str">
            <v>SERENATA A BRASILEIRA</v>
          </cell>
          <cell r="AE1985" t="str">
            <v>12</v>
          </cell>
          <cell r="AG1985" t="str">
            <v>04856-390</v>
          </cell>
          <cell r="AH1985" t="str">
            <v>JD VARGINHA</v>
          </cell>
          <cell r="AI1985" t="str">
            <v>São Paulo</v>
          </cell>
          <cell r="AJ1985" t="str">
            <v>São Paulo</v>
          </cell>
          <cell r="AK1985" t="str">
            <v>11</v>
          </cell>
          <cell r="AL1985" t="str">
            <v>5974.9290</v>
          </cell>
          <cell r="AM1985" t="str">
            <v>11</v>
          </cell>
          <cell r="AN1985" t="str">
            <v>99926.8730</v>
          </cell>
          <cell r="AP1985">
            <v>9340</v>
          </cell>
          <cell r="AQ1985" t="str">
            <v>58951</v>
          </cell>
          <cell r="AR1985" t="str">
            <v>5</v>
          </cell>
          <cell r="AS1985" t="str">
            <v>356907107</v>
          </cell>
          <cell r="AT1985" t="str">
            <v>210444330191</v>
          </cell>
          <cell r="AU1985" t="str">
            <v>0289</v>
          </cell>
          <cell r="AV1985" t="str">
            <v>381</v>
          </cell>
          <cell r="AW1985" t="str">
            <v>034567</v>
          </cell>
          <cell r="AX1985" t="str">
            <v>00341</v>
          </cell>
          <cell r="AY1985">
            <v>3</v>
          </cell>
          <cell r="AZ1985">
            <v>11</v>
          </cell>
          <cell r="BA1985">
            <v>11</v>
          </cell>
        </row>
        <row r="1986">
          <cell r="A1986">
            <v>113663</v>
          </cell>
          <cell r="B1986" t="str">
            <v>REGIVAN FERNANDES DOS SANTOS</v>
          </cell>
          <cell r="C1986" t="str">
            <v>MOTORISTA CAMINHAO</v>
          </cell>
          <cell r="D1986" t="str">
            <v>ECOSAMPA Operação Geral</v>
          </cell>
          <cell r="E1986">
            <v>43617</v>
          </cell>
          <cell r="F1986">
            <v>3050.22</v>
          </cell>
          <cell r="G1986" t="str">
            <v>Em Atividade Normal</v>
          </cell>
          <cell r="H1986">
            <v>44993</v>
          </cell>
          <cell r="I1986">
            <v>25989</v>
          </cell>
          <cell r="J1986" t="str">
            <v>767.033.204-20</v>
          </cell>
          <cell r="K1986" t="str">
            <v>124.34939.94.7</v>
          </cell>
          <cell r="L1986" t="str">
            <v>Salário Mensal</v>
          </cell>
          <cell r="M1986" t="str">
            <v>Empregado (CLT)</v>
          </cell>
          <cell r="N1986" t="str">
            <v>7825-10</v>
          </cell>
          <cell r="O1986">
            <v>339</v>
          </cell>
          <cell r="P1986" t="str">
            <v>SEGUNDA A SABADO - 13:20 AS 21:40 / INTERVALO DE 01 HORA</v>
          </cell>
          <cell r="Q1986" t="str">
            <v>220 Horas</v>
          </cell>
          <cell r="R1986" t="str">
            <v>75.01.012</v>
          </cell>
          <cell r="S1986" t="str">
            <v>SCK - Limpeza de Bueiros</v>
          </cell>
          <cell r="T1986">
            <v>2</v>
          </cell>
          <cell r="U1986" t="str">
            <v>SIND TRAB EMP DE ONIBUS RODOV INTEREST INTERM SET DIF SAO PAULO</v>
          </cell>
          <cell r="V1986" t="str">
            <v>Brasileira</v>
          </cell>
          <cell r="W1986" t="str">
            <v>Igarassu</v>
          </cell>
          <cell r="X1986" t="str">
            <v>ROSILDA CORREIA DOS SANTOS</v>
          </cell>
          <cell r="Y1986" t="str">
            <v>RUBENS FERNANDES DOS SANTOS</v>
          </cell>
          <cell r="Z1986" t="str">
            <v>Casado</v>
          </cell>
          <cell r="AA1986" t="str">
            <v>Ensino Médio Incompleto</v>
          </cell>
          <cell r="AB1986" t="str">
            <v>M</v>
          </cell>
          <cell r="AC1986" t="str">
            <v>Rua</v>
          </cell>
          <cell r="AD1986" t="str">
            <v>DORIVAL ANTAO</v>
          </cell>
          <cell r="AE1986" t="str">
            <v>270</v>
          </cell>
          <cell r="AG1986" t="str">
            <v>05832-260</v>
          </cell>
          <cell r="AH1986" t="str">
            <v>JARDIM MAZZA</v>
          </cell>
          <cell r="AI1986" t="str">
            <v>São Paulo</v>
          </cell>
          <cell r="AJ1986" t="str">
            <v>São Paulo</v>
          </cell>
          <cell r="AP1986">
            <v>1667</v>
          </cell>
          <cell r="AQ1986" t="str">
            <v>70039</v>
          </cell>
          <cell r="AR1986" t="str">
            <v>5</v>
          </cell>
          <cell r="AS1986" t="str">
            <v>357567109</v>
          </cell>
          <cell r="AT1986" t="str">
            <v>280371340191</v>
          </cell>
          <cell r="AU1986" t="str">
            <v>200</v>
          </cell>
          <cell r="AV1986" t="str">
            <v>372</v>
          </cell>
          <cell r="AW1986" t="str">
            <v>82282</v>
          </cell>
          <cell r="AX1986" t="str">
            <v>31</v>
          </cell>
          <cell r="AY1986">
            <v>4</v>
          </cell>
          <cell r="AZ1986">
            <v>3</v>
          </cell>
          <cell r="BA1986">
            <v>0</v>
          </cell>
          <cell r="BB1986" t="str">
            <v>25.519.759.840</v>
          </cell>
          <cell r="BC1986">
            <v>44825</v>
          </cell>
          <cell r="BE1986" t="str">
            <v>A</v>
          </cell>
          <cell r="BF1986" t="str">
            <v>D</v>
          </cell>
          <cell r="BG1986">
            <v>43609</v>
          </cell>
        </row>
        <row r="1987">
          <cell r="A1987">
            <v>114539</v>
          </cell>
          <cell r="B1987" t="str">
            <v>REINALDO ARAUJO DOS SANTOS</v>
          </cell>
          <cell r="C1987" t="str">
            <v>VARREDOR</v>
          </cell>
          <cell r="D1987" t="str">
            <v>ECOSAMPA Santo Amaro</v>
          </cell>
          <cell r="E1987">
            <v>43817</v>
          </cell>
          <cell r="F1987">
            <v>1603.99</v>
          </cell>
          <cell r="G1987" t="str">
            <v>Em Atividade Normal</v>
          </cell>
          <cell r="H1987">
            <v>44867</v>
          </cell>
          <cell r="I1987">
            <v>28372</v>
          </cell>
          <cell r="J1987" t="str">
            <v>228.978.068-50</v>
          </cell>
          <cell r="K1987" t="str">
            <v>126.47746.24.0</v>
          </cell>
          <cell r="L1987" t="str">
            <v>Salário Mensal</v>
          </cell>
          <cell r="M1987" t="str">
            <v>Empregado (CLT)</v>
          </cell>
          <cell r="N1987" t="str">
            <v>5142-15</v>
          </cell>
          <cell r="O1987">
            <v>299</v>
          </cell>
          <cell r="P1987" t="str">
            <v>SEGUNDA A SABADO - 20:00 AS 03:40 / INTERVALO DE 01 HORA</v>
          </cell>
          <cell r="Q1987" t="str">
            <v>220 Horas</v>
          </cell>
          <cell r="R1987" t="str">
            <v>75.01.010</v>
          </cell>
          <cell r="S1987" t="str">
            <v>SCK - Varrição de Feiras Livres</v>
          </cell>
          <cell r="T1987">
            <v>2</v>
          </cell>
          <cell r="U1987" t="str">
            <v>SIEMACO SAO PAULO LIMP URBANA</v>
          </cell>
          <cell r="V1987" t="str">
            <v>Brasileira</v>
          </cell>
          <cell r="W1987" t="str">
            <v>Registro</v>
          </cell>
          <cell r="X1987" t="str">
            <v>MARIA RAIMUNDA DE JESUS SANTOS</v>
          </cell>
          <cell r="Y1987" t="str">
            <v>JOSE ARAUJO DOS SANTOS</v>
          </cell>
          <cell r="Z1987" t="str">
            <v>Casado</v>
          </cell>
          <cell r="AA1987" t="str">
            <v>Ensino Fundamental Incompleto</v>
          </cell>
          <cell r="AB1987" t="str">
            <v>M</v>
          </cell>
          <cell r="AC1987" t="str">
            <v>Viela</v>
          </cell>
          <cell r="AD1987" t="str">
            <v xml:space="preserve">LEAMDRO TEIXEIRA </v>
          </cell>
          <cell r="AE1987" t="str">
            <v>12</v>
          </cell>
          <cell r="AG1987" t="str">
            <v>05662-060</v>
          </cell>
          <cell r="AH1987" t="str">
            <v>JARDIM COLOMBO</v>
          </cell>
          <cell r="AI1987" t="str">
            <v>São Paulo</v>
          </cell>
          <cell r="AJ1987" t="str">
            <v>São Paulo</v>
          </cell>
          <cell r="AM1987" t="str">
            <v>11</v>
          </cell>
          <cell r="AN1987" t="str">
            <v>96288.4229</v>
          </cell>
          <cell r="AP1987">
            <v>8846</v>
          </cell>
          <cell r="AQ1987" t="str">
            <v>33565</v>
          </cell>
          <cell r="AR1987" t="str">
            <v>4</v>
          </cell>
          <cell r="AS1987" t="str">
            <v>354209541</v>
          </cell>
          <cell r="AT1987" t="str">
            <v>334880770175</v>
          </cell>
          <cell r="AU1987" t="str">
            <v>0114</v>
          </cell>
          <cell r="AV1987" t="str">
            <v>172</v>
          </cell>
          <cell r="AW1987" t="str">
            <v>22897806</v>
          </cell>
          <cell r="AX1987" t="str">
            <v>850</v>
          </cell>
          <cell r="AY1987">
            <v>3</v>
          </cell>
          <cell r="AZ1987">
            <v>8</v>
          </cell>
          <cell r="BA1987">
            <v>13</v>
          </cell>
        </row>
        <row r="1988">
          <cell r="A1988">
            <v>119675</v>
          </cell>
          <cell r="B1988" t="str">
            <v>REINALDO DA SILVA MOTA</v>
          </cell>
          <cell r="C1988" t="str">
            <v>AJUDANTE EQ SERVICOS DIVERSOS</v>
          </cell>
          <cell r="D1988" t="str">
            <v>ECOSAMPA Operação Geral</v>
          </cell>
          <cell r="E1988">
            <v>44725</v>
          </cell>
          <cell r="F1988">
            <v>1603.99</v>
          </cell>
          <cell r="G1988" t="str">
            <v>Em Atividade Normal</v>
          </cell>
          <cell r="H1988">
            <v>45149</v>
          </cell>
          <cell r="I1988">
            <v>26700</v>
          </cell>
          <cell r="J1988" t="str">
            <v>163.806.008-84</v>
          </cell>
          <cell r="K1988" t="str">
            <v>127.47891.89.7</v>
          </cell>
          <cell r="L1988" t="str">
            <v>Salário Mensal</v>
          </cell>
          <cell r="M1988" t="str">
            <v>Empregado (CLT)</v>
          </cell>
          <cell r="N1988" t="str">
            <v>5142-25</v>
          </cell>
          <cell r="O1988">
            <v>301</v>
          </cell>
          <cell r="P1988" t="str">
            <v>SEGUNDA A SABADO - 22:00 AS 05:25 / INTERVALO DE 01 HORA</v>
          </cell>
          <cell r="Q1988" t="str">
            <v>220 Horas</v>
          </cell>
          <cell r="R1988" t="str">
            <v>75.01.013</v>
          </cell>
          <cell r="S1988" t="str">
            <v>SCK - Capinação e Roçada de Vias</v>
          </cell>
          <cell r="T1988">
            <v>2</v>
          </cell>
          <cell r="U1988" t="str">
            <v>SIEMACO SAO PAULO LIMP URBANA</v>
          </cell>
          <cell r="V1988" t="str">
            <v>Brasileira</v>
          </cell>
          <cell r="W1988" t="str">
            <v>Fronteira dos Vales</v>
          </cell>
          <cell r="X1988" t="str">
            <v>VALDEIR MARIA DE JESUS</v>
          </cell>
          <cell r="Y1988" t="str">
            <v>JOSE DA SILVA MOTA</v>
          </cell>
          <cell r="Z1988" t="str">
            <v>Solteiro</v>
          </cell>
          <cell r="AA1988" t="str">
            <v>Ensino Fundamental Incompleto</v>
          </cell>
          <cell r="AB1988" t="str">
            <v>M</v>
          </cell>
          <cell r="AC1988" t="str">
            <v>Rua</v>
          </cell>
          <cell r="AD1988" t="str">
            <v>PADRE JOAQUIM CORREIA DE ALMEIDA</v>
          </cell>
          <cell r="AE1988" t="str">
            <v>8</v>
          </cell>
          <cell r="AG1988" t="str">
            <v>05778-280</v>
          </cell>
          <cell r="AH1988" t="str">
            <v>PARQUE ARARIBA</v>
          </cell>
          <cell r="AI1988" t="str">
            <v>São Paulo</v>
          </cell>
          <cell r="AJ1988" t="str">
            <v>São Paulo</v>
          </cell>
          <cell r="AK1988" t="str">
            <v>11</v>
          </cell>
          <cell r="AL1988" t="str">
            <v>95998.3145</v>
          </cell>
          <cell r="AP1988">
            <v>7867</v>
          </cell>
          <cell r="AQ1988" t="str">
            <v>39769</v>
          </cell>
          <cell r="AR1988" t="str">
            <v>2</v>
          </cell>
          <cell r="AS1988" t="str">
            <v>278372405</v>
          </cell>
          <cell r="AT1988" t="str">
            <v>266397490124</v>
          </cell>
          <cell r="AU1988" t="str">
            <v>0331</v>
          </cell>
          <cell r="AV1988" t="str">
            <v>328</v>
          </cell>
          <cell r="AW1988" t="str">
            <v>16380600</v>
          </cell>
          <cell r="AX1988" t="str">
            <v>884</v>
          </cell>
          <cell r="AY1988">
            <v>1</v>
          </cell>
          <cell r="AZ1988">
            <v>2</v>
          </cell>
          <cell r="BA1988">
            <v>18</v>
          </cell>
        </row>
        <row r="1989">
          <cell r="A1989">
            <v>113658</v>
          </cell>
          <cell r="B1989" t="str">
            <v>REINALDO MARINHO DO NASCIMENTO</v>
          </cell>
          <cell r="C1989" t="str">
            <v>FISCAL DE TURMA PLENO</v>
          </cell>
          <cell r="D1989" t="str">
            <v>ECOSAMPA Campo Limpo</v>
          </cell>
          <cell r="E1989">
            <v>43617</v>
          </cell>
          <cell r="F1989">
            <v>3222.08</v>
          </cell>
          <cell r="G1989" t="str">
            <v>Em Atividade Normal</v>
          </cell>
          <cell r="H1989">
            <v>44898</v>
          </cell>
          <cell r="I1989">
            <v>26285</v>
          </cell>
          <cell r="J1989" t="str">
            <v>976.416.426-91</v>
          </cell>
          <cell r="K1989" t="str">
            <v>125.20472.64.4</v>
          </cell>
          <cell r="L1989" t="str">
            <v>Salário Mensal</v>
          </cell>
          <cell r="M1989" t="str">
            <v>Empregado (CLT)</v>
          </cell>
          <cell r="N1989" t="str">
            <v>9922-05</v>
          </cell>
          <cell r="O1989">
            <v>66</v>
          </cell>
          <cell r="P1989" t="str">
            <v>SEGUNDA A SABADO - 06:00 AS 14:20 / INTERVALO DE 01 HORA</v>
          </cell>
          <cell r="Q1989" t="str">
            <v>220 Horas</v>
          </cell>
          <cell r="R1989" t="str">
            <v>75.02.003</v>
          </cell>
          <cell r="S1989" t="str">
            <v>Apoio Op C.Direto</v>
          </cell>
          <cell r="T1989">
            <v>2</v>
          </cell>
          <cell r="U1989" t="str">
            <v>SIEMACO SAO PAULO LIMP URBANA</v>
          </cell>
          <cell r="V1989" t="str">
            <v>Brasileira</v>
          </cell>
          <cell r="W1989" t="str">
            <v>São Paulo</v>
          </cell>
          <cell r="X1989" t="str">
            <v>MARIA NOEME DO NASCIMENTO</v>
          </cell>
          <cell r="Y1989" t="str">
            <v>JOSE MARINHO DO NASCIMENTO</v>
          </cell>
          <cell r="Z1989" t="str">
            <v>Outros</v>
          </cell>
          <cell r="AA1989" t="str">
            <v>Ensino Fundamental Incompleto</v>
          </cell>
          <cell r="AB1989" t="str">
            <v>M</v>
          </cell>
          <cell r="AC1989" t="str">
            <v>Rua</v>
          </cell>
          <cell r="AD1989" t="str">
            <v>TACUAREMBO</v>
          </cell>
          <cell r="AE1989" t="str">
            <v>18</v>
          </cell>
          <cell r="AG1989" t="str">
            <v>04941-180</v>
          </cell>
          <cell r="AH1989" t="str">
            <v>PARQUE BOLOGNE</v>
          </cell>
          <cell r="AI1989" t="str">
            <v>São Paulo</v>
          </cell>
          <cell r="AJ1989" t="str">
            <v>São Paulo</v>
          </cell>
          <cell r="AP1989">
            <v>1634</v>
          </cell>
          <cell r="AQ1989" t="str">
            <v>67762</v>
          </cell>
          <cell r="AR1989" t="str">
            <v>7</v>
          </cell>
          <cell r="AS1989" t="str">
            <v>29178854-3</v>
          </cell>
          <cell r="AT1989" t="str">
            <v>280395230108</v>
          </cell>
          <cell r="AU1989" t="str">
            <v>516</v>
          </cell>
          <cell r="AV1989" t="str">
            <v>372</v>
          </cell>
          <cell r="AW1989" t="str">
            <v>3377</v>
          </cell>
          <cell r="AX1989" t="str">
            <v>69</v>
          </cell>
          <cell r="AY1989">
            <v>4</v>
          </cell>
          <cell r="AZ1989">
            <v>3</v>
          </cell>
          <cell r="BA1989">
            <v>0</v>
          </cell>
        </row>
        <row r="1990">
          <cell r="A1990">
            <v>113654</v>
          </cell>
          <cell r="B1990" t="str">
            <v>REMI GONCALVES DOS SANTOS</v>
          </cell>
          <cell r="C1990" t="str">
            <v>COLETOR</v>
          </cell>
          <cell r="D1990" t="str">
            <v>ECOSAMPA Operação Geral</v>
          </cell>
          <cell r="E1990">
            <v>43617</v>
          </cell>
          <cell r="F1990">
            <v>1907.79</v>
          </cell>
          <cell r="G1990" t="str">
            <v>Em Atividade Normal</v>
          </cell>
          <cell r="H1990">
            <v>45119</v>
          </cell>
          <cell r="I1990">
            <v>31998</v>
          </cell>
          <cell r="J1990" t="str">
            <v>090.533.786-77</v>
          </cell>
          <cell r="K1990" t="str">
            <v>165.73507.20.8</v>
          </cell>
          <cell r="L1990" t="str">
            <v>Salário Mensal</v>
          </cell>
          <cell r="M1990" t="str">
            <v>Empregado (CLT)</v>
          </cell>
          <cell r="N1990" t="str">
            <v>5142-05</v>
          </cell>
          <cell r="O1990">
            <v>339</v>
          </cell>
          <cell r="P1990" t="str">
            <v>SEGUNDA A SABADO - 13:20 AS 21:40 / INTERVALO DE 01 HORA</v>
          </cell>
          <cell r="Q1990" t="str">
            <v>220 Horas</v>
          </cell>
          <cell r="R1990" t="str">
            <v>75.01.024</v>
          </cell>
          <cell r="S1990" t="str">
            <v>SCK - Coleta Manual Residuos - Compactador</v>
          </cell>
          <cell r="T1990">
            <v>2</v>
          </cell>
          <cell r="U1990" t="str">
            <v>SIEMACO SAO PAULO LIMP URBANA</v>
          </cell>
          <cell r="V1990" t="str">
            <v>Brasileira</v>
          </cell>
          <cell r="W1990" t="str">
            <v>São João Evangelista</v>
          </cell>
          <cell r="X1990" t="str">
            <v>IZABEL DA COSTA DE PAULA</v>
          </cell>
          <cell r="Y1990" t="str">
            <v>RAIMUNDO GONCALVES DE PAULA</v>
          </cell>
          <cell r="Z1990" t="str">
            <v>Solteiro</v>
          </cell>
          <cell r="AA1990" t="str">
            <v>Ensino Médio Incompleto</v>
          </cell>
          <cell r="AB1990" t="str">
            <v>M</v>
          </cell>
          <cell r="AC1990" t="str">
            <v>Rua</v>
          </cell>
          <cell r="AD1990" t="str">
            <v>ALBERTO ALVES FILHO</v>
          </cell>
          <cell r="AE1990" t="str">
            <v>15</v>
          </cell>
          <cell r="AG1990" t="str">
            <v>04945-010</v>
          </cell>
          <cell r="AH1990" t="str">
            <v>PARQUE DO LAGO</v>
          </cell>
          <cell r="AI1990" t="str">
            <v>São Paulo</v>
          </cell>
          <cell r="AJ1990" t="str">
            <v>São Paulo</v>
          </cell>
          <cell r="AP1990">
            <v>2949</v>
          </cell>
          <cell r="AQ1990" t="str">
            <v>31581</v>
          </cell>
          <cell r="AR1990" t="str">
            <v>2</v>
          </cell>
          <cell r="AS1990" t="str">
            <v>560654030</v>
          </cell>
          <cell r="AT1990" t="str">
            <v>161515570264</v>
          </cell>
          <cell r="AU1990" t="str">
            <v>33</v>
          </cell>
          <cell r="AV1990" t="str">
            <v>294</v>
          </cell>
          <cell r="AW1990" t="str">
            <v>80867</v>
          </cell>
          <cell r="AX1990" t="str">
            <v>128</v>
          </cell>
          <cell r="AY1990">
            <v>4</v>
          </cell>
          <cell r="AZ1990">
            <v>3</v>
          </cell>
          <cell r="BA1990">
            <v>0</v>
          </cell>
        </row>
        <row r="1991">
          <cell r="A1991">
            <v>113929</v>
          </cell>
          <cell r="B1991" t="str">
            <v>RENALDO VIEIRA SANTOS</v>
          </cell>
          <cell r="C1991" t="str">
            <v>VARREDOR</v>
          </cell>
          <cell r="D1991" t="str">
            <v>ECOSAMPA Santo Amaro</v>
          </cell>
          <cell r="E1991">
            <v>43682</v>
          </cell>
          <cell r="F1991">
            <v>1603.99</v>
          </cell>
          <cell r="G1991" t="str">
            <v>Em Atividade Normal</v>
          </cell>
          <cell r="H1991">
            <v>45086</v>
          </cell>
          <cell r="I1991">
            <v>26724</v>
          </cell>
          <cell r="J1991" t="str">
            <v>692.821.375-20</v>
          </cell>
          <cell r="K1991" t="str">
            <v>201.15679.86.8</v>
          </cell>
          <cell r="L1991" t="str">
            <v>Salário Mensal</v>
          </cell>
          <cell r="M1991" t="str">
            <v>Empregado (CLT)</v>
          </cell>
          <cell r="N1991" t="str">
            <v>5142-15</v>
          </cell>
          <cell r="O1991">
            <v>66</v>
          </cell>
          <cell r="P1991" t="str">
            <v>SEGUNDA A SABADO - 06:00 AS 14:20 / INTERVALO DE 01 HORA</v>
          </cell>
          <cell r="Q1991" t="str">
            <v>220 Horas</v>
          </cell>
          <cell r="R1991" t="str">
            <v>75.01.006</v>
          </cell>
          <cell r="S1991" t="str">
            <v>SCK - Varrição de Vias e Logradouros</v>
          </cell>
          <cell r="T1991">
            <v>2</v>
          </cell>
          <cell r="U1991" t="str">
            <v>SIEMACO SAO PAULO LIMP URBANA</v>
          </cell>
          <cell r="V1991" t="str">
            <v>Brasileira</v>
          </cell>
          <cell r="W1991" t="str">
            <v>São Paulo</v>
          </cell>
          <cell r="X1991" t="str">
            <v>AUREA GONCALO DOS SANTOS</v>
          </cell>
          <cell r="Y1991" t="str">
            <v>MANOEL VIEIRA SANTOS</v>
          </cell>
          <cell r="Z1991" t="str">
            <v>Casado</v>
          </cell>
          <cell r="AA1991" t="str">
            <v>Ensino Fundamental Incompleto</v>
          </cell>
          <cell r="AB1991" t="str">
            <v>M</v>
          </cell>
          <cell r="AC1991" t="str">
            <v>Rua</v>
          </cell>
          <cell r="AD1991" t="str">
            <v>PIERRE PATEL</v>
          </cell>
          <cell r="AE1991" t="str">
            <v>7</v>
          </cell>
          <cell r="AF1991" t="str">
            <v>CASA 1</v>
          </cell>
          <cell r="AG1991" t="str">
            <v>05877-310</v>
          </cell>
          <cell r="AH1991" t="str">
            <v>JARDIM GUARUJA</v>
          </cell>
          <cell r="AI1991" t="str">
            <v>São Paulo</v>
          </cell>
          <cell r="AJ1991" t="str">
            <v>São Paulo</v>
          </cell>
          <cell r="AM1991" t="str">
            <v>11</v>
          </cell>
          <cell r="AN1991" t="str">
            <v>96169.8684</v>
          </cell>
          <cell r="AP1991">
            <v>9106</v>
          </cell>
          <cell r="AQ1991" t="str">
            <v>34582</v>
          </cell>
          <cell r="AR1991" t="str">
            <v>1</v>
          </cell>
          <cell r="AS1991" t="str">
            <v>356086975</v>
          </cell>
          <cell r="AT1991" t="str">
            <v>05334420531</v>
          </cell>
          <cell r="AU1991" t="str">
            <v>0204</v>
          </cell>
          <cell r="AV1991" t="str">
            <v>020</v>
          </cell>
          <cell r="AW1991" t="str">
            <v>016852</v>
          </cell>
          <cell r="AX1991" t="str">
            <v>00383</v>
          </cell>
          <cell r="AY1991">
            <v>4</v>
          </cell>
          <cell r="AZ1991">
            <v>0</v>
          </cell>
          <cell r="BA1991">
            <v>26</v>
          </cell>
        </row>
        <row r="1992">
          <cell r="A1992">
            <v>118055</v>
          </cell>
          <cell r="B1992" t="str">
            <v>RENALTY LEITE DE JESUS</v>
          </cell>
          <cell r="C1992" t="str">
            <v>AJUDANTE EQ SERVICOS DIVERSOS</v>
          </cell>
          <cell r="D1992" t="str">
            <v>ECOSAMPA Capela do Socorro</v>
          </cell>
          <cell r="E1992">
            <v>44567</v>
          </cell>
          <cell r="F1992">
            <v>1603.99</v>
          </cell>
          <cell r="G1992" t="str">
            <v>Em Atividade Normal</v>
          </cell>
          <cell r="H1992">
            <v>45177</v>
          </cell>
          <cell r="I1992">
            <v>35912</v>
          </cell>
          <cell r="J1992" t="str">
            <v>435.649.358-35</v>
          </cell>
          <cell r="K1992" t="str">
            <v>236.37600.91.5</v>
          </cell>
          <cell r="L1992" t="str">
            <v>Salário Mensal</v>
          </cell>
          <cell r="M1992" t="str">
            <v>Empregado (CLT)</v>
          </cell>
          <cell r="N1992" t="str">
            <v>5142-25</v>
          </cell>
          <cell r="O1992">
            <v>66</v>
          </cell>
          <cell r="P1992" t="str">
            <v>SEGUNDA A SABADO - 06:00 AS 14:20 / INTERVALO DE 01 HORA</v>
          </cell>
          <cell r="Q1992" t="str">
            <v>220 Horas</v>
          </cell>
          <cell r="R1992" t="str">
            <v>75.01.013</v>
          </cell>
          <cell r="S1992" t="str">
            <v>SCK - Capinação e Roçada de Vias</v>
          </cell>
          <cell r="T1992">
            <v>2</v>
          </cell>
          <cell r="U1992" t="str">
            <v>SIEMACO SAO PAULO LIMP URBANA</v>
          </cell>
          <cell r="V1992" t="str">
            <v>Brasileira</v>
          </cell>
          <cell r="W1992" t="str">
            <v>São Paulo</v>
          </cell>
          <cell r="X1992" t="str">
            <v>NILZETE LEITE SANTOS</v>
          </cell>
          <cell r="Y1992" t="str">
            <v>REGINALDO EVANGELISTA DE JESUS</v>
          </cell>
          <cell r="Z1992" t="str">
            <v>Solteiro</v>
          </cell>
          <cell r="AA1992" t="str">
            <v>Ensino Médio Completo</v>
          </cell>
          <cell r="AB1992" t="str">
            <v>M</v>
          </cell>
          <cell r="AC1992" t="str">
            <v>Rua</v>
          </cell>
          <cell r="AD1992" t="str">
            <v>RUA DUAS IRMAS</v>
          </cell>
          <cell r="AE1992" t="str">
            <v>2</v>
          </cell>
          <cell r="AG1992" t="str">
            <v>04866-175</v>
          </cell>
          <cell r="AH1992" t="str">
            <v>JARDIM ALMEIDA</v>
          </cell>
          <cell r="AI1992" t="str">
            <v>São Paulo</v>
          </cell>
          <cell r="AJ1992" t="str">
            <v>São Paulo</v>
          </cell>
          <cell r="AK1992" t="str">
            <v>11</v>
          </cell>
          <cell r="AL1992" t="str">
            <v>96853.7416</v>
          </cell>
          <cell r="AM1992" t="str">
            <v>11</v>
          </cell>
          <cell r="AN1992" t="str">
            <v>96799.5672</v>
          </cell>
          <cell r="AP1992">
            <v>6753</v>
          </cell>
          <cell r="AQ1992" t="str">
            <v>32753</v>
          </cell>
          <cell r="AR1992" t="str">
            <v>2</v>
          </cell>
          <cell r="AS1992" t="str">
            <v>382656489</v>
          </cell>
          <cell r="AT1992" t="str">
            <v>430820190141</v>
          </cell>
          <cell r="AU1992" t="str">
            <v>0092</v>
          </cell>
          <cell r="AV1992" t="str">
            <v>381</v>
          </cell>
          <cell r="AW1992" t="str">
            <v>43564935</v>
          </cell>
          <cell r="AX1992" t="str">
            <v>835</v>
          </cell>
          <cell r="AY1992">
            <v>1</v>
          </cell>
          <cell r="AZ1992">
            <v>7</v>
          </cell>
          <cell r="BA1992">
            <v>25</v>
          </cell>
        </row>
        <row r="1993">
          <cell r="A1993">
            <v>114933</v>
          </cell>
          <cell r="B1993" t="str">
            <v>RENAN BARBOSA SILVA</v>
          </cell>
          <cell r="C1993" t="str">
            <v>COLETOR</v>
          </cell>
          <cell r="D1993" t="str">
            <v>ECOSAMPA Operação Geral</v>
          </cell>
          <cell r="E1993">
            <v>43916</v>
          </cell>
          <cell r="F1993">
            <v>1907.79</v>
          </cell>
          <cell r="G1993" t="str">
            <v>Em Atividade Normal</v>
          </cell>
          <cell r="H1993">
            <v>44744</v>
          </cell>
          <cell r="I1993">
            <v>35664</v>
          </cell>
          <cell r="J1993" t="str">
            <v>078.403.555-52</v>
          </cell>
          <cell r="K1993" t="str">
            <v>209.21459.97.6</v>
          </cell>
          <cell r="L1993" t="str">
            <v>Salário Mensal</v>
          </cell>
          <cell r="M1993" t="str">
            <v>Empregado (CLT)</v>
          </cell>
          <cell r="N1993" t="str">
            <v>5142-05</v>
          </cell>
          <cell r="O1993">
            <v>339</v>
          </cell>
          <cell r="P1993" t="str">
            <v>SEGUNDA A SABADO - 13:20 AS 21:40 / INTERVALO DE 01 HORA</v>
          </cell>
          <cell r="Q1993" t="str">
            <v>220 Horas</v>
          </cell>
          <cell r="R1993" t="str">
            <v>75.01.023</v>
          </cell>
          <cell r="S1993" t="str">
            <v>SCK - Coleta Manual Residuos - Orgânicos Feira Livre</v>
          </cell>
          <cell r="T1993">
            <v>2</v>
          </cell>
          <cell r="U1993" t="str">
            <v>SIEMACO SAO PAULO LIMP URBANA</v>
          </cell>
          <cell r="V1993" t="str">
            <v>Brasileira</v>
          </cell>
          <cell r="W1993" t="str">
            <v>São Paulo</v>
          </cell>
          <cell r="X1993" t="str">
            <v>IRIS DOS ANJOS SILVA</v>
          </cell>
          <cell r="Y1993" t="str">
            <v>VALDENIR BARBOSA DA SILVA</v>
          </cell>
          <cell r="Z1993" t="str">
            <v>Solteiro</v>
          </cell>
          <cell r="AA1993" t="str">
            <v>Ensino Médio Completo</v>
          </cell>
          <cell r="AB1993" t="str">
            <v>M</v>
          </cell>
          <cell r="AC1993" t="str">
            <v>Avenida</v>
          </cell>
          <cell r="AD1993" t="str">
            <v>KAYO OKOMOTO</v>
          </cell>
          <cell r="AE1993" t="str">
            <v>101</v>
          </cell>
          <cell r="AF1993" t="str">
            <v>CASA 2</v>
          </cell>
          <cell r="AG1993" t="str">
            <v>04875-000</v>
          </cell>
          <cell r="AH1993" t="str">
            <v>CHACARA SANTO AMARO</v>
          </cell>
          <cell r="AI1993" t="str">
            <v>São Paulo</v>
          </cell>
          <cell r="AJ1993" t="str">
            <v>São Paulo</v>
          </cell>
          <cell r="AK1993" t="str">
            <v>77</v>
          </cell>
          <cell r="AL1993" t="str">
            <v>99811.6904</v>
          </cell>
          <cell r="AM1993" t="str">
            <v>11</v>
          </cell>
          <cell r="AN1993" t="str">
            <v>94313.8223</v>
          </cell>
          <cell r="AP1993">
            <v>6753</v>
          </cell>
          <cell r="AQ1993" t="str">
            <v>30604</v>
          </cell>
          <cell r="AR1993" t="str">
            <v>9</v>
          </cell>
          <cell r="AS1993" t="str">
            <v>657887638</v>
          </cell>
          <cell r="AT1993" t="str">
            <v>151306650566</v>
          </cell>
          <cell r="AU1993" t="str">
            <v>0190</v>
          </cell>
          <cell r="AV1993" t="str">
            <v>090</v>
          </cell>
          <cell r="AW1993" t="str">
            <v>07840355</v>
          </cell>
          <cell r="AX1993" t="str">
            <v>552</v>
          </cell>
          <cell r="AY1993">
            <v>3</v>
          </cell>
          <cell r="AZ1993">
            <v>5</v>
          </cell>
          <cell r="BA1993">
            <v>5</v>
          </cell>
        </row>
        <row r="1994">
          <cell r="A1994">
            <v>116232</v>
          </cell>
          <cell r="B1994" t="str">
            <v>RENAN RODRIGUES DE FREITAS</v>
          </cell>
          <cell r="C1994" t="str">
            <v>AJUDANTE EQ SERVICOS DIVERSOS</v>
          </cell>
          <cell r="D1994" t="str">
            <v>ECOSAMPA Santo Amaro</v>
          </cell>
          <cell r="E1994">
            <v>44273</v>
          </cell>
          <cell r="F1994">
            <v>1603.99</v>
          </cell>
          <cell r="G1994" t="str">
            <v>Em Atividade Normal</v>
          </cell>
          <cell r="H1994">
            <v>44930</v>
          </cell>
          <cell r="I1994">
            <v>34198</v>
          </cell>
          <cell r="J1994" t="str">
            <v>428.927.988-09</v>
          </cell>
          <cell r="K1994" t="str">
            <v>204.29484.95.4</v>
          </cell>
          <cell r="L1994" t="str">
            <v>Salário Mensal</v>
          </cell>
          <cell r="M1994" t="str">
            <v>Empregado (CLT)</v>
          </cell>
          <cell r="N1994" t="str">
            <v>5142-25</v>
          </cell>
          <cell r="O1994">
            <v>300</v>
          </cell>
          <cell r="P1994" t="str">
            <v>SEGUNDA A SABADO - 21:00 AS 04:33 / INTERVALO DE 01 HORA</v>
          </cell>
          <cell r="Q1994" t="str">
            <v>220 Horas</v>
          </cell>
          <cell r="R1994" t="str">
            <v>75.01.022</v>
          </cell>
          <cell r="S1994" t="str">
            <v>SCK - Limpeza Habitacional - Dificil Acesso</v>
          </cell>
          <cell r="T1994">
            <v>2</v>
          </cell>
          <cell r="U1994" t="str">
            <v>SIEMACO SAO PAULO LIMP URBANA</v>
          </cell>
          <cell r="V1994" t="str">
            <v>Brasileira</v>
          </cell>
          <cell r="W1994" t="str">
            <v>São Paulo</v>
          </cell>
          <cell r="X1994" t="str">
            <v>ANA LUCIA SANTOS RODRIGUES</v>
          </cell>
          <cell r="Y1994" t="str">
            <v>ELIAS DELFINO DE FREITAS</v>
          </cell>
          <cell r="Z1994" t="str">
            <v>Solteiro</v>
          </cell>
          <cell r="AA1994" t="str">
            <v>Ensino Médio Completo</v>
          </cell>
          <cell r="AB1994" t="str">
            <v>M</v>
          </cell>
          <cell r="AC1994" t="str">
            <v>Rua</v>
          </cell>
          <cell r="AD1994" t="str">
            <v xml:space="preserve">RUA DOS PINTADOS </v>
          </cell>
          <cell r="AE1994" t="str">
            <v>45</v>
          </cell>
          <cell r="AG1994" t="str">
            <v>04944-150</v>
          </cell>
          <cell r="AH1994" t="str">
            <v>PARQUE DO LAGO</v>
          </cell>
          <cell r="AI1994" t="str">
            <v>São Paulo</v>
          </cell>
          <cell r="AJ1994" t="str">
            <v>São Paulo</v>
          </cell>
          <cell r="AK1994" t="str">
            <v>11</v>
          </cell>
          <cell r="AL1994" t="str">
            <v>5517.0032</v>
          </cell>
          <cell r="AM1994" t="str">
            <v>11</v>
          </cell>
          <cell r="AN1994" t="str">
            <v>93095.5225</v>
          </cell>
          <cell r="AP1994">
            <v>554</v>
          </cell>
          <cell r="AQ1994" t="str">
            <v>22212</v>
          </cell>
          <cell r="AR1994" t="str">
            <v>5</v>
          </cell>
          <cell r="AS1994" t="str">
            <v>432870088</v>
          </cell>
          <cell r="AT1994" t="str">
            <v>407211680132</v>
          </cell>
          <cell r="AU1994" t="str">
            <v>0596</v>
          </cell>
          <cell r="AV1994" t="str">
            <v>372</v>
          </cell>
          <cell r="AW1994" t="str">
            <v>42892798</v>
          </cell>
          <cell r="AX1994" t="str">
            <v>809</v>
          </cell>
          <cell r="AY1994">
            <v>2</v>
          </cell>
          <cell r="AZ1994">
            <v>5</v>
          </cell>
          <cell r="BA1994">
            <v>13</v>
          </cell>
        </row>
        <row r="1995">
          <cell r="A1995">
            <v>113884</v>
          </cell>
          <cell r="B1995" t="str">
            <v>RENAN SOUZA OLIVEIRA ANDRADE</v>
          </cell>
          <cell r="C1995" t="str">
            <v>SUPERINTENDENTE OPERACIONAL</v>
          </cell>
          <cell r="D1995" t="str">
            <v>ECOSAMPA PJ</v>
          </cell>
          <cell r="E1995">
            <v>43663</v>
          </cell>
          <cell r="F1995">
            <v>0.01</v>
          </cell>
          <cell r="G1995" t="str">
            <v>Em Atividade Normal</v>
          </cell>
          <cell r="H1995">
            <v>43663</v>
          </cell>
          <cell r="I1995">
            <v>30654</v>
          </cell>
          <cell r="J1995" t="str">
            <v>055.640.437-82</v>
          </cell>
          <cell r="L1995" t="str">
            <v>Salário Mensal</v>
          </cell>
          <cell r="M1995" t="str">
            <v>Pessoa Jurídica</v>
          </cell>
          <cell r="N1995" t="str">
            <v>1210-10</v>
          </cell>
          <cell r="O1995">
            <v>10</v>
          </cell>
          <cell r="P1995" t="str">
            <v>SEGUNDA A SEXTA - 08:00 AS 17:48 / INTERVALO DE 01 HORA</v>
          </cell>
          <cell r="Q1995" t="str">
            <v>220 Horas</v>
          </cell>
          <cell r="R1995" t="str">
            <v>03.01.001</v>
          </cell>
          <cell r="S1995" t="str">
            <v>Depto Servicos Gerais</v>
          </cell>
          <cell r="T1995">
            <v>1</v>
          </cell>
          <cell r="U1995" t="str">
            <v>Nenhum</v>
          </cell>
          <cell r="V1995" t="str">
            <v>Brasileira</v>
          </cell>
          <cell r="W1995" t="str">
            <v>São Paulo</v>
          </cell>
          <cell r="Z1995" t="str">
            <v>Casado</v>
          </cell>
          <cell r="AA1995" t="str">
            <v>Pós-Graduação</v>
          </cell>
          <cell r="AB1995" t="str">
            <v>M</v>
          </cell>
          <cell r="AC1995" t="str">
            <v>Nenhum</v>
          </cell>
          <cell r="AI1995" t="str">
            <v>Nenhum</v>
          </cell>
          <cell r="AJ1995" t="str">
            <v>São Paulo</v>
          </cell>
          <cell r="AO1995" t="str">
            <v>renan.andrade@ecosampa.com</v>
          </cell>
          <cell r="AP1995">
            <v>0</v>
          </cell>
          <cell r="AS1995" t="str">
            <v>133693325</v>
          </cell>
          <cell r="AY1995">
            <v>4</v>
          </cell>
          <cell r="AZ1995">
            <v>1</v>
          </cell>
          <cell r="BA1995">
            <v>14</v>
          </cell>
        </row>
        <row r="1996">
          <cell r="A1996">
            <v>114532</v>
          </cell>
          <cell r="B1996" t="str">
            <v>RENATA DE LIMA PINHEIRO</v>
          </cell>
          <cell r="C1996" t="str">
            <v>PENSIONISTAS</v>
          </cell>
          <cell r="D1996" t="str">
            <v>ECOSAMPA Pensionistas</v>
          </cell>
          <cell r="E1996">
            <v>43812</v>
          </cell>
          <cell r="F1996">
            <v>0.01</v>
          </cell>
          <cell r="G1996" t="str">
            <v>Demitido em Meses Anteriores</v>
          </cell>
          <cell r="H1996">
            <v>44169</v>
          </cell>
          <cell r="J1996" t="str">
            <v>351.043.588-52</v>
          </cell>
          <cell r="L1996" t="str">
            <v>Nenhuma</v>
          </cell>
          <cell r="M1996" t="str">
            <v>Pensionista</v>
          </cell>
          <cell r="N1996" t="str">
            <v>1415-20</v>
          </cell>
          <cell r="O1996">
            <v>10</v>
          </cell>
          <cell r="P1996" t="str">
            <v>SEGUNDA A SEXTA - 08:00 AS 17:48 / INTERVALO DE 01 HORA</v>
          </cell>
          <cell r="Q1996" t="str">
            <v>220 Horas</v>
          </cell>
          <cell r="R1996" t="str">
            <v>00.00.000</v>
          </cell>
          <cell r="S1996" t="str">
            <v>Pensionistas</v>
          </cell>
          <cell r="T1996">
            <v>2</v>
          </cell>
          <cell r="U1996" t="str">
            <v>Nenhum</v>
          </cell>
          <cell r="V1996" t="str">
            <v>Brasileira</v>
          </cell>
          <cell r="W1996" t="str">
            <v>Nenhum</v>
          </cell>
          <cell r="Z1996" t="str">
            <v>Solteiro</v>
          </cell>
          <cell r="AA1996" t="str">
            <v>Educação Básica Completa</v>
          </cell>
          <cell r="AB1996" t="str">
            <v>F</v>
          </cell>
          <cell r="AC1996" t="str">
            <v>Nenhum</v>
          </cell>
          <cell r="AI1996" t="str">
            <v>Nenhum</v>
          </cell>
          <cell r="AJ1996" t="str">
            <v>Nenhum</v>
          </cell>
          <cell r="AP1996">
            <v>7463</v>
          </cell>
          <cell r="AQ1996" t="str">
            <v>32862</v>
          </cell>
          <cell r="AR1996" t="str">
            <v>0</v>
          </cell>
          <cell r="AS1996" t="str">
            <v>44039345</v>
          </cell>
          <cell r="AY1996">
            <v>0</v>
          </cell>
          <cell r="AZ1996">
            <v>11</v>
          </cell>
          <cell r="BA1996">
            <v>21</v>
          </cell>
        </row>
        <row r="1997">
          <cell r="A1997">
            <v>114119</v>
          </cell>
          <cell r="B1997" t="str">
            <v>RENATA GONCALVES ALVIM</v>
          </cell>
          <cell r="C1997" t="str">
            <v>PENSIONISTAS</v>
          </cell>
          <cell r="D1997" t="str">
            <v>ECOSAMPA Pensionistas</v>
          </cell>
          <cell r="E1997">
            <v>43710</v>
          </cell>
          <cell r="F1997">
            <v>0.01</v>
          </cell>
          <cell r="G1997" t="str">
            <v>Em Atividade Normal</v>
          </cell>
          <cell r="H1997">
            <v>43710</v>
          </cell>
          <cell r="J1997" t="str">
            <v>293.087.888-67</v>
          </cell>
          <cell r="L1997" t="str">
            <v>Nenhuma</v>
          </cell>
          <cell r="M1997" t="str">
            <v>Pensionista</v>
          </cell>
          <cell r="N1997" t="str">
            <v>1415-20</v>
          </cell>
          <cell r="O1997">
            <v>46</v>
          </cell>
          <cell r="P1997" t="str">
            <v>SEGUNDA A SEXTA - 08:30 ÀS 18:18 / INTERVALO DE 01 HORA</v>
          </cell>
          <cell r="Q1997" t="str">
            <v>220 Horas</v>
          </cell>
          <cell r="R1997" t="str">
            <v>00.00.000</v>
          </cell>
          <cell r="S1997" t="str">
            <v>Pensionistas</v>
          </cell>
          <cell r="T1997">
            <v>2</v>
          </cell>
          <cell r="U1997" t="str">
            <v>Nenhum</v>
          </cell>
          <cell r="V1997" t="str">
            <v>Brasileira</v>
          </cell>
          <cell r="W1997" t="str">
            <v>Nenhum</v>
          </cell>
          <cell r="Z1997" t="str">
            <v>Solteiro</v>
          </cell>
          <cell r="AA1997" t="str">
            <v>Ensino Médio Completo</v>
          </cell>
          <cell r="AB1997" t="str">
            <v>-</v>
          </cell>
          <cell r="AC1997" t="str">
            <v>Nenhum</v>
          </cell>
          <cell r="AI1997" t="str">
            <v>São Paulo</v>
          </cell>
          <cell r="AJ1997" t="str">
            <v>São Paulo</v>
          </cell>
          <cell r="AP1997">
            <v>1626</v>
          </cell>
          <cell r="AQ1997" t="str">
            <v>67182</v>
          </cell>
          <cell r="AR1997" t="str">
            <v>8</v>
          </cell>
          <cell r="AY1997">
            <v>3</v>
          </cell>
          <cell r="AZ1997">
            <v>11</v>
          </cell>
          <cell r="BA1997">
            <v>29</v>
          </cell>
        </row>
        <row r="1998">
          <cell r="A1998">
            <v>113648</v>
          </cell>
          <cell r="B1998" t="str">
            <v>RENATO CALIXTO DE GOUVEIA</v>
          </cell>
          <cell r="C1998" t="str">
            <v>VARREDOR</v>
          </cell>
          <cell r="D1998" t="str">
            <v>ECOSAMPA Santo Amaro</v>
          </cell>
          <cell r="E1998">
            <v>43617</v>
          </cell>
          <cell r="F1998">
            <v>1603.99</v>
          </cell>
          <cell r="G1998" t="str">
            <v>Em Atividade Normal</v>
          </cell>
          <cell r="H1998">
            <v>45023</v>
          </cell>
          <cell r="I1998">
            <v>32081</v>
          </cell>
          <cell r="J1998" t="str">
            <v>400.834.818-26</v>
          </cell>
          <cell r="K1998" t="str">
            <v>165.92101.85.8</v>
          </cell>
          <cell r="L1998" t="str">
            <v>Salário Mensal</v>
          </cell>
          <cell r="M1998" t="str">
            <v>Empregado (CLT)</v>
          </cell>
          <cell r="N1998" t="str">
            <v>5142-15</v>
          </cell>
          <cell r="O1998">
            <v>216</v>
          </cell>
          <cell r="P1998" t="str">
            <v>SEGUNDA A SABADO - 12:00 AS 20:20 / INTERVALO DE 01 HORA</v>
          </cell>
          <cell r="Q1998" t="str">
            <v>220 Horas</v>
          </cell>
          <cell r="R1998" t="str">
            <v>75.01.007</v>
          </cell>
          <cell r="S1998" t="str">
            <v>SCK - Varrição de Sarjetas e Calçadas</v>
          </cell>
          <cell r="T1998">
            <v>2</v>
          </cell>
          <cell r="U1998" t="str">
            <v>SIEMACO SAO PAULO LIMP URBANA</v>
          </cell>
          <cell r="V1998" t="str">
            <v>Brasileira</v>
          </cell>
          <cell r="W1998" t="str">
            <v>São Paulo</v>
          </cell>
          <cell r="X1998" t="str">
            <v>MARIA JOSE PEREIRA DE GOUVEIA</v>
          </cell>
          <cell r="Y1998" t="str">
            <v>PAULO CALIXTO DE GOUVEIA</v>
          </cell>
          <cell r="Z1998" t="str">
            <v>Solteiro</v>
          </cell>
          <cell r="AA1998" t="str">
            <v>Ensino Médio Incompleto</v>
          </cell>
          <cell r="AB1998" t="str">
            <v>M</v>
          </cell>
          <cell r="AC1998" t="str">
            <v>Rua</v>
          </cell>
          <cell r="AD1998" t="str">
            <v>LEANDRO TEIXEIRA</v>
          </cell>
          <cell r="AE1998" t="str">
            <v>30</v>
          </cell>
          <cell r="AG1998" t="str">
            <v>05662-060</v>
          </cell>
          <cell r="AH1998" t="str">
            <v>PARAISOPOLIS</v>
          </cell>
          <cell r="AI1998" t="str">
            <v>São Paulo</v>
          </cell>
          <cell r="AJ1998" t="str">
            <v>São Paulo</v>
          </cell>
          <cell r="AP1998">
            <v>8846</v>
          </cell>
          <cell r="AQ1998" t="str">
            <v>33028</v>
          </cell>
          <cell r="AR1998" t="str">
            <v>3</v>
          </cell>
          <cell r="AS1998" t="str">
            <v>484034121</v>
          </cell>
          <cell r="AT1998" t="str">
            <v>344861320159</v>
          </cell>
          <cell r="AU1998" t="str">
            <v>571</v>
          </cell>
          <cell r="AV1998" t="str">
            <v>346</v>
          </cell>
          <cell r="AW1998" t="str">
            <v>76574</v>
          </cell>
          <cell r="AX1998" t="str">
            <v>308</v>
          </cell>
          <cell r="AY1998">
            <v>4</v>
          </cell>
          <cell r="AZ1998">
            <v>3</v>
          </cell>
          <cell r="BA1998">
            <v>0</v>
          </cell>
        </row>
        <row r="1999">
          <cell r="A1999">
            <v>113643</v>
          </cell>
          <cell r="B1999" t="str">
            <v>RENATO DA CONCEICAO LUIZ</v>
          </cell>
          <cell r="C1999" t="str">
            <v>AJUDANTE EQ SERVICOS DIVERSOS</v>
          </cell>
          <cell r="D1999" t="str">
            <v>ECOSAMPA Santo Amaro</v>
          </cell>
          <cell r="E1999">
            <v>43617</v>
          </cell>
          <cell r="F1999">
            <v>1603.99</v>
          </cell>
          <cell r="G1999" t="str">
            <v>Em Atividade Normal</v>
          </cell>
          <cell r="H1999">
            <v>45023</v>
          </cell>
          <cell r="I1999">
            <v>34468</v>
          </cell>
          <cell r="J1999" t="str">
            <v>459.271.368-00</v>
          </cell>
          <cell r="K1999" t="str">
            <v>201.15183.83.8</v>
          </cell>
          <cell r="L1999" t="str">
            <v>Salário Mensal</v>
          </cell>
          <cell r="M1999" t="str">
            <v>Empregado (CLT)</v>
          </cell>
          <cell r="N1999" t="str">
            <v>5142-25</v>
          </cell>
          <cell r="O1999">
            <v>167</v>
          </cell>
          <cell r="P1999" t="str">
            <v>SEGUNDA A SABADO - 13:40 AS 22:00 / INTERVALO DE 01 HORA</v>
          </cell>
          <cell r="Q1999" t="str">
            <v>220 Horas</v>
          </cell>
          <cell r="R1999" t="str">
            <v>75.01.019</v>
          </cell>
          <cell r="S1999" t="str">
            <v>SCK - Operação dos Ecopontos</v>
          </cell>
          <cell r="T1999">
            <v>2</v>
          </cell>
          <cell r="U1999" t="str">
            <v>SIEMACO SAO PAULO LIMP URBANA</v>
          </cell>
          <cell r="V1999" t="str">
            <v>Brasileira</v>
          </cell>
          <cell r="W1999" t="str">
            <v>São Paulo</v>
          </cell>
          <cell r="X1999" t="str">
            <v>MARIA DAS GRACAS DA CONCEICAO</v>
          </cell>
          <cell r="Y1999" t="str">
            <v>WALTER LUIZ</v>
          </cell>
          <cell r="Z1999" t="str">
            <v>Solteiro</v>
          </cell>
          <cell r="AA1999" t="str">
            <v>Ensino Médio Incompleto</v>
          </cell>
          <cell r="AB1999" t="str">
            <v>M</v>
          </cell>
          <cell r="AC1999" t="str">
            <v>Rua</v>
          </cell>
          <cell r="AD1999" t="str">
            <v>PROFESSOR AGOSTINHO ALVIM</v>
          </cell>
          <cell r="AE1999" t="str">
            <v>100</v>
          </cell>
          <cell r="AG1999" t="str">
            <v>05883-140</v>
          </cell>
          <cell r="AH1999" t="str">
            <v>JARDIM DO COLEGIO</v>
          </cell>
          <cell r="AI1999" t="str">
            <v>São Paulo</v>
          </cell>
          <cell r="AJ1999" t="str">
            <v>São Paulo</v>
          </cell>
          <cell r="AP1999">
            <v>9104</v>
          </cell>
          <cell r="AQ1999" t="str">
            <v>20349</v>
          </cell>
          <cell r="AR1999" t="str">
            <v>3</v>
          </cell>
          <cell r="AS1999" t="str">
            <v>439922653</v>
          </cell>
          <cell r="AT1999" t="str">
            <v>408805140159</v>
          </cell>
          <cell r="AU1999" t="str">
            <v>367</v>
          </cell>
          <cell r="AV1999" t="str">
            <v>20</v>
          </cell>
          <cell r="AW1999" t="str">
            <v>40729</v>
          </cell>
          <cell r="AX1999" t="str">
            <v>401</v>
          </cell>
          <cell r="AY1999">
            <v>4</v>
          </cell>
          <cell r="AZ1999">
            <v>3</v>
          </cell>
          <cell r="BA1999">
            <v>0</v>
          </cell>
        </row>
        <row r="2000">
          <cell r="A2000">
            <v>114714</v>
          </cell>
          <cell r="B2000" t="str">
            <v>RENATO DA SILVA CHAGAS</v>
          </cell>
          <cell r="C2000" t="str">
            <v>AJUDANTE EQ SERVICOS DIVERSOS</v>
          </cell>
          <cell r="D2000" t="str">
            <v>ECOSAMPA Capela do Socorro</v>
          </cell>
          <cell r="E2000">
            <v>43874</v>
          </cell>
          <cell r="F2000">
            <v>1281.23</v>
          </cell>
          <cell r="G2000" t="str">
            <v>Demitido em Meses Anteriores</v>
          </cell>
          <cell r="H2000">
            <v>43888</v>
          </cell>
          <cell r="I2000">
            <v>33864</v>
          </cell>
          <cell r="J2000" t="str">
            <v>415.454.938-39</v>
          </cell>
          <cell r="K2000" t="str">
            <v>210.72659.73.7</v>
          </cell>
          <cell r="L2000" t="str">
            <v>Salário Mensal</v>
          </cell>
          <cell r="M2000" t="str">
            <v>Empregado (CLT)</v>
          </cell>
          <cell r="N2000" t="str">
            <v>5142-25</v>
          </cell>
          <cell r="O2000">
            <v>167</v>
          </cell>
          <cell r="P2000" t="str">
            <v>SEGUNDA A SABADO - 13:40 AS 22:00 / INTERVALO DE 01 HORA</v>
          </cell>
          <cell r="Q2000" t="str">
            <v>220 Horas</v>
          </cell>
          <cell r="R2000" t="str">
            <v>75.01.014</v>
          </cell>
          <cell r="S2000" t="str">
            <v>SCK - Pintura de Meio-Fio e Remoção Faixas e Propagandas</v>
          </cell>
          <cell r="T2000">
            <v>2</v>
          </cell>
          <cell r="U2000" t="str">
            <v>SIEMACO SAO PAULO LIMP URBANA</v>
          </cell>
          <cell r="V2000" t="str">
            <v>Brasileira</v>
          </cell>
          <cell r="W2000" t="str">
            <v>São Paulo</v>
          </cell>
          <cell r="X2000" t="str">
            <v>BETANIA MARIA DA SILVA</v>
          </cell>
          <cell r="Y2000" t="str">
            <v>JOSE RAIMUNDO DAS CHAGAS</v>
          </cell>
          <cell r="Z2000" t="str">
            <v>Solteiro</v>
          </cell>
          <cell r="AA2000" t="str">
            <v>Ensino Fundamental Incompleto</v>
          </cell>
          <cell r="AB2000" t="str">
            <v>M</v>
          </cell>
          <cell r="AC2000" t="str">
            <v>Rua</v>
          </cell>
          <cell r="AD2000" t="str">
            <v>RUA PASCOAL MELANTONIO</v>
          </cell>
          <cell r="AE2000" t="str">
            <v>329 14B</v>
          </cell>
          <cell r="AF2000" t="str">
            <v>RUA PASCOLA MELANTONIO 329 14B</v>
          </cell>
          <cell r="AG2000" t="str">
            <v>04653-220</v>
          </cell>
          <cell r="AH2000" t="str">
            <v>VILA INGLESA</v>
          </cell>
          <cell r="AI2000" t="str">
            <v>São Paulo</v>
          </cell>
          <cell r="AJ2000" t="str">
            <v>São Paulo</v>
          </cell>
          <cell r="AK2000" t="str">
            <v>11</v>
          </cell>
          <cell r="AL2000" t="str">
            <v>94464.3412</v>
          </cell>
          <cell r="AM2000" t="str">
            <v>11</v>
          </cell>
          <cell r="AN2000" t="str">
            <v>96677.6562</v>
          </cell>
          <cell r="AP2000">
            <v>2931</v>
          </cell>
          <cell r="AQ2000" t="str">
            <v>48085</v>
          </cell>
          <cell r="AR2000" t="str">
            <v>9</v>
          </cell>
          <cell r="AS2000" t="str">
            <v>491231325</v>
          </cell>
          <cell r="AT2000" t="str">
            <v>375254670167</v>
          </cell>
          <cell r="AU2000" t="str">
            <v>0673</v>
          </cell>
          <cell r="AV2000" t="str">
            <v>351</v>
          </cell>
          <cell r="AW2000" t="str">
            <v>41545493</v>
          </cell>
          <cell r="AX2000" t="str">
            <v>839</v>
          </cell>
          <cell r="AY2000">
            <v>0</v>
          </cell>
          <cell r="AZ2000">
            <v>0</v>
          </cell>
          <cell r="BA2000">
            <v>14</v>
          </cell>
        </row>
        <row r="2001">
          <cell r="A2001">
            <v>113638</v>
          </cell>
          <cell r="B2001" t="str">
            <v>RENATO DA SILVA PIRES</v>
          </cell>
          <cell r="C2001" t="str">
            <v>FISCAL DE TURMA PLENO</v>
          </cell>
          <cell r="D2001" t="str">
            <v>ECOSAMPA Capela do Socorro</v>
          </cell>
          <cell r="E2001">
            <v>43617</v>
          </cell>
          <cell r="F2001">
            <v>3222.08</v>
          </cell>
          <cell r="G2001" t="str">
            <v>Em Atividade Normal</v>
          </cell>
          <cell r="H2001">
            <v>45023</v>
          </cell>
          <cell r="I2001">
            <v>27052</v>
          </cell>
          <cell r="J2001" t="str">
            <v>191.868.028-01</v>
          </cell>
          <cell r="K2001" t="str">
            <v>124.86192.36.2</v>
          </cell>
          <cell r="L2001" t="str">
            <v>Salário Mensal</v>
          </cell>
          <cell r="M2001" t="str">
            <v>Empregado (CLT)</v>
          </cell>
          <cell r="N2001" t="str">
            <v>9922-05</v>
          </cell>
          <cell r="O2001">
            <v>216</v>
          </cell>
          <cell r="P2001" t="str">
            <v>SEGUNDA A SABADO - 12:00 AS 20:20 / INTERVALO DE 01 HORA</v>
          </cell>
          <cell r="Q2001" t="str">
            <v>220 Horas</v>
          </cell>
          <cell r="R2001" t="str">
            <v>75.02.003</v>
          </cell>
          <cell r="S2001" t="str">
            <v>Apoio Op C.Direto</v>
          </cell>
          <cell r="T2001">
            <v>2</v>
          </cell>
          <cell r="U2001" t="str">
            <v>SIEMACO SAO PAULO LIMP URBANA</v>
          </cell>
          <cell r="V2001" t="str">
            <v>Brasileira</v>
          </cell>
          <cell r="W2001" t="str">
            <v>São Paulo</v>
          </cell>
          <cell r="X2001" t="str">
            <v>APARECIDA DA SILVA PIRES</v>
          </cell>
          <cell r="Y2001" t="str">
            <v>JOSE PAULO PIRES</v>
          </cell>
          <cell r="Z2001" t="str">
            <v>Casado</v>
          </cell>
          <cell r="AA2001" t="str">
            <v>Ensino Médio Incompleto</v>
          </cell>
          <cell r="AB2001" t="str">
            <v>M</v>
          </cell>
          <cell r="AC2001" t="str">
            <v>Rua</v>
          </cell>
          <cell r="AD2001" t="str">
            <v>AMERICANO</v>
          </cell>
          <cell r="AE2001" t="str">
            <v>105</v>
          </cell>
          <cell r="AG2001" t="str">
            <v>04891-220</v>
          </cell>
          <cell r="AH2001" t="str">
            <v>PARQUE RECREIO</v>
          </cell>
          <cell r="AI2001" t="str">
            <v>São Paulo</v>
          </cell>
          <cell r="AJ2001" t="str">
            <v>São Paulo</v>
          </cell>
          <cell r="AP2001">
            <v>7486</v>
          </cell>
          <cell r="AQ2001" t="str">
            <v>15635</v>
          </cell>
          <cell r="AR2001" t="str">
            <v>4</v>
          </cell>
          <cell r="AS2001" t="str">
            <v>28474220-X</v>
          </cell>
          <cell r="AT2001" t="str">
            <v>259161070116</v>
          </cell>
          <cell r="AU2001" t="str">
            <v>46</v>
          </cell>
          <cell r="AV2001" t="str">
            <v>381</v>
          </cell>
          <cell r="AW2001" t="str">
            <v>84129</v>
          </cell>
          <cell r="AX2001" t="str">
            <v>148</v>
          </cell>
          <cell r="AY2001">
            <v>4</v>
          </cell>
          <cell r="AZ2001">
            <v>3</v>
          </cell>
          <cell r="BA2001">
            <v>0</v>
          </cell>
        </row>
        <row r="2002">
          <cell r="A2002">
            <v>113634</v>
          </cell>
          <cell r="B2002" t="str">
            <v>RENATO FELICIANO</v>
          </cell>
          <cell r="C2002" t="str">
            <v>COLETOR</v>
          </cell>
          <cell r="D2002" t="str">
            <v>ECOSAMPA Operação Geral</v>
          </cell>
          <cell r="E2002">
            <v>43617</v>
          </cell>
          <cell r="F2002">
            <v>1907.79</v>
          </cell>
          <cell r="G2002" t="str">
            <v>Em Atividade Normal</v>
          </cell>
          <cell r="H2002">
            <v>45119</v>
          </cell>
          <cell r="I2002">
            <v>27687</v>
          </cell>
          <cell r="J2002" t="str">
            <v>298.947.338-67</v>
          </cell>
          <cell r="K2002" t="str">
            <v>128.93902.77.6</v>
          </cell>
          <cell r="L2002" t="str">
            <v>Salário Mensal</v>
          </cell>
          <cell r="M2002" t="str">
            <v>Empregado (CLT)</v>
          </cell>
          <cell r="N2002" t="str">
            <v>5142-05</v>
          </cell>
          <cell r="O2002">
            <v>297</v>
          </cell>
          <cell r="P2002" t="str">
            <v>SEGUNDA A SABADO - 05:40 AS 14:00 / INTERVALO DE 01 HORA</v>
          </cell>
          <cell r="Q2002" t="str">
            <v>220 Horas</v>
          </cell>
          <cell r="R2002" t="str">
            <v>75.01.017</v>
          </cell>
          <cell r="S2002" t="str">
            <v>SCK - Coleta Manual - Entulho e Materiais Diversos</v>
          </cell>
          <cell r="T2002">
            <v>2</v>
          </cell>
          <cell r="U2002" t="str">
            <v>SIEMACO SAO PAULO LIMP URBANA</v>
          </cell>
          <cell r="V2002" t="str">
            <v>Brasileira</v>
          </cell>
          <cell r="W2002" t="str">
            <v>São Paulo</v>
          </cell>
          <cell r="X2002" t="str">
            <v>APARECIDA BENEDICTA FELICIANO</v>
          </cell>
          <cell r="Y2002" t="str">
            <v>FERNANDO FELICIANO</v>
          </cell>
          <cell r="Z2002" t="str">
            <v>Casado</v>
          </cell>
          <cell r="AA2002" t="str">
            <v>Ensino Fundamental Incompleto</v>
          </cell>
          <cell r="AB2002" t="str">
            <v>M</v>
          </cell>
          <cell r="AC2002" t="str">
            <v>Rua</v>
          </cell>
          <cell r="AD2002" t="str">
            <v>MARIANA LUIZA DE JESUS</v>
          </cell>
          <cell r="AE2002" t="str">
            <v>10</v>
          </cell>
          <cell r="AG2002" t="str">
            <v>04890-530</v>
          </cell>
          <cell r="AH2002" t="str">
            <v>NOVO PARELHEIROS</v>
          </cell>
          <cell r="AI2002" t="str">
            <v>São Paulo</v>
          </cell>
          <cell r="AJ2002" t="str">
            <v>São Paulo</v>
          </cell>
          <cell r="AP2002">
            <v>1684</v>
          </cell>
          <cell r="AQ2002" t="str">
            <v>47567</v>
          </cell>
          <cell r="AR2002" t="str">
            <v>4</v>
          </cell>
          <cell r="AS2002" t="str">
            <v>363876686</v>
          </cell>
          <cell r="AT2002" t="str">
            <v>293383890183</v>
          </cell>
          <cell r="AU2002" t="str">
            <v>508</v>
          </cell>
          <cell r="AV2002" t="str">
            <v>371</v>
          </cell>
          <cell r="AW2002" t="str">
            <v>79583</v>
          </cell>
          <cell r="AX2002" t="str">
            <v>262</v>
          </cell>
          <cell r="AY2002">
            <v>4</v>
          </cell>
          <cell r="AZ2002">
            <v>3</v>
          </cell>
          <cell r="BA2002">
            <v>0</v>
          </cell>
        </row>
        <row r="2003">
          <cell r="A2003">
            <v>113630</v>
          </cell>
          <cell r="B2003" t="str">
            <v>RENATO LUIZ DOS SANTOS</v>
          </cell>
          <cell r="C2003" t="str">
            <v>VARREDOR</v>
          </cell>
          <cell r="D2003" t="str">
            <v>ECOSAMPA Parelheiros</v>
          </cell>
          <cell r="E2003">
            <v>43617</v>
          </cell>
          <cell r="F2003">
            <v>1603.99</v>
          </cell>
          <cell r="G2003" t="str">
            <v>Gozando Férias</v>
          </cell>
          <cell r="H2003">
            <v>45180</v>
          </cell>
          <cell r="I2003">
            <v>26579</v>
          </cell>
          <cell r="J2003" t="str">
            <v>117.025.938-35</v>
          </cell>
          <cell r="K2003" t="str">
            <v>123.08562.30.9</v>
          </cell>
          <cell r="L2003" t="str">
            <v>Salário Mensal</v>
          </cell>
          <cell r="M2003" t="str">
            <v>Empregado (CLT)</v>
          </cell>
          <cell r="N2003" t="str">
            <v>5142-15</v>
          </cell>
          <cell r="O2003">
            <v>233</v>
          </cell>
          <cell r="P2003" t="str">
            <v>SEGUNDA A SABADO - 09:00 AS 17:20 / INTERVALO DE 01 HORA</v>
          </cell>
          <cell r="Q2003" t="str">
            <v>220 Horas</v>
          </cell>
          <cell r="R2003" t="str">
            <v>75.01.007</v>
          </cell>
          <cell r="S2003" t="str">
            <v>SCK - Varrição de Sarjetas e Calçadas</v>
          </cell>
          <cell r="T2003">
            <v>2</v>
          </cell>
          <cell r="U2003" t="str">
            <v>SIEMACO SAO PAULO LIMP URBANA</v>
          </cell>
          <cell r="V2003" t="str">
            <v>Brasileira</v>
          </cell>
          <cell r="W2003" t="str">
            <v>São Paulo</v>
          </cell>
          <cell r="X2003" t="str">
            <v>MARIA CLARA DOS SANTOS</v>
          </cell>
          <cell r="Y2003" t="str">
            <v>HERCULANO CARMO DOS SANTOS</v>
          </cell>
          <cell r="Z2003" t="str">
            <v>Casado</v>
          </cell>
          <cell r="AA2003" t="str">
            <v>Ensino Fundamental Incompleto</v>
          </cell>
          <cell r="AB2003" t="str">
            <v>M</v>
          </cell>
          <cell r="AC2003" t="str">
            <v>Rua</v>
          </cell>
          <cell r="AD2003" t="str">
            <v>BEIJA FLOR</v>
          </cell>
          <cell r="AE2003" t="str">
            <v>152</v>
          </cell>
          <cell r="AG2003" t="str">
            <v>04895-280</v>
          </cell>
          <cell r="AH2003" t="str">
            <v>COND VARGEM GRANDE</v>
          </cell>
          <cell r="AI2003" t="str">
            <v>São Paulo</v>
          </cell>
          <cell r="AJ2003" t="str">
            <v>São Paulo</v>
          </cell>
          <cell r="AP2003">
            <v>736</v>
          </cell>
          <cell r="AQ2003" t="str">
            <v>34553</v>
          </cell>
          <cell r="AR2003" t="str">
            <v>9</v>
          </cell>
          <cell r="AS2003" t="str">
            <v>223022378</v>
          </cell>
          <cell r="AT2003" t="str">
            <v>192017140141</v>
          </cell>
          <cell r="AU2003" t="str">
            <v>590</v>
          </cell>
          <cell r="AV2003" t="str">
            <v>280</v>
          </cell>
          <cell r="AW2003" t="str">
            <v>38546</v>
          </cell>
          <cell r="AX2003" t="str">
            <v>102</v>
          </cell>
          <cell r="AY2003">
            <v>4</v>
          </cell>
          <cell r="AZ2003">
            <v>3</v>
          </cell>
          <cell r="BA2003">
            <v>0</v>
          </cell>
        </row>
        <row r="2004">
          <cell r="A2004">
            <v>113627</v>
          </cell>
          <cell r="B2004" t="str">
            <v>RENATO LUIZ PEREIRA</v>
          </cell>
          <cell r="C2004" t="str">
            <v>AJUDANTE EQ SERVICOS DIVERSOS</v>
          </cell>
          <cell r="D2004" t="str">
            <v>ECOSAMPA Campo Limpo</v>
          </cell>
          <cell r="E2004">
            <v>43617</v>
          </cell>
          <cell r="F2004">
            <v>1603.99</v>
          </cell>
          <cell r="G2004" t="str">
            <v>Em Atividade Normal</v>
          </cell>
          <cell r="H2004">
            <v>45119</v>
          </cell>
          <cell r="I2004">
            <v>23458</v>
          </cell>
          <cell r="J2004" t="str">
            <v>077.657.258-07</v>
          </cell>
          <cell r="K2004" t="str">
            <v>121.90225.15.0</v>
          </cell>
          <cell r="L2004" t="str">
            <v>Salário Mensal</v>
          </cell>
          <cell r="M2004" t="str">
            <v>Empregado (CLT)</v>
          </cell>
          <cell r="N2004" t="str">
            <v>5142-25</v>
          </cell>
          <cell r="O2004">
            <v>66</v>
          </cell>
          <cell r="P2004" t="str">
            <v>SEGUNDA A SABADO - 06:00 AS 14:20 / INTERVALO DE 01 HORA</v>
          </cell>
          <cell r="Q2004" t="str">
            <v>220 Horas</v>
          </cell>
          <cell r="R2004" t="str">
            <v>75.01.013</v>
          </cell>
          <cell r="S2004" t="str">
            <v>SCK - Capinação e Roçada de Vias</v>
          </cell>
          <cell r="T2004">
            <v>2</v>
          </cell>
          <cell r="U2004" t="str">
            <v>SIEMACO SAO PAULO LIMP URBANA</v>
          </cell>
          <cell r="V2004" t="str">
            <v>Brasileira</v>
          </cell>
          <cell r="W2004" t="str">
            <v>São Paulo</v>
          </cell>
          <cell r="X2004" t="str">
            <v>EFIGENIA PEREIRA DA SILVA</v>
          </cell>
          <cell r="Z2004" t="str">
            <v>Casado</v>
          </cell>
          <cell r="AA2004" t="str">
            <v>Ensino Fundamental Incompleto</v>
          </cell>
          <cell r="AB2004" t="str">
            <v>M</v>
          </cell>
          <cell r="AC2004" t="str">
            <v>Rua</v>
          </cell>
          <cell r="AD2004" t="str">
            <v>MANUEL ANTONIO DE FREITAS</v>
          </cell>
          <cell r="AE2004" t="str">
            <v>353</v>
          </cell>
          <cell r="AG2004" t="str">
            <v>05844-150</v>
          </cell>
          <cell r="AH2004" t="str">
            <v>JARDIM SAO LUIS</v>
          </cell>
          <cell r="AI2004" t="str">
            <v>São Paulo</v>
          </cell>
          <cell r="AJ2004" t="str">
            <v>São Paulo</v>
          </cell>
          <cell r="AP2004">
            <v>390</v>
          </cell>
          <cell r="AQ2004" t="str">
            <v>12559</v>
          </cell>
          <cell r="AR2004" t="str">
            <v>9</v>
          </cell>
          <cell r="AS2004" t="str">
            <v>174000753</v>
          </cell>
          <cell r="AT2004" t="str">
            <v>140705360183</v>
          </cell>
          <cell r="AU2004" t="str">
            <v>47</v>
          </cell>
          <cell r="AV2004" t="str">
            <v>400</v>
          </cell>
          <cell r="AW2004" t="str">
            <v>25452</v>
          </cell>
          <cell r="AX2004" t="str">
            <v>50</v>
          </cell>
          <cell r="AY2004">
            <v>4</v>
          </cell>
          <cell r="AZ2004">
            <v>3</v>
          </cell>
          <cell r="BA2004">
            <v>0</v>
          </cell>
        </row>
        <row r="2005">
          <cell r="A2005">
            <v>114734</v>
          </cell>
          <cell r="B2005" t="str">
            <v>RENATO MARQUES DE SOUSA</v>
          </cell>
          <cell r="C2005" t="str">
            <v>AJUDANTE EQ SERVICOS DIVERSOS</v>
          </cell>
          <cell r="D2005" t="str">
            <v>ECOSAMPA Santo Amaro</v>
          </cell>
          <cell r="E2005">
            <v>43874</v>
          </cell>
          <cell r="F2005">
            <v>1603.99</v>
          </cell>
          <cell r="G2005" t="str">
            <v>Em Atividade Normal</v>
          </cell>
          <cell r="H2005">
            <v>44744</v>
          </cell>
          <cell r="I2005">
            <v>31089</v>
          </cell>
          <cell r="J2005" t="str">
            <v>230.344.498-52</v>
          </cell>
          <cell r="K2005" t="str">
            <v>165.96979.58.0</v>
          </cell>
          <cell r="L2005" t="str">
            <v>Salário Mensal</v>
          </cell>
          <cell r="M2005" t="str">
            <v>Empregado (CLT)</v>
          </cell>
          <cell r="N2005" t="str">
            <v>5142-25</v>
          </cell>
          <cell r="O2005">
            <v>66</v>
          </cell>
          <cell r="P2005" t="str">
            <v>SEGUNDA A SABADO - 06:00 AS 14:20 / INTERVALO DE 01 HORA</v>
          </cell>
          <cell r="Q2005" t="str">
            <v>220 Horas</v>
          </cell>
          <cell r="R2005" t="str">
            <v>75.01.014</v>
          </cell>
          <cell r="S2005" t="str">
            <v>SCK - Pintura de Meio-Fio e Remoção Faixas e Propagandas</v>
          </cell>
          <cell r="T2005">
            <v>2</v>
          </cell>
          <cell r="U2005" t="str">
            <v>SIEMACO SAO PAULO LIMP URBANA</v>
          </cell>
          <cell r="V2005" t="str">
            <v>Brasileira</v>
          </cell>
          <cell r="W2005" t="str">
            <v>São Paulo</v>
          </cell>
          <cell r="X2005" t="str">
            <v>FRANCISCA NEIDE MARQUES VIRGINIO</v>
          </cell>
          <cell r="Y2005" t="str">
            <v>JOAO MATIAS DE SOUSA FILHO</v>
          </cell>
          <cell r="Z2005" t="str">
            <v>Casado</v>
          </cell>
          <cell r="AA2005" t="str">
            <v>Ensino Fundamental Incompleto</v>
          </cell>
          <cell r="AB2005" t="str">
            <v>M</v>
          </cell>
          <cell r="AC2005" t="str">
            <v>Rua</v>
          </cell>
          <cell r="AD2005" t="str">
            <v>RUA DOUTOR FELIPE CABRAL DE CASCONCELOS</v>
          </cell>
          <cell r="AE2005" t="str">
            <v>26</v>
          </cell>
          <cell r="AG2005" t="str">
            <v>05873-210</v>
          </cell>
          <cell r="AH2005" t="str">
            <v>MORRO DO INDIO</v>
          </cell>
          <cell r="AI2005" t="str">
            <v>São Paulo</v>
          </cell>
          <cell r="AJ2005" t="str">
            <v>São Paulo</v>
          </cell>
          <cell r="AK2005" t="str">
            <v>11</v>
          </cell>
          <cell r="AL2005" t="str">
            <v>95238.0718</v>
          </cell>
          <cell r="AM2005" t="str">
            <v>11</v>
          </cell>
          <cell r="AN2005" t="str">
            <v>98375.5832</v>
          </cell>
          <cell r="AP2005">
            <v>9106</v>
          </cell>
          <cell r="AQ2005" t="str">
            <v>34558</v>
          </cell>
          <cell r="AR2005" t="str">
            <v>1</v>
          </cell>
          <cell r="AS2005" t="str">
            <v>432532250</v>
          </cell>
          <cell r="AT2005" t="str">
            <v>326094840191</v>
          </cell>
          <cell r="AU2005" t="str">
            <v>434</v>
          </cell>
          <cell r="AV2005" t="str">
            <v>373</v>
          </cell>
          <cell r="AW2005" t="str">
            <v>23034449</v>
          </cell>
          <cell r="AX2005" t="str">
            <v>852</v>
          </cell>
          <cell r="AY2005">
            <v>3</v>
          </cell>
          <cell r="AZ2005">
            <v>6</v>
          </cell>
          <cell r="BA2005">
            <v>18</v>
          </cell>
        </row>
        <row r="2006">
          <cell r="A2006">
            <v>114756</v>
          </cell>
          <cell r="B2006" t="str">
            <v>RENATO NUNES DE BORBA</v>
          </cell>
          <cell r="C2006" t="str">
            <v>AJUDANTE EQ SERVICOS DIVERSOS</v>
          </cell>
          <cell r="D2006" t="str">
            <v>ECOSAMPA Capela do Socorro</v>
          </cell>
          <cell r="E2006">
            <v>43874</v>
          </cell>
          <cell r="F2006">
            <v>1281.23</v>
          </cell>
          <cell r="G2006" t="str">
            <v>Demitido em Meses Anteriores</v>
          </cell>
          <cell r="H2006">
            <v>43888</v>
          </cell>
          <cell r="I2006">
            <v>31603</v>
          </cell>
          <cell r="J2006" t="str">
            <v>333.344.548-43</v>
          </cell>
          <cell r="K2006" t="str">
            <v>131.81517.77.0</v>
          </cell>
          <cell r="L2006" t="str">
            <v>Salário Mensal</v>
          </cell>
          <cell r="M2006" t="str">
            <v>Empregado (CLT)</v>
          </cell>
          <cell r="N2006" t="str">
            <v>5142-25</v>
          </cell>
          <cell r="O2006">
            <v>167</v>
          </cell>
          <cell r="P2006" t="str">
            <v>SEGUNDA A SABADO - 13:40 AS 22:00 / INTERVALO DE 01 HORA</v>
          </cell>
          <cell r="Q2006" t="str">
            <v>220 Horas</v>
          </cell>
          <cell r="R2006" t="str">
            <v>75.01.014</v>
          </cell>
          <cell r="S2006" t="str">
            <v>SCK - Pintura de Meio-Fio e Remoção Faixas e Propagandas</v>
          </cell>
          <cell r="T2006">
            <v>2</v>
          </cell>
          <cell r="U2006" t="str">
            <v>SIEMACO SAO PAULO LIMP URBANA</v>
          </cell>
          <cell r="V2006" t="str">
            <v>Brasileira</v>
          </cell>
          <cell r="W2006" t="str">
            <v>São Paulo</v>
          </cell>
          <cell r="X2006" t="str">
            <v>ROSELI NUNES DE BORBA</v>
          </cell>
          <cell r="Y2006" t="str">
            <v>WILSON DE BORBA</v>
          </cell>
          <cell r="Z2006" t="str">
            <v>Solteiro</v>
          </cell>
          <cell r="AA2006" t="str">
            <v>Ensino Fundamental Incompleto</v>
          </cell>
          <cell r="AB2006" t="str">
            <v>M</v>
          </cell>
          <cell r="AC2006" t="str">
            <v>Rua</v>
          </cell>
          <cell r="AD2006" t="str">
            <v>JORGE BUONI</v>
          </cell>
          <cell r="AE2006" t="str">
            <v>354</v>
          </cell>
          <cell r="AG2006" t="str">
            <v>05857-520</v>
          </cell>
          <cell r="AH2006" t="str">
            <v>PARQUE LIGIA</v>
          </cell>
          <cell r="AI2006" t="str">
            <v>São Paulo</v>
          </cell>
          <cell r="AJ2006" t="str">
            <v>São Paulo</v>
          </cell>
          <cell r="AK2006" t="str">
            <v>11</v>
          </cell>
          <cell r="AL2006" t="str">
            <v>5821.9623</v>
          </cell>
          <cell r="AM2006" t="str">
            <v>11</v>
          </cell>
          <cell r="AN2006" t="str">
            <v>95862.0990</v>
          </cell>
          <cell r="AP2006">
            <v>7245</v>
          </cell>
          <cell r="AQ2006" t="str">
            <v>03996</v>
          </cell>
          <cell r="AR2006" t="str">
            <v>6</v>
          </cell>
          <cell r="AS2006" t="str">
            <v>290695764</v>
          </cell>
          <cell r="AT2006" t="str">
            <v>339528080175</v>
          </cell>
          <cell r="AU2006" t="str">
            <v>0441</v>
          </cell>
          <cell r="AV2006" t="str">
            <v>373</v>
          </cell>
          <cell r="AW2006" t="str">
            <v>333.344.54</v>
          </cell>
          <cell r="AX2006" t="str">
            <v>843</v>
          </cell>
          <cell r="AY2006">
            <v>0</v>
          </cell>
          <cell r="AZ2006">
            <v>0</v>
          </cell>
          <cell r="BA2006">
            <v>14</v>
          </cell>
        </row>
        <row r="2007">
          <cell r="A2007">
            <v>113734</v>
          </cell>
          <cell r="B2007" t="str">
            <v>RENATO PAULINO DOS ANJOS</v>
          </cell>
          <cell r="C2007" t="str">
            <v>ENCARREGADO DE CONTROLE DE MANUTENCAO</v>
          </cell>
          <cell r="D2007" t="str">
            <v>ECOSAMPA Operação Geral</v>
          </cell>
          <cell r="E2007">
            <v>43619</v>
          </cell>
          <cell r="F2007">
            <v>6541.55</v>
          </cell>
          <cell r="G2007" t="str">
            <v>Em Atividade Normal</v>
          </cell>
          <cell r="H2007">
            <v>45056</v>
          </cell>
          <cell r="I2007">
            <v>30131</v>
          </cell>
          <cell r="J2007" t="str">
            <v>307.095.148-16</v>
          </cell>
          <cell r="K2007" t="str">
            <v>129.15898.93.8</v>
          </cell>
          <cell r="L2007" t="str">
            <v>Salário Mensal</v>
          </cell>
          <cell r="M2007" t="str">
            <v>Empregado (CLT)</v>
          </cell>
          <cell r="N2007" t="str">
            <v>3134-15</v>
          </cell>
          <cell r="O2007">
            <v>10</v>
          </cell>
          <cell r="P2007" t="str">
            <v>SEGUNDA A SEXTA - 08:00 AS 17:48 / INTERVALO DE 01 HORA</v>
          </cell>
          <cell r="Q2007" t="str">
            <v>220 Horas</v>
          </cell>
          <cell r="R2007" t="str">
            <v>75.02.001</v>
          </cell>
          <cell r="S2007" t="str">
            <v>Apoio Op C.Indireto</v>
          </cell>
          <cell r="T2007">
            <v>3</v>
          </cell>
          <cell r="U2007" t="str">
            <v>SIEMACO SAO PAULO LIMP URBANA</v>
          </cell>
          <cell r="V2007" t="str">
            <v>Brasileira</v>
          </cell>
          <cell r="W2007" t="str">
            <v>São Paulo</v>
          </cell>
          <cell r="X2007" t="str">
            <v>SHIRLEI MARIA CRIMO ROCHA</v>
          </cell>
          <cell r="Y2007" t="str">
            <v>JOSE PAULINO DOS ANJOS FILHO</v>
          </cell>
          <cell r="Z2007" t="str">
            <v>Solteiro</v>
          </cell>
          <cell r="AA2007" t="str">
            <v>Ensino Médio Completo</v>
          </cell>
          <cell r="AB2007" t="str">
            <v>M</v>
          </cell>
          <cell r="AC2007" t="str">
            <v>Rua</v>
          </cell>
          <cell r="AD2007" t="str">
            <v>CASTANHO TAQUES</v>
          </cell>
          <cell r="AE2007" t="str">
            <v>114</v>
          </cell>
          <cell r="AG2007" t="str">
            <v>08461-310</v>
          </cell>
          <cell r="AH2007" t="str">
            <v>JARDIM SAO PAULO</v>
          </cell>
          <cell r="AI2007" t="str">
            <v>São Paulo</v>
          </cell>
          <cell r="AJ2007" t="str">
            <v>São Paulo</v>
          </cell>
          <cell r="AM2007" t="str">
            <v>11</v>
          </cell>
          <cell r="AN2007" t="str">
            <v>95941.7963</v>
          </cell>
          <cell r="AP2007">
            <v>2921</v>
          </cell>
          <cell r="AQ2007" t="str">
            <v>52615</v>
          </cell>
          <cell r="AR2007" t="str">
            <v>4</v>
          </cell>
          <cell r="AS2007" t="str">
            <v>29.564.107-1</v>
          </cell>
          <cell r="AT2007" t="str">
            <v>302284250175</v>
          </cell>
          <cell r="AU2007" t="str">
            <v>0060</v>
          </cell>
          <cell r="AV2007" t="str">
            <v>353</v>
          </cell>
          <cell r="AW2007" t="str">
            <v>55525</v>
          </cell>
          <cell r="AX2007" t="str">
            <v>00234</v>
          </cell>
          <cell r="AY2007">
            <v>4</v>
          </cell>
          <cell r="AZ2007">
            <v>2</v>
          </cell>
          <cell r="BA2007">
            <v>28</v>
          </cell>
        </row>
        <row r="2008">
          <cell r="A2008">
            <v>117237</v>
          </cell>
          <cell r="B2008" t="str">
            <v>RENATO SANTANA DOS SANTOS</v>
          </cell>
          <cell r="C2008" t="str">
            <v>AJUDANTE EQ SERVICOS DIVERSOS</v>
          </cell>
          <cell r="D2008" t="str">
            <v>ECOSAMPA Santo Amaro</v>
          </cell>
          <cell r="E2008">
            <v>44487</v>
          </cell>
          <cell r="F2008">
            <v>1464.83</v>
          </cell>
          <cell r="G2008" t="str">
            <v>Demitido em Meses Anteriores</v>
          </cell>
          <cell r="H2008">
            <v>44690</v>
          </cell>
          <cell r="I2008">
            <v>28094</v>
          </cell>
          <cell r="J2008" t="str">
            <v>673.743.365-00</v>
          </cell>
          <cell r="K2008" t="str">
            <v>170.45055.42.9</v>
          </cell>
          <cell r="L2008" t="str">
            <v>Salário Mensal</v>
          </cell>
          <cell r="M2008" t="str">
            <v>Empregado (CLT)</v>
          </cell>
          <cell r="N2008" t="str">
            <v>5142-25</v>
          </cell>
          <cell r="O2008">
            <v>66</v>
          </cell>
          <cell r="P2008" t="str">
            <v>SEGUNDA A SABADO - 06:00 AS 14:20 / INTERVALO DE 01 HORA</v>
          </cell>
          <cell r="Q2008" t="str">
            <v>220 Horas</v>
          </cell>
          <cell r="R2008" t="str">
            <v>75.01.001</v>
          </cell>
          <cell r="S2008" t="str">
            <v>SCK - Lavagem Especial Equip.</v>
          </cell>
          <cell r="T2008">
            <v>2</v>
          </cell>
          <cell r="U2008" t="str">
            <v>SIEMACO SAO PAULO LIMP URBANA</v>
          </cell>
          <cell r="V2008" t="str">
            <v>Brasileira</v>
          </cell>
          <cell r="W2008" t="str">
            <v>Camacan</v>
          </cell>
          <cell r="X2008" t="str">
            <v>MAGDALIA DE JESUS SANTANA</v>
          </cell>
          <cell r="Y2008" t="str">
            <v>ANTONIO ANGELO DOS SANTOS</v>
          </cell>
          <cell r="Z2008" t="str">
            <v>Solteiro</v>
          </cell>
          <cell r="AA2008" t="str">
            <v>Ensino Fundamental Incompleto</v>
          </cell>
          <cell r="AB2008" t="str">
            <v>M</v>
          </cell>
          <cell r="AC2008" t="str">
            <v>Rua</v>
          </cell>
          <cell r="AD2008" t="str">
            <v>RUA OSMAR DA SILVA RIBEIRO</v>
          </cell>
          <cell r="AE2008" t="str">
            <v>343</v>
          </cell>
          <cell r="AG2008" t="str">
            <v>06786-050</v>
          </cell>
          <cell r="AH2008" t="str">
            <v>JARDIM SAO JUDAS</v>
          </cell>
          <cell r="AI2008" t="str">
            <v>Taboão da Serra</v>
          </cell>
          <cell r="AJ2008" t="str">
            <v>São Paulo</v>
          </cell>
          <cell r="AK2008" t="str">
            <v>11</v>
          </cell>
          <cell r="AL2008" t="str">
            <v>98991.9967</v>
          </cell>
          <cell r="AP2008">
            <v>6493</v>
          </cell>
          <cell r="AQ2008" t="str">
            <v>20172</v>
          </cell>
          <cell r="AR2008" t="str">
            <v>4</v>
          </cell>
          <cell r="AS2008" t="str">
            <v>66177725X</v>
          </cell>
          <cell r="AT2008" t="str">
            <v>223203680183</v>
          </cell>
          <cell r="AU2008" t="str">
            <v>0181</v>
          </cell>
          <cell r="AV2008" t="str">
            <v>416</v>
          </cell>
          <cell r="AW2008" t="str">
            <v>67374336</v>
          </cell>
          <cell r="AX2008" t="str">
            <v>500</v>
          </cell>
          <cell r="AY2008">
            <v>0</v>
          </cell>
          <cell r="AZ2008">
            <v>6</v>
          </cell>
          <cell r="BA2008">
            <v>21</v>
          </cell>
        </row>
        <row r="2009">
          <cell r="A2009">
            <v>121516</v>
          </cell>
          <cell r="B2009" t="str">
            <v>RENELSON VALLIERE</v>
          </cell>
          <cell r="C2009" t="str">
            <v>AJUDANTE EQ SERVICOS DIVERSOS</v>
          </cell>
          <cell r="D2009" t="str">
            <v>ECOSAMPA Operação Geral</v>
          </cell>
          <cell r="E2009">
            <v>44972</v>
          </cell>
          <cell r="F2009">
            <v>1603.99</v>
          </cell>
          <cell r="G2009" t="str">
            <v>Demitido em Meses Anteriores</v>
          </cell>
          <cell r="H2009">
            <v>44986</v>
          </cell>
          <cell r="I2009">
            <v>34589</v>
          </cell>
          <cell r="J2009" t="str">
            <v>239.088.038-02</v>
          </cell>
          <cell r="K2009" t="str">
            <v>128.70598.35.3</v>
          </cell>
          <cell r="L2009" t="str">
            <v>Salário Mensal</v>
          </cell>
          <cell r="M2009" t="str">
            <v>Empregado (CLT)</v>
          </cell>
          <cell r="N2009" t="str">
            <v>5142-25</v>
          </cell>
          <cell r="O2009">
            <v>242</v>
          </cell>
          <cell r="P2009" t="str">
            <v>SEGUNDA A SABADO - 13:00 AS 21:20 / INTERVALO DE 01 HORA</v>
          </cell>
          <cell r="Q2009" t="str">
            <v>220 Horas</v>
          </cell>
          <cell r="R2009" t="str">
            <v>75.01.011</v>
          </cell>
          <cell r="S2009" t="str">
            <v>SCK - Lavagem - Feiras, Vias e Logradouros</v>
          </cell>
          <cell r="T2009">
            <v>2</v>
          </cell>
          <cell r="U2009" t="str">
            <v>SIEMACO SAO PAULO LIMP URBANA</v>
          </cell>
          <cell r="V2009" t="str">
            <v>Outr Latino-Amer</v>
          </cell>
          <cell r="W2009" t="str">
            <v>Nenhum</v>
          </cell>
          <cell r="X2009" t="str">
            <v>RENEL VALLIERE</v>
          </cell>
          <cell r="Y2009" t="str">
            <v xml:space="preserve"> IPHANIA MYRTHIL</v>
          </cell>
          <cell r="Z2009" t="str">
            <v>Solteiro</v>
          </cell>
          <cell r="AA2009" t="str">
            <v>Ensino Médio Completo</v>
          </cell>
          <cell r="AB2009" t="str">
            <v>M</v>
          </cell>
          <cell r="AC2009" t="str">
            <v>Rua</v>
          </cell>
          <cell r="AD2009" t="str">
            <v>SEBASTIAO AMANCIO PINTO</v>
          </cell>
          <cell r="AE2009" t="str">
            <v>243</v>
          </cell>
          <cell r="AG2009" t="str">
            <v>05813-090</v>
          </cell>
          <cell r="AH2009" t="str">
            <v>JD SAO LUIS</v>
          </cell>
          <cell r="AI2009" t="str">
            <v>São Paulo</v>
          </cell>
          <cell r="AJ2009" t="str">
            <v>São Paulo</v>
          </cell>
          <cell r="AM2009" t="str">
            <v>11</v>
          </cell>
          <cell r="AN2009" t="str">
            <v>95059-1993</v>
          </cell>
          <cell r="AP2009">
            <v>1546</v>
          </cell>
          <cell r="AQ2009" t="str">
            <v>93054</v>
          </cell>
          <cell r="AR2009" t="str">
            <v>4</v>
          </cell>
          <cell r="AW2009" t="str">
            <v>239088038</v>
          </cell>
          <cell r="AX2009" t="str">
            <v>02</v>
          </cell>
          <cell r="AY2009">
            <v>0</v>
          </cell>
          <cell r="AZ2009">
            <v>0</v>
          </cell>
          <cell r="BA2009">
            <v>16</v>
          </cell>
        </row>
        <row r="2010">
          <cell r="A2010">
            <v>122403</v>
          </cell>
          <cell r="B2010" t="str">
            <v>RENELSON VALLIERE</v>
          </cell>
          <cell r="C2010" t="str">
            <v>AJUDANTE EQ SERVICOS DIVERSOS</v>
          </cell>
          <cell r="D2010" t="str">
            <v>ECOSAMPA Operação Geral</v>
          </cell>
          <cell r="E2010">
            <v>45117</v>
          </cell>
          <cell r="F2010">
            <v>1603.99</v>
          </cell>
          <cell r="G2010" t="str">
            <v>Em Atividade Normal</v>
          </cell>
          <cell r="H2010">
            <v>45117</v>
          </cell>
          <cell r="I2010">
            <v>34589</v>
          </cell>
          <cell r="J2010" t="str">
            <v>239.088.038-02</v>
          </cell>
          <cell r="K2010" t="str">
            <v>128.70598.35.3</v>
          </cell>
          <cell r="L2010" t="str">
            <v>Salário Mensal</v>
          </cell>
          <cell r="M2010" t="str">
            <v>Empregado (CLT)</v>
          </cell>
          <cell r="N2010" t="str">
            <v>5142-25</v>
          </cell>
          <cell r="O2010">
            <v>297</v>
          </cell>
          <cell r="P2010" t="str">
            <v>SEGUNDA A SABADO - 05:40 AS 14:00 / INTERVALO DE 01 HORA</v>
          </cell>
          <cell r="Q2010" t="str">
            <v>220 Horas</v>
          </cell>
          <cell r="R2010" t="str">
            <v>75.01.014</v>
          </cell>
          <cell r="S2010" t="str">
            <v>SCK - Pintura de Meio-Fio e Remoção Faixas e Propagandas</v>
          </cell>
          <cell r="T2010">
            <v>2</v>
          </cell>
          <cell r="U2010" t="str">
            <v>SIEMACO SAO PAULO LIMP URBANA</v>
          </cell>
          <cell r="V2010" t="str">
            <v>Outr Latino-Amer</v>
          </cell>
          <cell r="W2010" t="str">
            <v>Nenhum</v>
          </cell>
          <cell r="X2010" t="str">
            <v>IPHANIA MYRTHIL</v>
          </cell>
          <cell r="Y2010" t="str">
            <v>RENEL VALLIERE</v>
          </cell>
          <cell r="Z2010" t="str">
            <v>Solteiro</v>
          </cell>
          <cell r="AA2010" t="str">
            <v>Ensino Médio Completo</v>
          </cell>
          <cell r="AB2010" t="str">
            <v>M</v>
          </cell>
          <cell r="AC2010" t="str">
            <v>Rua</v>
          </cell>
          <cell r="AD2010" t="str">
            <v>SEBASTIAO AMANCIO PINTO</v>
          </cell>
          <cell r="AE2010" t="str">
            <v>243</v>
          </cell>
          <cell r="AG2010" t="str">
            <v>05813-090</v>
          </cell>
          <cell r="AH2010" t="str">
            <v>JARDIM SAO LUIS</v>
          </cell>
          <cell r="AI2010" t="str">
            <v>São Paulo</v>
          </cell>
          <cell r="AJ2010" t="str">
            <v>São Paulo</v>
          </cell>
          <cell r="AM2010" t="str">
            <v>11</v>
          </cell>
          <cell r="AN2010" t="str">
            <v>95059-1993</v>
          </cell>
          <cell r="AP2010">
            <v>1546</v>
          </cell>
          <cell r="AQ2010" t="str">
            <v>85545</v>
          </cell>
          <cell r="AR2010" t="str">
            <v>1</v>
          </cell>
          <cell r="AS2010" t="str">
            <v>G3073268</v>
          </cell>
          <cell r="AW2010" t="str">
            <v>23908803</v>
          </cell>
          <cell r="AX2010" t="str">
            <v>802</v>
          </cell>
          <cell r="AY2010">
            <v>0</v>
          </cell>
          <cell r="AZ2010">
            <v>1</v>
          </cell>
          <cell r="BA2010">
            <v>21</v>
          </cell>
        </row>
        <row r="2011">
          <cell r="A2011">
            <v>116329</v>
          </cell>
          <cell r="B2011" t="str">
            <v>RHUAN MATHEUS PEREIRA BARRETO</v>
          </cell>
          <cell r="C2011" t="str">
            <v>AJUDANTE EQ SERVICOS DIVERSOS</v>
          </cell>
          <cell r="D2011" t="str">
            <v>ECOSAMPA Santo Amaro</v>
          </cell>
          <cell r="E2011">
            <v>44308</v>
          </cell>
          <cell r="F2011">
            <v>1603.99</v>
          </cell>
          <cell r="G2011" t="str">
            <v>Em Atividade Normal</v>
          </cell>
          <cell r="H2011">
            <v>44960</v>
          </cell>
          <cell r="I2011">
            <v>36998</v>
          </cell>
          <cell r="J2011" t="str">
            <v>409.718.658-25</v>
          </cell>
          <cell r="K2011" t="str">
            <v>166.99617.48.7</v>
          </cell>
          <cell r="L2011" t="str">
            <v>Salário Mensal</v>
          </cell>
          <cell r="M2011" t="str">
            <v>Empregado (CLT)</v>
          </cell>
          <cell r="N2011" t="str">
            <v>5142-25</v>
          </cell>
          <cell r="O2011">
            <v>300</v>
          </cell>
          <cell r="P2011" t="str">
            <v>SEGUNDA A SABADO - 21:00 AS 04:33 / INTERVALO DE 01 HORA</v>
          </cell>
          <cell r="Q2011" t="str">
            <v>220 Horas</v>
          </cell>
          <cell r="R2011" t="str">
            <v>75.01.019</v>
          </cell>
          <cell r="S2011" t="str">
            <v>SCK - Operação dos Ecopontos</v>
          </cell>
          <cell r="T2011">
            <v>2</v>
          </cell>
          <cell r="U2011" t="str">
            <v>SIEMACO SAO PAULO LIMP URBANA</v>
          </cell>
          <cell r="V2011" t="str">
            <v>Brasileira</v>
          </cell>
          <cell r="W2011" t="str">
            <v>Guarulhos</v>
          </cell>
          <cell r="X2011" t="str">
            <v>MARIA DA GLORIA PEREIRA PINHEIRO</v>
          </cell>
          <cell r="Y2011" t="str">
            <v>MAGNALDO BARRETO ALVES</v>
          </cell>
          <cell r="Z2011" t="str">
            <v>Solteiro</v>
          </cell>
          <cell r="AA2011" t="str">
            <v>Ensino Médio Completo</v>
          </cell>
          <cell r="AB2011" t="str">
            <v>M</v>
          </cell>
          <cell r="AC2011" t="str">
            <v>Estrada</v>
          </cell>
          <cell r="AD2011" t="str">
            <v>ESTRADA VERA CRUZ</v>
          </cell>
          <cell r="AE2011" t="str">
            <v>2138</v>
          </cell>
          <cell r="AG2011" t="str">
            <v>04895-080</v>
          </cell>
          <cell r="AH2011" t="str">
            <v>CIPO DO MEIO</v>
          </cell>
          <cell r="AI2011" t="str">
            <v>São Paulo</v>
          </cell>
          <cell r="AJ2011" t="str">
            <v>São Paulo</v>
          </cell>
          <cell r="AK2011" t="str">
            <v>11</v>
          </cell>
          <cell r="AL2011" t="str">
            <v>97523.3572</v>
          </cell>
          <cell r="AM2011" t="str">
            <v>11</v>
          </cell>
          <cell r="AN2011" t="str">
            <v>94289.2651</v>
          </cell>
          <cell r="AP2011">
            <v>6733</v>
          </cell>
          <cell r="AQ2011" t="str">
            <v>39981</v>
          </cell>
          <cell r="AR2011" t="str">
            <v>7</v>
          </cell>
          <cell r="AS2011" t="str">
            <v>52517977X</v>
          </cell>
          <cell r="AT2011" t="str">
            <v>451545560175</v>
          </cell>
          <cell r="AU2011" t="str">
            <v>0646</v>
          </cell>
          <cell r="AV2011" t="str">
            <v>381</v>
          </cell>
          <cell r="AW2011" t="str">
            <v>40971865</v>
          </cell>
          <cell r="AX2011" t="str">
            <v>825</v>
          </cell>
          <cell r="AY2011">
            <v>2</v>
          </cell>
          <cell r="AZ2011">
            <v>4</v>
          </cell>
          <cell r="BA2011">
            <v>9</v>
          </cell>
        </row>
        <row r="2012">
          <cell r="A2012">
            <v>118642</v>
          </cell>
          <cell r="B2012" t="str">
            <v>RICARDO ALEXANDRE DE OLIVEIRA</v>
          </cell>
          <cell r="C2012" t="str">
            <v>SERVENTE</v>
          </cell>
          <cell r="D2012" t="str">
            <v>ECOSAMPA Operação Geral</v>
          </cell>
          <cell r="E2012">
            <v>44582</v>
          </cell>
          <cell r="F2012">
            <v>2187.6799999999998</v>
          </cell>
          <cell r="G2012" t="str">
            <v>Em Atividade Normal</v>
          </cell>
          <cell r="H2012">
            <v>45056</v>
          </cell>
          <cell r="I2012">
            <v>31227</v>
          </cell>
          <cell r="J2012" t="str">
            <v>058.654.754-10</v>
          </cell>
          <cell r="K2012" t="str">
            <v>134.56814.45.2</v>
          </cell>
          <cell r="L2012" t="str">
            <v>Salário Mensal</v>
          </cell>
          <cell r="M2012" t="str">
            <v>Empregado (CLT)</v>
          </cell>
          <cell r="N2012" t="str">
            <v>7170-20</v>
          </cell>
          <cell r="O2012">
            <v>61</v>
          </cell>
          <cell r="P2012" t="str">
            <v>SEGUNDA A SEXTA - 07:00 AS 16:48 / INTERVALO DE 01 HORA</v>
          </cell>
          <cell r="Q2012" t="str">
            <v>220 Horas</v>
          </cell>
          <cell r="R2012" t="str">
            <v>75.02.003</v>
          </cell>
          <cell r="S2012" t="str">
            <v>Apoio Op C.Direto</v>
          </cell>
          <cell r="T2012">
            <v>2</v>
          </cell>
          <cell r="U2012" t="str">
            <v>SIEMACO SAO PAULO LIMP URBANA</v>
          </cell>
          <cell r="V2012" t="str">
            <v>Brasileira</v>
          </cell>
          <cell r="W2012" t="str">
            <v>Recife</v>
          </cell>
          <cell r="X2012" t="str">
            <v>MADALENA ALEXANDRE</v>
          </cell>
          <cell r="Y2012" t="str">
            <v>EXPEDITO CANDIDO DE OLIVEIRA</v>
          </cell>
          <cell r="Z2012" t="str">
            <v>Casado</v>
          </cell>
          <cell r="AA2012" t="str">
            <v>Ensino Médio Completo</v>
          </cell>
          <cell r="AB2012" t="str">
            <v>M</v>
          </cell>
          <cell r="AC2012" t="str">
            <v>Rua</v>
          </cell>
          <cell r="AD2012" t="str">
            <v>MANOEL ANTONIO PINTO</v>
          </cell>
          <cell r="AE2012" t="str">
            <v>942</v>
          </cell>
          <cell r="AG2012" t="str">
            <v>05663-020</v>
          </cell>
          <cell r="AH2012" t="str">
            <v>PARAISOPOLIS</v>
          </cell>
          <cell r="AI2012" t="str">
            <v>São Paulo</v>
          </cell>
          <cell r="AJ2012" t="str">
            <v>São Paulo</v>
          </cell>
          <cell r="AK2012" t="str">
            <v>11</v>
          </cell>
          <cell r="AL2012" t="str">
            <v>95803.1013</v>
          </cell>
          <cell r="AP2012">
            <v>8846</v>
          </cell>
          <cell r="AQ2012" t="str">
            <v>30281</v>
          </cell>
          <cell r="AR2012" t="str">
            <v>1</v>
          </cell>
          <cell r="AS2012" t="str">
            <v>561450079</v>
          </cell>
          <cell r="AT2012" t="str">
            <v>64499590868</v>
          </cell>
          <cell r="AU2012" t="str">
            <v>0099</v>
          </cell>
          <cell r="AV2012" t="str">
            <v>028</v>
          </cell>
          <cell r="AW2012" t="str">
            <v>05865475</v>
          </cell>
          <cell r="AX2012" t="str">
            <v>410</v>
          </cell>
          <cell r="AY2012">
            <v>1</v>
          </cell>
          <cell r="AZ2012">
            <v>7</v>
          </cell>
          <cell r="BA2012">
            <v>10</v>
          </cell>
        </row>
        <row r="2013">
          <cell r="A2013">
            <v>114971</v>
          </cell>
          <cell r="B2013" t="str">
            <v>RICARDO ANTONIO DO PRADO SILVA LIMA</v>
          </cell>
          <cell r="C2013" t="str">
            <v>AJUDANTE EQ SERVICOS DIVERSOS</v>
          </cell>
          <cell r="D2013" t="str">
            <v>ECOSAMPA Operação Geral</v>
          </cell>
          <cell r="E2013">
            <v>43917</v>
          </cell>
          <cell r="F2013">
            <v>1464.83</v>
          </cell>
          <cell r="G2013" t="str">
            <v>Demitido em Meses Anteriores</v>
          </cell>
          <cell r="H2013">
            <v>44575</v>
          </cell>
          <cell r="I2013">
            <v>35293</v>
          </cell>
          <cell r="J2013" t="str">
            <v>427.521.938-40</v>
          </cell>
          <cell r="K2013" t="str">
            <v>201.52766.56.6</v>
          </cell>
          <cell r="L2013" t="str">
            <v>Salário Mensal</v>
          </cell>
          <cell r="M2013" t="str">
            <v>Empregado (CLT)</v>
          </cell>
          <cell r="N2013" t="str">
            <v>5142-25</v>
          </cell>
          <cell r="O2013">
            <v>301</v>
          </cell>
          <cell r="P2013" t="str">
            <v>SEGUNDA A SABADO - 22:00 AS 05:25 / INTERVALO DE 01 HORA</v>
          </cell>
          <cell r="Q2013" t="str">
            <v>220 Horas</v>
          </cell>
          <cell r="R2013" t="str">
            <v>75.01.013</v>
          </cell>
          <cell r="S2013" t="str">
            <v>SCK - Capinação e Roçada de Vias</v>
          </cell>
          <cell r="T2013">
            <v>2</v>
          </cell>
          <cell r="U2013" t="str">
            <v>SIEMACO SAO PAULO LIMP URBANA</v>
          </cell>
          <cell r="V2013" t="str">
            <v>Brasileira</v>
          </cell>
          <cell r="W2013" t="str">
            <v>São Paulo</v>
          </cell>
          <cell r="X2013" t="str">
            <v>MARIA DAS GRACAS DOS PRADO LIMA</v>
          </cell>
          <cell r="Y2013" t="str">
            <v>RICARDO ANTONIO DO PRADO LIMA</v>
          </cell>
          <cell r="Z2013" t="str">
            <v>Solteiro</v>
          </cell>
          <cell r="AA2013" t="str">
            <v>Ensino Médio Completo</v>
          </cell>
          <cell r="AB2013" t="str">
            <v>M</v>
          </cell>
          <cell r="AC2013" t="str">
            <v>Estrada</v>
          </cell>
          <cell r="AD2013" t="str">
            <v>DO SCHMIDT</v>
          </cell>
          <cell r="AE2013" t="str">
            <v>42</v>
          </cell>
          <cell r="AG2013" t="str">
            <v>04855-515</v>
          </cell>
          <cell r="AH2013" t="str">
            <v>JD. MORAES PRADO</v>
          </cell>
          <cell r="AI2013" t="str">
            <v>São Paulo</v>
          </cell>
          <cell r="AJ2013" t="str">
            <v>São Paulo</v>
          </cell>
          <cell r="AK2013" t="str">
            <v>11</v>
          </cell>
          <cell r="AL2013" t="str">
            <v>98906.3900</v>
          </cell>
          <cell r="AM2013" t="str">
            <v>11</v>
          </cell>
          <cell r="AN2013" t="str">
            <v>98677.2904</v>
          </cell>
          <cell r="AP2013">
            <v>3186</v>
          </cell>
          <cell r="AQ2013" t="str">
            <v>26923</v>
          </cell>
          <cell r="AR2013" t="str">
            <v>3</v>
          </cell>
          <cell r="AS2013" t="str">
            <v>368840815</v>
          </cell>
          <cell r="AT2013" t="str">
            <v>419352980183</v>
          </cell>
          <cell r="AU2013" t="str">
            <v>0309</v>
          </cell>
          <cell r="AV2013" t="str">
            <v>381</v>
          </cell>
          <cell r="AW2013" t="str">
            <v>42752193</v>
          </cell>
          <cell r="AX2013" t="str">
            <v>840</v>
          </cell>
          <cell r="AY2013">
            <v>1</v>
          </cell>
          <cell r="AZ2013">
            <v>9</v>
          </cell>
          <cell r="BA2013">
            <v>17</v>
          </cell>
        </row>
        <row r="2014">
          <cell r="A2014">
            <v>114031</v>
          </cell>
          <cell r="B2014" t="str">
            <v>RICARDO APARECIDO DA CONCEICAO</v>
          </cell>
          <cell r="C2014" t="str">
            <v>FISCAL DE TURMA PLENO</v>
          </cell>
          <cell r="D2014" t="str">
            <v>ECOSAMPA Santo Amaro</v>
          </cell>
          <cell r="E2014">
            <v>43710</v>
          </cell>
          <cell r="F2014">
            <v>3222.08</v>
          </cell>
          <cell r="G2014" t="str">
            <v>Em Atividade Normal</v>
          </cell>
          <cell r="H2014">
            <v>44898</v>
          </cell>
          <cell r="I2014">
            <v>30601</v>
          </cell>
          <cell r="J2014" t="str">
            <v>314.954.838-19</v>
          </cell>
          <cell r="K2014" t="str">
            <v>131.17329.89.6</v>
          </cell>
          <cell r="L2014" t="str">
            <v>Salário Mensal</v>
          </cell>
          <cell r="M2014" t="str">
            <v>Empregado (CLT)</v>
          </cell>
          <cell r="N2014" t="str">
            <v>9922-05</v>
          </cell>
          <cell r="O2014">
            <v>233</v>
          </cell>
          <cell r="P2014" t="str">
            <v>SEGUNDA A SABADO - 09:00 AS 17:20 / INTERVALO DE 01 HORA</v>
          </cell>
          <cell r="Q2014" t="str">
            <v>220 Horas</v>
          </cell>
          <cell r="R2014" t="str">
            <v>75.02.003</v>
          </cell>
          <cell r="S2014" t="str">
            <v>Apoio Op C.Direto</v>
          </cell>
          <cell r="T2014">
            <v>2</v>
          </cell>
          <cell r="U2014" t="str">
            <v>SIEMACO SAO PAULO LIMP URBANA</v>
          </cell>
          <cell r="V2014" t="str">
            <v>Brasileira</v>
          </cell>
          <cell r="W2014" t="str">
            <v>Diadema</v>
          </cell>
          <cell r="X2014" t="str">
            <v>MARIA DE FATIMA DA CONCEICAO</v>
          </cell>
          <cell r="Y2014" t="str">
            <v>NAO DECLARADO</v>
          </cell>
          <cell r="Z2014" t="str">
            <v>União Est/Marit</v>
          </cell>
          <cell r="AA2014" t="str">
            <v>Ensino Médio Incompleto</v>
          </cell>
          <cell r="AB2014" t="str">
            <v>M</v>
          </cell>
          <cell r="AC2014" t="str">
            <v>Rua</v>
          </cell>
          <cell r="AD2014" t="str">
            <v>ELIZABETH LINLEY</v>
          </cell>
          <cell r="AE2014" t="str">
            <v>480</v>
          </cell>
          <cell r="AF2014" t="str">
            <v>C 5</v>
          </cell>
          <cell r="AG2014" t="str">
            <v>04411-180</v>
          </cell>
          <cell r="AH2014" t="str">
            <v>AMERICANOPOLIS</v>
          </cell>
          <cell r="AI2014" t="str">
            <v>São Paulo</v>
          </cell>
          <cell r="AJ2014" t="str">
            <v>São Paulo</v>
          </cell>
          <cell r="AM2014" t="str">
            <v>11</v>
          </cell>
          <cell r="AN2014" t="str">
            <v>94767.4216</v>
          </cell>
          <cell r="AP2014">
            <v>6507</v>
          </cell>
          <cell r="AQ2014" t="str">
            <v>26654</v>
          </cell>
          <cell r="AR2014" t="str">
            <v>9</v>
          </cell>
          <cell r="AS2014" t="str">
            <v>331579686</v>
          </cell>
          <cell r="AT2014" t="str">
            <v>310116230167</v>
          </cell>
          <cell r="AU2014" t="str">
            <v>432</v>
          </cell>
          <cell r="AV2014" t="str">
            <v>320</v>
          </cell>
          <cell r="AW2014" t="str">
            <v>49453</v>
          </cell>
          <cell r="AX2014" t="str">
            <v>00288</v>
          </cell>
          <cell r="AY2014">
            <v>3</v>
          </cell>
          <cell r="AZ2014">
            <v>11</v>
          </cell>
          <cell r="BA2014">
            <v>29</v>
          </cell>
          <cell r="BB2014" t="str">
            <v>03.076.556.336</v>
          </cell>
          <cell r="BC2014">
            <v>44085</v>
          </cell>
          <cell r="BD2014">
            <v>42258</v>
          </cell>
          <cell r="BE2014" t="str">
            <v>A</v>
          </cell>
          <cell r="BF2014" t="str">
            <v>B</v>
          </cell>
        </row>
        <row r="2015">
          <cell r="A2015">
            <v>113689</v>
          </cell>
          <cell r="B2015" t="str">
            <v>RICARDO APARECIDO FERNANDO DE OLIVEIRA</v>
          </cell>
          <cell r="C2015" t="str">
            <v>COLETOR</v>
          </cell>
          <cell r="D2015" t="str">
            <v>ECOSAMPA Operação Geral</v>
          </cell>
          <cell r="E2015">
            <v>43617</v>
          </cell>
          <cell r="F2015">
            <v>1907.79</v>
          </cell>
          <cell r="G2015" t="str">
            <v>Em Atividade Normal</v>
          </cell>
          <cell r="H2015">
            <v>44898</v>
          </cell>
          <cell r="I2015">
            <v>31956</v>
          </cell>
          <cell r="J2015" t="str">
            <v>367.480.008-07</v>
          </cell>
          <cell r="K2015" t="str">
            <v>209.81085.82.7</v>
          </cell>
          <cell r="L2015" t="str">
            <v>Salário Mensal</v>
          </cell>
          <cell r="M2015" t="str">
            <v>Empregado (CLT)</v>
          </cell>
          <cell r="N2015" t="str">
            <v>5142-05</v>
          </cell>
          <cell r="O2015">
            <v>223</v>
          </cell>
          <cell r="P2015" t="str">
            <v>SEGUNDA A SABADO - 10:00 AS 18:20 / INTERVALO DE 01 HORA</v>
          </cell>
          <cell r="Q2015" t="str">
            <v>220 Horas</v>
          </cell>
          <cell r="R2015" t="str">
            <v>75.01.017</v>
          </cell>
          <cell r="S2015" t="str">
            <v>SCK - Coleta Manual - Entulho e Materiais Diversos</v>
          </cell>
          <cell r="T2015">
            <v>2</v>
          </cell>
          <cell r="U2015" t="str">
            <v>SIEMACO SAO PAULO LIMP URBANA</v>
          </cell>
          <cell r="V2015" t="str">
            <v>Brasileira</v>
          </cell>
          <cell r="W2015" t="str">
            <v>São Paulo</v>
          </cell>
          <cell r="X2015" t="str">
            <v>VILMA FERNANDO DE MORAES OLIVEIRA</v>
          </cell>
          <cell r="Y2015" t="str">
            <v>JUVERCINO VAZ DE OLIVEIRA</v>
          </cell>
          <cell r="Z2015" t="str">
            <v>Casado</v>
          </cell>
          <cell r="AA2015" t="str">
            <v>Ensino Fundamental Incompleto</v>
          </cell>
          <cell r="AB2015" t="str">
            <v>M</v>
          </cell>
          <cell r="AC2015" t="str">
            <v>Rua</v>
          </cell>
          <cell r="AD2015" t="str">
            <v>JOAO RIBEIRO DA SILVA</v>
          </cell>
          <cell r="AE2015" t="str">
            <v>17</v>
          </cell>
          <cell r="AG2015" t="str">
            <v>04890-450</v>
          </cell>
          <cell r="AH2015" t="str">
            <v>JD NOVO PARELHEIROS</v>
          </cell>
          <cell r="AI2015" t="str">
            <v>São Paulo</v>
          </cell>
          <cell r="AJ2015" t="str">
            <v>São Paulo</v>
          </cell>
          <cell r="AP2015">
            <v>6733</v>
          </cell>
          <cell r="AQ2015" t="str">
            <v>31145</v>
          </cell>
          <cell r="AR2015" t="str">
            <v>7</v>
          </cell>
          <cell r="AS2015" t="str">
            <v>432396901</v>
          </cell>
          <cell r="AT2015" t="str">
            <v>366275040167</v>
          </cell>
          <cell r="AU2015" t="str">
            <v>354</v>
          </cell>
          <cell r="AV2015" t="str">
            <v>381</v>
          </cell>
          <cell r="AW2015" t="str">
            <v>32714</v>
          </cell>
          <cell r="AX2015" t="str">
            <v>306</v>
          </cell>
          <cell r="AY2015">
            <v>4</v>
          </cell>
          <cell r="AZ2015">
            <v>3</v>
          </cell>
          <cell r="BA2015">
            <v>29</v>
          </cell>
        </row>
        <row r="2016">
          <cell r="A2016">
            <v>117240</v>
          </cell>
          <cell r="B2016" t="str">
            <v>RICARDO APARECIDO LEANDRO</v>
          </cell>
          <cell r="C2016" t="str">
            <v>AJUDANTE EQ SERVICOS DIVERSOS</v>
          </cell>
          <cell r="D2016" t="str">
            <v>ECOSAMPA Santo Amaro</v>
          </cell>
          <cell r="E2016">
            <v>44487</v>
          </cell>
          <cell r="F2016">
            <v>1603.99</v>
          </cell>
          <cell r="G2016" t="str">
            <v>Em Atividade Normal</v>
          </cell>
          <cell r="H2016">
            <v>45056</v>
          </cell>
          <cell r="I2016">
            <v>26562</v>
          </cell>
          <cell r="J2016" t="str">
            <v>154.206.488-06</v>
          </cell>
          <cell r="K2016" t="str">
            <v>124.58101.24.2</v>
          </cell>
          <cell r="L2016" t="str">
            <v>Salário Mensal</v>
          </cell>
          <cell r="M2016" t="str">
            <v>Empregado (CLT)</v>
          </cell>
          <cell r="N2016" t="str">
            <v>5142-25</v>
          </cell>
          <cell r="O2016">
            <v>300</v>
          </cell>
          <cell r="P2016" t="str">
            <v>SEGUNDA A SABADO - 21:00 AS 04:33 / INTERVALO DE 01 HORA</v>
          </cell>
          <cell r="Q2016" t="str">
            <v>220 Horas</v>
          </cell>
          <cell r="R2016" t="str">
            <v>75.01.001</v>
          </cell>
          <cell r="S2016" t="str">
            <v>SCK - Lavagem Especial Equip.</v>
          </cell>
          <cell r="T2016">
            <v>2</v>
          </cell>
          <cell r="U2016" t="str">
            <v>SIEMACO SAO PAULO LIMP URBANA</v>
          </cell>
          <cell r="V2016" t="str">
            <v>Brasileira</v>
          </cell>
          <cell r="W2016" t="str">
            <v>Caieiras</v>
          </cell>
          <cell r="X2016" t="str">
            <v>MARIA ROMANA DE JESUS</v>
          </cell>
          <cell r="Y2016" t="str">
            <v>BALTAZAR SALVINO LEANDRO</v>
          </cell>
          <cell r="Z2016" t="str">
            <v>Solteiro</v>
          </cell>
          <cell r="AA2016" t="str">
            <v>Ensino Fundamental Incompleto</v>
          </cell>
          <cell r="AB2016" t="str">
            <v>M</v>
          </cell>
          <cell r="AC2016" t="str">
            <v>Viela</v>
          </cell>
          <cell r="AD2016" t="str">
            <v>VIELA SÃO CARLOS</v>
          </cell>
          <cell r="AE2016" t="str">
            <v>6</v>
          </cell>
          <cell r="AF2016" t="str">
            <v>SAIDA ITAPAIUNA</v>
          </cell>
          <cell r="AG2016" t="str">
            <v>05707-000</v>
          </cell>
          <cell r="AH2016" t="str">
            <v>JARDIM SANTO ANTONIO</v>
          </cell>
          <cell r="AI2016" t="str">
            <v>São Paulo</v>
          </cell>
          <cell r="AJ2016" t="str">
            <v>São Paulo</v>
          </cell>
          <cell r="AK2016" t="str">
            <v>11</v>
          </cell>
          <cell r="AL2016" t="str">
            <v>94651.4022</v>
          </cell>
          <cell r="AM2016" t="str">
            <v>11</v>
          </cell>
          <cell r="AN2016" t="str">
            <v>98048.1605</v>
          </cell>
          <cell r="AP2016">
            <v>9335</v>
          </cell>
          <cell r="AQ2016" t="str">
            <v>04921</v>
          </cell>
          <cell r="AR2016" t="str">
            <v>0</v>
          </cell>
          <cell r="AS2016" t="str">
            <v>25441753X</v>
          </cell>
          <cell r="AT2016" t="str">
            <v>323502850175</v>
          </cell>
          <cell r="AU2016" t="str">
            <v>0182</v>
          </cell>
          <cell r="AV2016" t="str">
            <v>408</v>
          </cell>
          <cell r="AW2016" t="str">
            <v>15420648</v>
          </cell>
          <cell r="AX2016" t="str">
            <v>806</v>
          </cell>
          <cell r="AY2016">
            <v>1</v>
          </cell>
          <cell r="AZ2016">
            <v>10</v>
          </cell>
          <cell r="BA2016">
            <v>13</v>
          </cell>
        </row>
        <row r="2017">
          <cell r="A2017">
            <v>113621</v>
          </cell>
          <cell r="B2017" t="str">
            <v>RICARDO BARROS PEREIRA SANTOS</v>
          </cell>
          <cell r="C2017" t="str">
            <v>VARREDOR</v>
          </cell>
          <cell r="D2017" t="str">
            <v>ECOSAMPA M'Boi Mirim</v>
          </cell>
          <cell r="E2017">
            <v>43617</v>
          </cell>
          <cell r="F2017">
            <v>1464.83</v>
          </cell>
          <cell r="G2017" t="str">
            <v>Demitido em Meses Anteriores</v>
          </cell>
          <cell r="H2017">
            <v>44669</v>
          </cell>
          <cell r="I2017">
            <v>31214</v>
          </cell>
          <cell r="J2017" t="str">
            <v>347.403.678-58</v>
          </cell>
          <cell r="K2017" t="str">
            <v>165.94778.15.4</v>
          </cell>
          <cell r="L2017" t="str">
            <v>Salário Mensal</v>
          </cell>
          <cell r="M2017" t="str">
            <v>Empregado (CLT)</v>
          </cell>
          <cell r="N2017" t="str">
            <v>5142-15</v>
          </cell>
          <cell r="O2017">
            <v>66</v>
          </cell>
          <cell r="P2017" t="str">
            <v>SEGUNDA A SABADO - 06:00 AS 14:20 / INTERVALO DE 01 HORA</v>
          </cell>
          <cell r="Q2017" t="str">
            <v>220 Horas</v>
          </cell>
          <cell r="R2017" t="str">
            <v>75.01.006</v>
          </cell>
          <cell r="S2017" t="str">
            <v>SCK - Varrição de Vias e Logradouros</v>
          </cell>
          <cell r="T2017">
            <v>2</v>
          </cell>
          <cell r="U2017" t="str">
            <v>SIEMACO SAO PAULO LIMP URBANA</v>
          </cell>
          <cell r="V2017" t="str">
            <v>Brasileira</v>
          </cell>
          <cell r="W2017" t="str">
            <v>São Paulo</v>
          </cell>
          <cell r="X2017" t="str">
            <v>ROSA MARIA DE BARROS SANTOS</v>
          </cell>
          <cell r="Y2017" t="str">
            <v>CLOVIS PEREIRA SANTOS</v>
          </cell>
          <cell r="Z2017" t="str">
            <v>Solteiro</v>
          </cell>
          <cell r="AA2017" t="str">
            <v>Ensino Fundamental Completo</v>
          </cell>
          <cell r="AB2017" t="str">
            <v>M</v>
          </cell>
          <cell r="AC2017" t="str">
            <v>Rua</v>
          </cell>
          <cell r="AD2017" t="str">
            <v>CASTANHO MIRIM</v>
          </cell>
          <cell r="AE2017" t="str">
            <v>70</v>
          </cell>
          <cell r="AG2017" t="str">
            <v>05735-050</v>
          </cell>
          <cell r="AH2017" t="str">
            <v>PARQUE REBOUCAS</v>
          </cell>
          <cell r="AI2017" t="str">
            <v>São Paulo</v>
          </cell>
          <cell r="AJ2017" t="str">
            <v>São Paulo</v>
          </cell>
          <cell r="AP2017">
            <v>7867</v>
          </cell>
          <cell r="AQ2017" t="str">
            <v>28366</v>
          </cell>
          <cell r="AR2017" t="str">
            <v>0</v>
          </cell>
          <cell r="AS2017" t="str">
            <v>34.365.188-9</v>
          </cell>
          <cell r="AT2017" t="str">
            <v>325038610191</v>
          </cell>
          <cell r="AU2017" t="str">
            <v>251</v>
          </cell>
          <cell r="AV2017" t="str">
            <v>324</v>
          </cell>
          <cell r="AW2017" t="str">
            <v>7309</v>
          </cell>
          <cell r="AX2017" t="str">
            <v>306</v>
          </cell>
          <cell r="AY2017">
            <v>2</v>
          </cell>
          <cell r="AZ2017">
            <v>10</v>
          </cell>
          <cell r="BA2017">
            <v>17</v>
          </cell>
        </row>
        <row r="2018">
          <cell r="A2018">
            <v>120192</v>
          </cell>
          <cell r="B2018" t="str">
            <v>RICARDO DE ALMEIDA LAURENTINO</v>
          </cell>
          <cell r="C2018" t="str">
            <v>AJUDANTE EQ SERVICOS DIVERSOS</v>
          </cell>
          <cell r="D2018" t="str">
            <v>ECOSAMPA Capela do Socorro</v>
          </cell>
          <cell r="E2018">
            <v>44791</v>
          </cell>
          <cell r="F2018">
            <v>1603.99</v>
          </cell>
          <cell r="G2018" t="str">
            <v>Em Atividade Normal</v>
          </cell>
          <cell r="H2018">
            <v>44791</v>
          </cell>
          <cell r="I2018">
            <v>28341</v>
          </cell>
          <cell r="J2018" t="str">
            <v>176.220.488-60</v>
          </cell>
          <cell r="K2018" t="str">
            <v>125.39540.74.2</v>
          </cell>
          <cell r="L2018" t="str">
            <v>Salário Mensal</v>
          </cell>
          <cell r="M2018" t="str">
            <v>Empregado (CLT)</v>
          </cell>
          <cell r="N2018" t="str">
            <v>5142-25</v>
          </cell>
          <cell r="O2018">
            <v>167</v>
          </cell>
          <cell r="P2018" t="str">
            <v>SEGUNDA A SABADO - 13:40 AS 22:00 / INTERVALO DE 01 HORA</v>
          </cell>
          <cell r="Q2018" t="str">
            <v>220 Horas</v>
          </cell>
          <cell r="R2018" t="str">
            <v>75.01.013</v>
          </cell>
          <cell r="S2018" t="str">
            <v>SCK - Capinação e Roçada de Vias</v>
          </cell>
          <cell r="T2018">
            <v>2</v>
          </cell>
          <cell r="U2018" t="str">
            <v>SIEMACO SAO PAULO LIMP URBANA</v>
          </cell>
          <cell r="V2018" t="str">
            <v>Brasileira</v>
          </cell>
          <cell r="W2018" t="str">
            <v>São Paulo</v>
          </cell>
          <cell r="X2018" t="str">
            <v>MARIA DE ALMEIDA LAURENTINO</v>
          </cell>
          <cell r="Y2018" t="str">
            <v>CARLOS LAURENTINO</v>
          </cell>
          <cell r="Z2018" t="str">
            <v>Solteiro</v>
          </cell>
          <cell r="AA2018" t="str">
            <v>Ensino Fundamental Completo</v>
          </cell>
          <cell r="AB2018" t="str">
            <v>M</v>
          </cell>
          <cell r="AC2018" t="str">
            <v>Rua</v>
          </cell>
          <cell r="AD2018" t="str">
            <v>GUANHEMBU</v>
          </cell>
          <cell r="AE2018" t="str">
            <v>106</v>
          </cell>
          <cell r="AG2018" t="str">
            <v>04814-085</v>
          </cell>
          <cell r="AH2018" t="str">
            <v>JARDIM GANHEMBU</v>
          </cell>
          <cell r="AI2018" t="str">
            <v>São Paulo</v>
          </cell>
          <cell r="AJ2018" t="str">
            <v>São Paulo</v>
          </cell>
          <cell r="AM2018" t="str">
            <v>11</v>
          </cell>
          <cell r="AN2018" t="str">
            <v>94345-4396</v>
          </cell>
          <cell r="AP2018">
            <v>7245</v>
          </cell>
          <cell r="AQ2018" t="str">
            <v>11466</v>
          </cell>
          <cell r="AR2018" t="str">
            <v>0</v>
          </cell>
          <cell r="AS2018" t="str">
            <v>281868669</v>
          </cell>
          <cell r="AT2018" t="str">
            <v>225178140116</v>
          </cell>
          <cell r="AU2018" t="str">
            <v>0855</v>
          </cell>
          <cell r="AV2018" t="str">
            <v>280</v>
          </cell>
          <cell r="AW2018" t="str">
            <v>17622048</v>
          </cell>
          <cell r="AX2018" t="str">
            <v>860</v>
          </cell>
          <cell r="AY2018">
            <v>1</v>
          </cell>
          <cell r="AZ2018">
            <v>0</v>
          </cell>
          <cell r="BA2018">
            <v>13</v>
          </cell>
        </row>
        <row r="2019">
          <cell r="A2019">
            <v>114617</v>
          </cell>
          <cell r="B2019" t="str">
            <v>RICARDO DE OLIVEIRA CARDOSO</v>
          </cell>
          <cell r="C2019" t="str">
            <v>MOTORISTA CAMINHAO</v>
          </cell>
          <cell r="D2019" t="str">
            <v>ECOSAMPA Operação Geral</v>
          </cell>
          <cell r="E2019">
            <v>43840</v>
          </cell>
          <cell r="F2019">
            <v>2509.54</v>
          </cell>
          <cell r="G2019" t="str">
            <v>Demitido em Meses Anteriores</v>
          </cell>
          <cell r="H2019">
            <v>44382</v>
          </cell>
          <cell r="I2019">
            <v>28756</v>
          </cell>
          <cell r="J2019" t="str">
            <v>275.087.508-02</v>
          </cell>
          <cell r="K2019" t="str">
            <v>127.67654.89.0</v>
          </cell>
          <cell r="L2019" t="str">
            <v>Salário Mensal</v>
          </cell>
          <cell r="M2019" t="str">
            <v>Empregado (CLT)</v>
          </cell>
          <cell r="N2019" t="str">
            <v>7825-10</v>
          </cell>
          <cell r="O2019">
            <v>301</v>
          </cell>
          <cell r="P2019" t="str">
            <v>SEGUNDA A SABADO - 22:00 AS 05:25 / INTERVALO DE 01 HORA</v>
          </cell>
          <cell r="Q2019" t="str">
            <v>220 Horas</v>
          </cell>
          <cell r="R2019" t="str">
            <v>75.01.024</v>
          </cell>
          <cell r="S2019" t="str">
            <v>SCK - Coleta Manual Residuos - Compactador</v>
          </cell>
          <cell r="T2019">
            <v>2</v>
          </cell>
          <cell r="U2019" t="str">
            <v>SIND TRAB EMP DE ONIBUS RODOV INTEREST INTERM SET DIF SAO PAULO</v>
          </cell>
          <cell r="V2019" t="str">
            <v>Brasileira</v>
          </cell>
          <cell r="W2019" t="str">
            <v>São Paulo</v>
          </cell>
          <cell r="X2019" t="str">
            <v>MARLI FRANCISCA DE OLIVEIRA CARDOSO</v>
          </cell>
          <cell r="Y2019" t="str">
            <v>FRANCISCO CARDOSO</v>
          </cell>
          <cell r="Z2019" t="str">
            <v>Casado</v>
          </cell>
          <cell r="AA2019" t="str">
            <v>Ensino Fundamental Incompleto</v>
          </cell>
          <cell r="AB2019" t="str">
            <v>M</v>
          </cell>
          <cell r="AC2019" t="str">
            <v>Rua</v>
          </cell>
          <cell r="AD2019" t="str">
            <v>RUA JOAO GUIMARAES ROSA</v>
          </cell>
          <cell r="AE2019" t="str">
            <v>19</v>
          </cell>
          <cell r="AF2019" t="str">
            <v>A CASA 1</v>
          </cell>
          <cell r="AG2019" t="str">
            <v>06160-040</v>
          </cell>
          <cell r="AH2019" t="str">
            <v>VELOSO</v>
          </cell>
          <cell r="AI2019" t="str">
            <v>Osasco</v>
          </cell>
          <cell r="AJ2019" t="str">
            <v>São Paulo</v>
          </cell>
          <cell r="AK2019" t="str">
            <v>11</v>
          </cell>
          <cell r="AL2019" t="str">
            <v>95654.2851</v>
          </cell>
          <cell r="AP2019">
            <v>6997</v>
          </cell>
          <cell r="AQ2019" t="str">
            <v>33532</v>
          </cell>
          <cell r="AR2019" t="str">
            <v>5</v>
          </cell>
          <cell r="AS2019" t="str">
            <v>29342875X</v>
          </cell>
          <cell r="AT2019" t="str">
            <v>263370210167</v>
          </cell>
          <cell r="AU2019" t="str">
            <v>096</v>
          </cell>
          <cell r="AV2019" t="str">
            <v>315</v>
          </cell>
          <cell r="AW2019" t="str">
            <v>27508750</v>
          </cell>
          <cell r="AX2019" t="str">
            <v>802</v>
          </cell>
          <cell r="AY2019">
            <v>1</v>
          </cell>
          <cell r="AZ2019">
            <v>5</v>
          </cell>
          <cell r="BA2019">
            <v>25</v>
          </cell>
          <cell r="BB2019" t="str">
            <v>00.736.321.182</v>
          </cell>
          <cell r="BC2019">
            <v>45527</v>
          </cell>
          <cell r="BD2019">
            <v>43710</v>
          </cell>
          <cell r="BE2019" t="str">
            <v>E</v>
          </cell>
          <cell r="BG2019">
            <v>44392</v>
          </cell>
        </row>
        <row r="2020">
          <cell r="A2020">
            <v>116320</v>
          </cell>
          <cell r="B2020" t="str">
            <v>RICARDO GOMES</v>
          </cell>
          <cell r="C2020" t="str">
            <v>AJUDANTE EQ SERVICOS DIVERSOS</v>
          </cell>
          <cell r="D2020" t="str">
            <v>ECOSAMPA Campo Limpo</v>
          </cell>
          <cell r="E2020">
            <v>44308</v>
          </cell>
          <cell r="F2020">
            <v>1603.99</v>
          </cell>
          <cell r="G2020" t="str">
            <v>Em Atividade Normal</v>
          </cell>
          <cell r="H2020">
            <v>45177</v>
          </cell>
          <cell r="I2020">
            <v>29560</v>
          </cell>
          <cell r="J2020" t="str">
            <v>294.362.248-69</v>
          </cell>
          <cell r="K2020" t="str">
            <v>128.33563.85.1</v>
          </cell>
          <cell r="L2020" t="str">
            <v>Salário Mensal</v>
          </cell>
          <cell r="M2020" t="str">
            <v>Empregado (CLT)</v>
          </cell>
          <cell r="N2020" t="str">
            <v>5142-25</v>
          </cell>
          <cell r="O2020">
            <v>66</v>
          </cell>
          <cell r="P2020" t="str">
            <v>SEGUNDA A SABADO - 06:00 AS 14:20 / INTERVALO DE 01 HORA</v>
          </cell>
          <cell r="Q2020" t="str">
            <v>220 Horas</v>
          </cell>
          <cell r="R2020" t="str">
            <v>75.01.022</v>
          </cell>
          <cell r="S2020" t="str">
            <v>SCK - Limpeza Habitacional - Dificil Acesso</v>
          </cell>
          <cell r="T2020">
            <v>2</v>
          </cell>
          <cell r="U2020" t="str">
            <v>SIEMACO SAO PAULO LIMP URBANA</v>
          </cell>
          <cell r="V2020" t="str">
            <v>Brasileira</v>
          </cell>
          <cell r="W2020" t="str">
            <v>São Paulo</v>
          </cell>
          <cell r="X2020" t="str">
            <v>MARIA APARECIDA BORGES GOMES</v>
          </cell>
          <cell r="Y2020" t="str">
            <v>PEDRO GOMES</v>
          </cell>
          <cell r="Z2020" t="str">
            <v>Solteiro</v>
          </cell>
          <cell r="AA2020" t="str">
            <v>Ensino Médio Completo</v>
          </cell>
          <cell r="AB2020" t="str">
            <v>M</v>
          </cell>
          <cell r="AC2020" t="str">
            <v>Rua</v>
          </cell>
          <cell r="AD2020" t="str">
            <v>RUA ARIBUGU</v>
          </cell>
          <cell r="AE2020" t="str">
            <v>9</v>
          </cell>
          <cell r="AG2020" t="str">
            <v>05844-020</v>
          </cell>
          <cell r="AH2020" t="str">
            <v>JARDIM SAO LUIS</v>
          </cell>
          <cell r="AI2020" t="str">
            <v>São Paulo</v>
          </cell>
          <cell r="AJ2020" t="str">
            <v>São Paulo</v>
          </cell>
          <cell r="AK2020" t="str">
            <v>11</v>
          </cell>
          <cell r="AL2020" t="str">
            <v>98341.1681</v>
          </cell>
          <cell r="AM2020" t="str">
            <v>11</v>
          </cell>
          <cell r="AN2020" t="str">
            <v>94943.1472</v>
          </cell>
          <cell r="AP2020">
            <v>1667</v>
          </cell>
          <cell r="AQ2020" t="str">
            <v>83154</v>
          </cell>
          <cell r="AR2020" t="str">
            <v>7</v>
          </cell>
          <cell r="AS2020" t="str">
            <v>280683194</v>
          </cell>
          <cell r="AT2020" t="str">
            <v>266136820167</v>
          </cell>
          <cell r="AU2020" t="str">
            <v>0005</v>
          </cell>
          <cell r="AV2020" t="str">
            <v>408</v>
          </cell>
          <cell r="AW2020" t="str">
            <v>129436224</v>
          </cell>
          <cell r="AX2020" t="str">
            <v>869</v>
          </cell>
          <cell r="AY2020">
            <v>2</v>
          </cell>
          <cell r="AZ2020">
            <v>4</v>
          </cell>
          <cell r="BA2020">
            <v>9</v>
          </cell>
        </row>
        <row r="2021">
          <cell r="A2021">
            <v>116075</v>
          </cell>
          <cell r="B2021" t="str">
            <v>RICARDO OLIVEIRA SILVA</v>
          </cell>
          <cell r="C2021" t="str">
            <v>FISCAL DE TURMA PLENO</v>
          </cell>
          <cell r="D2021" t="str">
            <v>ECOSAMPA Campo Limpo</v>
          </cell>
          <cell r="E2021">
            <v>44218</v>
          </cell>
          <cell r="F2021">
            <v>2942.54</v>
          </cell>
          <cell r="G2021" t="str">
            <v>Demitido em Meses Anteriores</v>
          </cell>
          <cell r="H2021">
            <v>44659</v>
          </cell>
          <cell r="I2021">
            <v>29179</v>
          </cell>
          <cell r="J2021" t="str">
            <v>219.368.278-08</v>
          </cell>
          <cell r="K2021" t="str">
            <v>129.97031.93.3</v>
          </cell>
          <cell r="L2021" t="str">
            <v>Salário Mensal</v>
          </cell>
          <cell r="M2021" t="str">
            <v>Empregado (CLT)</v>
          </cell>
          <cell r="N2021" t="str">
            <v>9922-05</v>
          </cell>
          <cell r="O2021">
            <v>167</v>
          </cell>
          <cell r="P2021" t="str">
            <v>SEGUNDA A SABADO - 13:40 AS 22:00 / INTERVALO DE 01 HORA</v>
          </cell>
          <cell r="Q2021" t="str">
            <v>220 Horas</v>
          </cell>
          <cell r="R2021" t="str">
            <v>75.02.003</v>
          </cell>
          <cell r="S2021" t="str">
            <v>Apoio Op C.Direto</v>
          </cell>
          <cell r="T2021">
            <v>2</v>
          </cell>
          <cell r="U2021" t="str">
            <v>SIEMACO SAO PAULO LIMP URBANA</v>
          </cell>
          <cell r="V2021" t="str">
            <v>Brasileira</v>
          </cell>
          <cell r="W2021" t="str">
            <v>São Paulo</v>
          </cell>
          <cell r="X2021" t="str">
            <v>ZENILDE FERREIRA SILVA</v>
          </cell>
          <cell r="Y2021" t="str">
            <v>ODILIO OLIVERIA SILVA</v>
          </cell>
          <cell r="Z2021" t="str">
            <v>Casado</v>
          </cell>
          <cell r="AA2021" t="str">
            <v>Ensino Médio Completo</v>
          </cell>
          <cell r="AB2021" t="str">
            <v>M</v>
          </cell>
          <cell r="AC2021" t="str">
            <v>Rua</v>
          </cell>
          <cell r="AD2021" t="str">
            <v>SILVINO ALVES COSTA</v>
          </cell>
          <cell r="AE2021" t="str">
            <v>239</v>
          </cell>
          <cell r="AG2021" t="str">
            <v>06783-300</v>
          </cell>
          <cell r="AH2021" t="str">
            <v>JARDIM TRIANON</v>
          </cell>
          <cell r="AI2021" t="str">
            <v>Taboão da Serra</v>
          </cell>
          <cell r="AJ2021" t="str">
            <v>São Paulo</v>
          </cell>
          <cell r="AK2021" t="str">
            <v>11</v>
          </cell>
          <cell r="AL2021" t="str">
            <v>98012.8542</v>
          </cell>
          <cell r="AM2021" t="str">
            <v>11</v>
          </cell>
          <cell r="AN2021" t="str">
            <v>9156.3092</v>
          </cell>
          <cell r="AP2021">
            <v>6493</v>
          </cell>
          <cell r="AQ2021" t="str">
            <v>03048</v>
          </cell>
          <cell r="AR2021" t="str">
            <v>7</v>
          </cell>
          <cell r="AS2021" t="str">
            <v>323981161</v>
          </cell>
          <cell r="AT2021" t="str">
            <v>289221360167</v>
          </cell>
          <cell r="AU2021" t="str">
            <v>0117</v>
          </cell>
          <cell r="AV2021" t="str">
            <v>416</v>
          </cell>
          <cell r="AW2021" t="str">
            <v>2193682</v>
          </cell>
          <cell r="AX2021" t="str">
            <v>708</v>
          </cell>
          <cell r="AY2021">
            <v>1</v>
          </cell>
          <cell r="AZ2021">
            <v>2</v>
          </cell>
          <cell r="BA2021">
            <v>16</v>
          </cell>
          <cell r="BB2021" t="str">
            <v>01.173.725.402</v>
          </cell>
          <cell r="BC2021">
            <v>45302</v>
          </cell>
          <cell r="BD2021">
            <v>43476</v>
          </cell>
          <cell r="BE2021" t="str">
            <v>A</v>
          </cell>
          <cell r="BF2021" t="str">
            <v>B</v>
          </cell>
        </row>
        <row r="2022">
          <cell r="A2022">
            <v>119681</v>
          </cell>
          <cell r="B2022" t="str">
            <v>RICARDO PEDRO DA SILVA</v>
          </cell>
          <cell r="C2022" t="str">
            <v>AJUDANTE EQ SERVICOS DIVERSOS</v>
          </cell>
          <cell r="D2022" t="str">
            <v>ECOSAMPA Campo Limpo</v>
          </cell>
          <cell r="E2022">
            <v>44725</v>
          </cell>
          <cell r="F2022">
            <v>1603.99</v>
          </cell>
          <cell r="G2022" t="str">
            <v>Em Atividade Normal</v>
          </cell>
          <cell r="H2022">
            <v>44725</v>
          </cell>
          <cell r="I2022">
            <v>32713</v>
          </cell>
          <cell r="J2022" t="str">
            <v>397.276.088-41</v>
          </cell>
          <cell r="K2022" t="str">
            <v>204.93294.39.7</v>
          </cell>
          <cell r="L2022" t="str">
            <v>Salário Mensal</v>
          </cell>
          <cell r="M2022" t="str">
            <v>Empregado (CLT)</v>
          </cell>
          <cell r="N2022" t="str">
            <v>5142-25</v>
          </cell>
          <cell r="O2022">
            <v>233</v>
          </cell>
          <cell r="P2022" t="str">
            <v>SEGUNDA A SABADO - 09:00 AS 17:20 / INTERVALO DE 01 HORA</v>
          </cell>
          <cell r="Q2022" t="str">
            <v>220 Horas</v>
          </cell>
          <cell r="R2022" t="str">
            <v>75.01.016</v>
          </cell>
          <cell r="S2022" t="str">
            <v>SCK - Coleta - Catabagulho e Entulho</v>
          </cell>
          <cell r="T2022">
            <v>2</v>
          </cell>
          <cell r="U2022" t="str">
            <v>SIEMACO SAO PAULO LIMP URBANA</v>
          </cell>
          <cell r="V2022" t="str">
            <v>Brasileira</v>
          </cell>
          <cell r="W2022" t="str">
            <v>São Paulo</v>
          </cell>
          <cell r="X2022" t="str">
            <v>JOSEFA MARIA DOS SANTOS</v>
          </cell>
          <cell r="Y2022" t="str">
            <v>COSME PEDRO DA SILVA</v>
          </cell>
          <cell r="Z2022" t="str">
            <v>Solteiro</v>
          </cell>
          <cell r="AA2022" t="str">
            <v>Ensino Fundamental Completo</v>
          </cell>
          <cell r="AB2022" t="str">
            <v>M</v>
          </cell>
          <cell r="AC2022" t="str">
            <v>Travessa</v>
          </cell>
          <cell r="AD2022" t="str">
            <v>SAO PEDRO</v>
          </cell>
          <cell r="AE2022" t="str">
            <v>6</v>
          </cell>
          <cell r="AG2022" t="str">
            <v>05187-010</v>
          </cell>
          <cell r="AH2022" t="str">
            <v>JARDIM IPANEMA</v>
          </cell>
          <cell r="AI2022" t="str">
            <v>São Paulo</v>
          </cell>
          <cell r="AJ2022" t="str">
            <v>São Paulo</v>
          </cell>
          <cell r="AK2022" t="str">
            <v>11</v>
          </cell>
          <cell r="AL2022" t="str">
            <v>91482.8644</v>
          </cell>
          <cell r="AM2022" t="str">
            <v>11</v>
          </cell>
          <cell r="AN2022" t="str">
            <v>98237-6008</v>
          </cell>
          <cell r="AP2022">
            <v>7435</v>
          </cell>
          <cell r="AQ2022" t="str">
            <v>41025</v>
          </cell>
          <cell r="AR2022" t="str">
            <v>8</v>
          </cell>
          <cell r="AS2022" t="str">
            <v>494038925</v>
          </cell>
          <cell r="AT2022" t="str">
            <v>362040290108</v>
          </cell>
          <cell r="AU2022" t="str">
            <v>0028</v>
          </cell>
          <cell r="AV2022" t="str">
            <v>403</v>
          </cell>
          <cell r="AW2022" t="str">
            <v>39727608</v>
          </cell>
          <cell r="AX2022" t="str">
            <v>841</v>
          </cell>
          <cell r="AY2022">
            <v>1</v>
          </cell>
          <cell r="AZ2022">
            <v>2</v>
          </cell>
          <cell r="BA2022">
            <v>18</v>
          </cell>
        </row>
        <row r="2023">
          <cell r="A2023">
            <v>114258</v>
          </cell>
          <cell r="B2023" t="str">
            <v>RICARDO PINTO DA CONCEICAO</v>
          </cell>
          <cell r="C2023" t="str">
            <v>AJUDANTE EQ SERVICOS DIVERSOS</v>
          </cell>
          <cell r="D2023" t="str">
            <v>ECOSAMPA Santo Amaro</v>
          </cell>
          <cell r="E2023">
            <v>43804</v>
          </cell>
          <cell r="F2023">
            <v>1603.99</v>
          </cell>
          <cell r="G2023" t="str">
            <v>Em Atividade Normal</v>
          </cell>
          <cell r="H2023">
            <v>45119</v>
          </cell>
          <cell r="I2023">
            <v>29769</v>
          </cell>
          <cell r="J2023" t="str">
            <v>215.966.418-94</v>
          </cell>
          <cell r="K2023" t="str">
            <v>128.99467.85.0</v>
          </cell>
          <cell r="L2023" t="str">
            <v>Salário Mensal</v>
          </cell>
          <cell r="M2023" t="str">
            <v>Empregado (CLT)</v>
          </cell>
          <cell r="N2023" t="str">
            <v>5142-25</v>
          </cell>
          <cell r="O2023">
            <v>300</v>
          </cell>
          <cell r="P2023" t="str">
            <v>SEGUNDA A SABADO - 21:00 AS 04:33 / INTERVALO DE 01 HORA</v>
          </cell>
          <cell r="Q2023" t="str">
            <v>220 Horas</v>
          </cell>
          <cell r="R2023" t="str">
            <v>75.01.014</v>
          </cell>
          <cell r="S2023" t="str">
            <v>SCK - Pintura de Meio-Fio e Remoção Faixas e Propagandas</v>
          </cell>
          <cell r="T2023">
            <v>2</v>
          </cell>
          <cell r="U2023" t="str">
            <v>SIEMACO SAO PAULO LIMP URBANA</v>
          </cell>
          <cell r="V2023" t="str">
            <v>Brasileira</v>
          </cell>
          <cell r="W2023" t="str">
            <v>Santo Estêvão</v>
          </cell>
          <cell r="X2023" t="str">
            <v>EDITE DA CONCEICAO</v>
          </cell>
          <cell r="Y2023" t="str">
            <v>RAIMUNDO GOMES DA CONCEICAO</v>
          </cell>
          <cell r="Z2023" t="str">
            <v>Solteiro</v>
          </cell>
          <cell r="AA2023" t="str">
            <v>Ensino Fundamental Incompleto</v>
          </cell>
          <cell r="AB2023" t="str">
            <v>M</v>
          </cell>
          <cell r="AC2023" t="str">
            <v>Rua</v>
          </cell>
          <cell r="AD2023" t="str">
            <v>RUA CARNAUBAL</v>
          </cell>
          <cell r="AE2023" t="str">
            <v>107</v>
          </cell>
          <cell r="AG2023" t="str">
            <v>05871-250</v>
          </cell>
          <cell r="AH2023" t="str">
            <v>JARDIM SAO MANOEL</v>
          </cell>
          <cell r="AI2023" t="str">
            <v>São Paulo</v>
          </cell>
          <cell r="AJ2023" t="str">
            <v>São Paulo</v>
          </cell>
          <cell r="AK2023" t="str">
            <v>11</v>
          </cell>
          <cell r="AL2023" t="str">
            <v>98730.0748</v>
          </cell>
          <cell r="AP2023">
            <v>8955</v>
          </cell>
          <cell r="AQ2023" t="str">
            <v>16420</v>
          </cell>
          <cell r="AR2023" t="str">
            <v>0</v>
          </cell>
          <cell r="AS2023" t="str">
            <v>2272960286</v>
          </cell>
          <cell r="AT2023" t="str">
            <v>232840190108</v>
          </cell>
          <cell r="AU2023" t="str">
            <v>0055</v>
          </cell>
          <cell r="AV2023" t="str">
            <v>143</v>
          </cell>
          <cell r="AW2023" t="str">
            <v>21596641</v>
          </cell>
          <cell r="AX2023" t="str">
            <v>894</v>
          </cell>
          <cell r="AY2023">
            <v>3</v>
          </cell>
          <cell r="AZ2023">
            <v>8</v>
          </cell>
          <cell r="BA2023">
            <v>26</v>
          </cell>
        </row>
        <row r="2024">
          <cell r="A2024">
            <v>115842</v>
          </cell>
          <cell r="B2024" t="str">
            <v>RICARDO PORTO DOS SANTOS</v>
          </cell>
          <cell r="C2024" t="str">
            <v>AJUDANTE DE MECANICO</v>
          </cell>
          <cell r="D2024" t="str">
            <v>ECOSAMPA Operação Geral</v>
          </cell>
          <cell r="E2024">
            <v>44169</v>
          </cell>
          <cell r="F2024">
            <v>2232.3000000000002</v>
          </cell>
          <cell r="G2024" t="str">
            <v>Demitido em Meses Anteriores</v>
          </cell>
          <cell r="H2024">
            <v>44736</v>
          </cell>
          <cell r="I2024">
            <v>29571</v>
          </cell>
          <cell r="J2024" t="str">
            <v>278.074.158-94</v>
          </cell>
          <cell r="K2024" t="str">
            <v>128.89600.89.2</v>
          </cell>
          <cell r="L2024" t="str">
            <v>Salário Mensal</v>
          </cell>
          <cell r="M2024" t="str">
            <v>Empregado (CLT)</v>
          </cell>
          <cell r="N2024" t="str">
            <v>9144-05</v>
          </cell>
          <cell r="O2024">
            <v>301</v>
          </cell>
          <cell r="P2024" t="str">
            <v>SEGUNDA A SABADO - 22:00 AS 05:25 / INTERVALO DE 01 HORA</v>
          </cell>
          <cell r="Q2024" t="str">
            <v>220 Horas</v>
          </cell>
          <cell r="R2024" t="str">
            <v>75.02.003</v>
          </cell>
          <cell r="S2024" t="str">
            <v>Apoio Op C.Direto</v>
          </cell>
          <cell r="T2024">
            <v>2</v>
          </cell>
          <cell r="U2024" t="str">
            <v>SIEMACO SAO PAULO LIMP URBANA</v>
          </cell>
          <cell r="V2024" t="str">
            <v>Brasileira</v>
          </cell>
          <cell r="W2024" t="str">
            <v>São Paulo</v>
          </cell>
          <cell r="X2024" t="str">
            <v>JULIA FREITAS PORTO</v>
          </cell>
          <cell r="Y2024" t="str">
            <v>ANTONIO DOS SANTOS</v>
          </cell>
          <cell r="Z2024" t="str">
            <v>Solteiro</v>
          </cell>
          <cell r="AA2024" t="str">
            <v>Ensino Médio Completo</v>
          </cell>
          <cell r="AB2024" t="str">
            <v>M</v>
          </cell>
          <cell r="AC2024" t="str">
            <v>Rua</v>
          </cell>
          <cell r="AD2024" t="str">
            <v>RUA VIRIATO LEAO DE MOURA</v>
          </cell>
          <cell r="AE2024" t="str">
            <v>169</v>
          </cell>
          <cell r="AF2024" t="str">
            <v>BL 3 APTO 103</v>
          </cell>
          <cell r="AG2024" t="str">
            <v>04836-210</v>
          </cell>
          <cell r="AH2024" t="str">
            <v>VILA SAO JOSE</v>
          </cell>
          <cell r="AI2024" t="str">
            <v>São Paulo</v>
          </cell>
          <cell r="AJ2024" t="str">
            <v>São Paulo</v>
          </cell>
          <cell r="AK2024" t="str">
            <v>11</v>
          </cell>
          <cell r="AL2024" t="str">
            <v>99923.4077</v>
          </cell>
          <cell r="AM2024" t="str">
            <v>11</v>
          </cell>
          <cell r="AN2024" t="str">
            <v>95460.5667</v>
          </cell>
          <cell r="AP2024">
            <v>6733</v>
          </cell>
          <cell r="AQ2024" t="str">
            <v>42429</v>
          </cell>
          <cell r="AR2024" t="str">
            <v>2</v>
          </cell>
          <cell r="AS2024" t="str">
            <v>279400068</v>
          </cell>
          <cell r="AT2024" t="str">
            <v>226955650167</v>
          </cell>
          <cell r="AU2024" t="str">
            <v>057</v>
          </cell>
          <cell r="AV2024" t="str">
            <v>375</v>
          </cell>
          <cell r="AW2024" t="str">
            <v>27807415</v>
          </cell>
          <cell r="AX2024" t="str">
            <v>894</v>
          </cell>
          <cell r="AY2024">
            <v>1</v>
          </cell>
          <cell r="AZ2024">
            <v>6</v>
          </cell>
          <cell r="BA2024">
            <v>20</v>
          </cell>
        </row>
        <row r="2025">
          <cell r="A2025">
            <v>122084</v>
          </cell>
          <cell r="B2025" t="str">
            <v>RICARDO RODRIGO DOS SANTOS</v>
          </cell>
          <cell r="C2025" t="str">
            <v>AJUDANTE EQ SERVICOS DIVERSOS</v>
          </cell>
          <cell r="D2025" t="str">
            <v>ECOSAMPA Operação Geral</v>
          </cell>
          <cell r="E2025">
            <v>45061</v>
          </cell>
          <cell r="F2025">
            <v>1603.99</v>
          </cell>
          <cell r="G2025" t="str">
            <v>Demitido em Meses Anteriores</v>
          </cell>
          <cell r="H2025">
            <v>45068</v>
          </cell>
          <cell r="I2025">
            <v>29000</v>
          </cell>
          <cell r="J2025" t="str">
            <v>279.119.928-43</v>
          </cell>
          <cell r="K2025" t="str">
            <v>133.62041.89.1</v>
          </cell>
          <cell r="L2025" t="str">
            <v>Salário Mensal</v>
          </cell>
          <cell r="M2025" t="str">
            <v>Empregado (CLT)</v>
          </cell>
          <cell r="N2025" t="str">
            <v>5142-25</v>
          </cell>
          <cell r="O2025">
            <v>297</v>
          </cell>
          <cell r="P2025" t="str">
            <v>SEGUNDA A SABADO - 05:40 AS 14:00 / INTERVALO DE 01 HORA</v>
          </cell>
          <cell r="Q2025" t="str">
            <v>220 Horas</v>
          </cell>
          <cell r="R2025" t="str">
            <v>75.01.014</v>
          </cell>
          <cell r="S2025" t="str">
            <v>SCK - Pintura de Meio-Fio e Remoção Faixas e Propagandas</v>
          </cell>
          <cell r="T2025">
            <v>2</v>
          </cell>
          <cell r="U2025" t="str">
            <v>SIEMACO SAO PAULO LIMP URBANA</v>
          </cell>
          <cell r="V2025" t="str">
            <v>Brasileira</v>
          </cell>
          <cell r="W2025" t="str">
            <v>Nenhum</v>
          </cell>
          <cell r="X2025" t="str">
            <v>MARIA APARECIDA DOS SANTOS</v>
          </cell>
          <cell r="Y2025" t="str">
            <v>EDSON DOS SANTOS</v>
          </cell>
          <cell r="Z2025" t="str">
            <v>Solteiro</v>
          </cell>
          <cell r="AA2025" t="str">
            <v>Ensino Médio Completo</v>
          </cell>
          <cell r="AB2025" t="str">
            <v>M</v>
          </cell>
          <cell r="AC2025" t="str">
            <v>Rua</v>
          </cell>
          <cell r="AD2025" t="str">
            <v>LUIZ FERRARI</v>
          </cell>
          <cell r="AE2025" t="str">
            <v>399</v>
          </cell>
          <cell r="AF2025" t="str">
            <v>CASA 2</v>
          </cell>
          <cell r="AG2025" t="str">
            <v>06124-010</v>
          </cell>
          <cell r="AH2025" t="str">
            <v>VILA YOLANDA</v>
          </cell>
          <cell r="AI2025" t="str">
            <v>Osasco</v>
          </cell>
          <cell r="AJ2025" t="str">
            <v>São Paulo</v>
          </cell>
          <cell r="AM2025" t="str">
            <v>11</v>
          </cell>
          <cell r="AN2025" t="str">
            <v>99768-5629</v>
          </cell>
          <cell r="AP2025">
            <v>7212</v>
          </cell>
          <cell r="AQ2025" t="str">
            <v>06567</v>
          </cell>
          <cell r="AR2025" t="str">
            <v>1</v>
          </cell>
          <cell r="AS2025" t="str">
            <v>303963153</v>
          </cell>
          <cell r="AT2025" t="str">
            <v>220633810191</v>
          </cell>
          <cell r="AU2025" t="str">
            <v>277</v>
          </cell>
          <cell r="AV2025" t="str">
            <v>0053</v>
          </cell>
          <cell r="AW2025" t="str">
            <v>27911992</v>
          </cell>
          <cell r="AX2025" t="str">
            <v>843</v>
          </cell>
          <cell r="AY2025">
            <v>0</v>
          </cell>
          <cell r="AZ2025">
            <v>0</v>
          </cell>
          <cell r="BA2025">
            <v>7</v>
          </cell>
        </row>
        <row r="2026">
          <cell r="A2026">
            <v>113611</v>
          </cell>
          <cell r="B2026" t="str">
            <v>RICARDO RODRIGUES DAS NEVES</v>
          </cell>
          <cell r="C2026" t="str">
            <v>FISCAL DE TURMA PLENO</v>
          </cell>
          <cell r="D2026" t="str">
            <v>ECOSAMPA Santo Amaro</v>
          </cell>
          <cell r="E2026">
            <v>43617</v>
          </cell>
          <cell r="F2026">
            <v>3222.08</v>
          </cell>
          <cell r="G2026" t="str">
            <v>Em Atividade Normal</v>
          </cell>
          <cell r="H2026">
            <v>44960</v>
          </cell>
          <cell r="I2026">
            <v>27060</v>
          </cell>
          <cell r="J2026" t="str">
            <v>124.750.428-00</v>
          </cell>
          <cell r="K2026" t="str">
            <v>123.64719.77.3</v>
          </cell>
          <cell r="L2026" t="str">
            <v>Salário Mensal</v>
          </cell>
          <cell r="M2026" t="str">
            <v>Empregado (CLT)</v>
          </cell>
          <cell r="N2026" t="str">
            <v>9922-05</v>
          </cell>
          <cell r="O2026">
            <v>299</v>
          </cell>
          <cell r="P2026" t="str">
            <v>SEGUNDA A SABADO - 20:00 AS 03:40 / INTERVALO DE 01 HORA</v>
          </cell>
          <cell r="Q2026" t="str">
            <v>220 Horas</v>
          </cell>
          <cell r="R2026" t="str">
            <v>75.02.003</v>
          </cell>
          <cell r="S2026" t="str">
            <v>Apoio Op C.Direto</v>
          </cell>
          <cell r="T2026">
            <v>2</v>
          </cell>
          <cell r="U2026" t="str">
            <v>SIEMACO SAO PAULO LIMP URBANA</v>
          </cell>
          <cell r="V2026" t="str">
            <v>Brasileira</v>
          </cell>
          <cell r="W2026" t="str">
            <v>São Paulo</v>
          </cell>
          <cell r="X2026" t="str">
            <v>MARIA DO CARMO DAS NEVES</v>
          </cell>
          <cell r="Y2026" t="str">
            <v>CUSTODIO RODRIGUES DAS NEVES</v>
          </cell>
          <cell r="Z2026" t="str">
            <v>Solteiro</v>
          </cell>
          <cell r="AA2026" t="str">
            <v>Ensino Médio Completo</v>
          </cell>
          <cell r="AB2026" t="str">
            <v>M</v>
          </cell>
          <cell r="AC2026" t="str">
            <v>Rua</v>
          </cell>
          <cell r="AD2026" t="str">
            <v>ELCHE</v>
          </cell>
          <cell r="AE2026" t="str">
            <v>228</v>
          </cell>
          <cell r="AG2026" t="str">
            <v>05831-200</v>
          </cell>
          <cell r="AH2026" t="str">
            <v>CHACARA SANTANA</v>
          </cell>
          <cell r="AI2026" t="str">
            <v>São Paulo</v>
          </cell>
          <cell r="AJ2026" t="str">
            <v>São Paulo</v>
          </cell>
          <cell r="AP2026">
            <v>5917</v>
          </cell>
          <cell r="AQ2026" t="str">
            <v>03843</v>
          </cell>
          <cell r="AR2026" t="str">
            <v>1</v>
          </cell>
          <cell r="AS2026" t="str">
            <v>22689891X</v>
          </cell>
          <cell r="AT2026" t="str">
            <v>259186210108</v>
          </cell>
          <cell r="AU2026" t="str">
            <v>2</v>
          </cell>
          <cell r="AV2026" t="str">
            <v>372</v>
          </cell>
          <cell r="AW2026" t="str">
            <v>59257</v>
          </cell>
          <cell r="AX2026" t="str">
            <v>167</v>
          </cell>
          <cell r="AY2026">
            <v>4</v>
          </cell>
          <cell r="AZ2026">
            <v>3</v>
          </cell>
          <cell r="BA2026">
            <v>0</v>
          </cell>
        </row>
        <row r="2027">
          <cell r="A2027">
            <v>112862</v>
          </cell>
          <cell r="B2027" t="str">
            <v>RICARDO SANTOS LIMA</v>
          </cell>
          <cell r="C2027" t="str">
            <v>VARREDOR</v>
          </cell>
          <cell r="D2027" t="str">
            <v>ECOSAMPA M'Boi Mirim</v>
          </cell>
          <cell r="E2027">
            <v>43617</v>
          </cell>
          <cell r="F2027">
            <v>1603.99</v>
          </cell>
          <cell r="G2027" t="str">
            <v>Em Atividade Normal</v>
          </cell>
          <cell r="H2027">
            <v>44835</v>
          </cell>
          <cell r="I2027">
            <v>27919</v>
          </cell>
          <cell r="J2027" t="str">
            <v>260.699.968-10</v>
          </cell>
          <cell r="K2027" t="str">
            <v>126.01490.85.5</v>
          </cell>
          <cell r="L2027" t="str">
            <v>Salário Mensal</v>
          </cell>
          <cell r="M2027" t="str">
            <v>Empregado (CLT)</v>
          </cell>
          <cell r="N2027" t="str">
            <v>5142-15</v>
          </cell>
          <cell r="O2027">
            <v>66</v>
          </cell>
          <cell r="P2027" t="str">
            <v>SEGUNDA A SABADO - 06:00 AS 14:20 / INTERVALO DE 01 HORA</v>
          </cell>
          <cell r="Q2027" t="str">
            <v>220 Horas</v>
          </cell>
          <cell r="R2027" t="str">
            <v>75.01.006</v>
          </cell>
          <cell r="S2027" t="str">
            <v>SCK - Varrição de Vias e Logradouros</v>
          </cell>
          <cell r="T2027">
            <v>2</v>
          </cell>
          <cell r="U2027" t="str">
            <v>SIEMACO SAO PAULO LIMP URBANA</v>
          </cell>
          <cell r="V2027" t="str">
            <v>Brasileira</v>
          </cell>
          <cell r="W2027" t="str">
            <v>São Paulo</v>
          </cell>
          <cell r="X2027" t="str">
            <v>ARLINDA SANTOS LIMA</v>
          </cell>
          <cell r="Y2027" t="str">
            <v>ANTONIO ALVES DE LIMA</v>
          </cell>
          <cell r="Z2027" t="str">
            <v>Solteiro</v>
          </cell>
          <cell r="AA2027" t="str">
            <v>Ensino Fundamental Incompleto</v>
          </cell>
          <cell r="AB2027" t="str">
            <v>M</v>
          </cell>
          <cell r="AC2027" t="str">
            <v>Rua</v>
          </cell>
          <cell r="AD2027" t="str">
            <v>TADEO GADDI</v>
          </cell>
          <cell r="AE2027" t="str">
            <v>29</v>
          </cell>
          <cell r="AG2027" t="str">
            <v>05863-270</v>
          </cell>
          <cell r="AH2027" t="str">
            <v>JARDIM IMBE</v>
          </cell>
          <cell r="AI2027" t="str">
            <v>São Paulo</v>
          </cell>
          <cell r="AJ2027" t="str">
            <v>São Paulo</v>
          </cell>
          <cell r="AP2027">
            <v>9106</v>
          </cell>
          <cell r="AQ2027" t="str">
            <v>34110</v>
          </cell>
          <cell r="AR2027" t="str">
            <v>1</v>
          </cell>
          <cell r="AS2027" t="str">
            <v>257893210</v>
          </cell>
          <cell r="AT2027" t="str">
            <v>276784980175</v>
          </cell>
          <cell r="AU2027" t="str">
            <v>167</v>
          </cell>
          <cell r="AV2027" t="str">
            <v>373</v>
          </cell>
          <cell r="AW2027" t="str">
            <v>59240</v>
          </cell>
          <cell r="AX2027" t="str">
            <v>140</v>
          </cell>
          <cell r="AY2027">
            <v>4</v>
          </cell>
          <cell r="AZ2027">
            <v>3</v>
          </cell>
          <cell r="BA2027">
            <v>0</v>
          </cell>
        </row>
        <row r="2028">
          <cell r="A2028">
            <v>112853</v>
          </cell>
          <cell r="B2028" t="str">
            <v>RIVALDO ANTONIO TEIXEIRA</v>
          </cell>
          <cell r="C2028" t="str">
            <v>VARREDOR</v>
          </cell>
          <cell r="D2028" t="str">
            <v>ECOSAMPA Santo Amaro</v>
          </cell>
          <cell r="E2028">
            <v>43617</v>
          </cell>
          <cell r="F2028">
            <v>1603.99</v>
          </cell>
          <cell r="G2028" t="str">
            <v>Em Atividade Normal</v>
          </cell>
          <cell r="H2028">
            <v>44835</v>
          </cell>
          <cell r="I2028">
            <v>23142</v>
          </cell>
          <cell r="J2028" t="str">
            <v>129.687.728-05</v>
          </cell>
          <cell r="K2028" t="str">
            <v>121.06605.17.1</v>
          </cell>
          <cell r="L2028" t="str">
            <v>Salário Mensal</v>
          </cell>
          <cell r="M2028" t="str">
            <v>Empregado (CLT)</v>
          </cell>
          <cell r="N2028" t="str">
            <v>5142-15</v>
          </cell>
          <cell r="O2028">
            <v>66</v>
          </cell>
          <cell r="P2028" t="str">
            <v>SEGUNDA A SABADO - 06:00 AS 14:20 / INTERVALO DE 01 HORA</v>
          </cell>
          <cell r="Q2028" t="str">
            <v>220 Horas</v>
          </cell>
          <cell r="R2028" t="str">
            <v>75.01.006</v>
          </cell>
          <cell r="S2028" t="str">
            <v>SCK - Varrição de Vias e Logradouros</v>
          </cell>
          <cell r="T2028">
            <v>2</v>
          </cell>
          <cell r="U2028" t="str">
            <v>SIEMACO SAO PAULO LIMP URBANA</v>
          </cell>
          <cell r="V2028" t="str">
            <v>Brasileira</v>
          </cell>
          <cell r="W2028" t="str">
            <v>Vicência</v>
          </cell>
          <cell r="X2028" t="str">
            <v>SEVERINA MARTINS DO NASCIMENTO</v>
          </cell>
          <cell r="Y2028" t="str">
            <v>SEBASTIAO ANTONIO TEIXEIRA</v>
          </cell>
          <cell r="Z2028" t="str">
            <v>Casado</v>
          </cell>
          <cell r="AA2028" t="str">
            <v>Ensino Fundamental Incompleto</v>
          </cell>
          <cell r="AB2028" t="str">
            <v>M</v>
          </cell>
          <cell r="AC2028" t="str">
            <v>Rua</v>
          </cell>
          <cell r="AD2028" t="str">
            <v>ABELARDO</v>
          </cell>
          <cell r="AE2028" t="str">
            <v>85</v>
          </cell>
          <cell r="AG2028" t="str">
            <v>04855-460</v>
          </cell>
          <cell r="AH2028" t="str">
            <v>JARDIM MORAES PRADO</v>
          </cell>
          <cell r="AI2028" t="str">
            <v>São Paulo</v>
          </cell>
          <cell r="AJ2028" t="str">
            <v>São Paulo</v>
          </cell>
          <cell r="AP2028">
            <v>7237</v>
          </cell>
          <cell r="AQ2028" t="str">
            <v>18452</v>
          </cell>
          <cell r="AR2028" t="str">
            <v>3</v>
          </cell>
          <cell r="AS2028" t="str">
            <v>19954941</v>
          </cell>
          <cell r="AT2028" t="str">
            <v>156561550175</v>
          </cell>
          <cell r="AU2028" t="str">
            <v>26</v>
          </cell>
          <cell r="AV2028" t="str">
            <v>381</v>
          </cell>
          <cell r="AW2028" t="str">
            <v>71656</v>
          </cell>
          <cell r="AX2028" t="str">
            <v>267</v>
          </cell>
          <cell r="AY2028">
            <v>4</v>
          </cell>
          <cell r="AZ2028">
            <v>3</v>
          </cell>
          <cell r="BA2028">
            <v>0</v>
          </cell>
        </row>
        <row r="2029">
          <cell r="A2029">
            <v>112844</v>
          </cell>
          <cell r="B2029" t="str">
            <v>RIVALDO FERREIRA DA SILVA</v>
          </cell>
          <cell r="C2029" t="str">
            <v>VARREDOR</v>
          </cell>
          <cell r="D2029" t="str">
            <v>ECOSAMPA Campo Limpo</v>
          </cell>
          <cell r="E2029">
            <v>43617</v>
          </cell>
          <cell r="F2029">
            <v>1281.23</v>
          </cell>
          <cell r="G2029" t="str">
            <v>Demitido em Meses Anteriores</v>
          </cell>
          <cell r="H2029">
            <v>43808</v>
          </cell>
          <cell r="I2029">
            <v>19310</v>
          </cell>
          <cell r="J2029" t="str">
            <v>996.750.488-91</v>
          </cell>
          <cell r="K2029" t="str">
            <v>104.26092.44.6</v>
          </cell>
          <cell r="L2029" t="str">
            <v>Salário Mensal</v>
          </cell>
          <cell r="M2029" t="str">
            <v>Empregado (CLT)</v>
          </cell>
          <cell r="N2029" t="str">
            <v>5142-15</v>
          </cell>
          <cell r="O2029">
            <v>223</v>
          </cell>
          <cell r="P2029" t="str">
            <v>SEGUNDA A SABADO - 10:00 AS 18:20 / INTERVALO DE 01 HORA</v>
          </cell>
          <cell r="Q2029" t="str">
            <v>220 Horas</v>
          </cell>
          <cell r="R2029" t="str">
            <v>75.01.006</v>
          </cell>
          <cell r="S2029" t="str">
            <v>SCK - Varrição de Vias e Logradouros</v>
          </cell>
          <cell r="T2029">
            <v>2</v>
          </cell>
          <cell r="U2029" t="str">
            <v>SIEMACO SAO PAULO LIMP URBANA</v>
          </cell>
          <cell r="V2029" t="str">
            <v>Brasileira</v>
          </cell>
          <cell r="W2029" t="str">
            <v>Timbaúba</v>
          </cell>
          <cell r="X2029" t="str">
            <v>VIVENCIA J ALVES DA SILVA</v>
          </cell>
          <cell r="Y2029" t="str">
            <v>LUIZ FERREIRA DA SILVA</v>
          </cell>
          <cell r="Z2029" t="str">
            <v>Casado</v>
          </cell>
          <cell r="AA2029" t="str">
            <v>Analfabeto</v>
          </cell>
          <cell r="AB2029" t="str">
            <v>M</v>
          </cell>
          <cell r="AC2029" t="str">
            <v>Rua</v>
          </cell>
          <cell r="AD2029" t="str">
            <v>GASPAR FROIS MACHADO</v>
          </cell>
          <cell r="AE2029" t="str">
            <v>228</v>
          </cell>
          <cell r="AG2029" t="str">
            <v>05872-000</v>
          </cell>
          <cell r="AH2029" t="str">
            <v>JARDIM SAO BENTO NOVO</v>
          </cell>
          <cell r="AI2029" t="str">
            <v>São Paulo</v>
          </cell>
          <cell r="AJ2029" t="str">
            <v>São Paulo</v>
          </cell>
          <cell r="AP2029">
            <v>390</v>
          </cell>
          <cell r="AQ2029" t="str">
            <v>10752</v>
          </cell>
          <cell r="AR2029" t="str">
            <v>2</v>
          </cell>
          <cell r="AS2029" t="str">
            <v>527064932</v>
          </cell>
          <cell r="AT2029" t="str">
            <v>2664485120108</v>
          </cell>
          <cell r="AU2029" t="str">
            <v>114</v>
          </cell>
          <cell r="AV2029" t="str">
            <v>20</v>
          </cell>
          <cell r="AW2029" t="str">
            <v>69496</v>
          </cell>
          <cell r="AX2029" t="str">
            <v>262</v>
          </cell>
          <cell r="AY2029">
            <v>0</v>
          </cell>
          <cell r="AZ2029">
            <v>6</v>
          </cell>
          <cell r="BA2029">
            <v>8</v>
          </cell>
        </row>
        <row r="2030">
          <cell r="A2030">
            <v>122825</v>
          </cell>
          <cell r="B2030" t="str">
            <v>RIVALDO OLIVEIRA SILVA</v>
          </cell>
          <cell r="C2030" t="str">
            <v>AJUDANTE EQ SERVICOS DIVERSOS</v>
          </cell>
          <cell r="D2030" t="str">
            <v>ECOSAMPA Capela do Socorro</v>
          </cell>
          <cell r="E2030">
            <v>45180</v>
          </cell>
          <cell r="F2030">
            <v>1603.99</v>
          </cell>
          <cell r="G2030" t="str">
            <v>Em Atividade Normal</v>
          </cell>
          <cell r="H2030">
            <v>45180</v>
          </cell>
          <cell r="I2030">
            <v>36343</v>
          </cell>
          <cell r="J2030" t="str">
            <v>492.073.448-40</v>
          </cell>
          <cell r="K2030" t="str">
            <v>165.90836.37.0</v>
          </cell>
          <cell r="L2030" t="str">
            <v>Salário Mensal</v>
          </cell>
          <cell r="M2030" t="str">
            <v>Empregado (CLT)</v>
          </cell>
          <cell r="N2030" t="str">
            <v>5142-25</v>
          </cell>
          <cell r="O2030">
            <v>66</v>
          </cell>
          <cell r="P2030" t="str">
            <v>SEGUNDA A SABADO - 06:00 AS 14:20 / INTERVALO DE 01 HORA</v>
          </cell>
          <cell r="Q2030" t="str">
            <v>220 Horas</v>
          </cell>
          <cell r="R2030" t="str">
            <v>75.01.013</v>
          </cell>
          <cell r="S2030" t="str">
            <v>SCK - Capinação e Roçada de Vias</v>
          </cell>
          <cell r="T2030">
            <v>2</v>
          </cell>
          <cell r="U2030" t="str">
            <v>SIEMACO SAO PAULO LIMP URBANA</v>
          </cell>
          <cell r="V2030" t="str">
            <v>Brasileira</v>
          </cell>
          <cell r="W2030" t="str">
            <v>São Paulo</v>
          </cell>
          <cell r="X2030" t="str">
            <v>ZILMAR OLIVEIRA PASSOS</v>
          </cell>
          <cell r="Y2030" t="str">
            <v>PEDRO FRANCA SILVA</v>
          </cell>
          <cell r="Z2030" t="str">
            <v>Solteiro</v>
          </cell>
          <cell r="AA2030" t="str">
            <v>Ensino Médio Incompleto</v>
          </cell>
          <cell r="AB2030" t="str">
            <v>M</v>
          </cell>
          <cell r="AC2030" t="str">
            <v>Rua</v>
          </cell>
          <cell r="AD2030" t="str">
            <v>Nossa Senhora de Fatima</v>
          </cell>
          <cell r="AE2030" t="str">
            <v>66</v>
          </cell>
          <cell r="AF2030" t="str">
            <v>Casa 2</v>
          </cell>
          <cell r="AG2030" t="str">
            <v>04849-533</v>
          </cell>
          <cell r="AH2030" t="str">
            <v>Cantinho do Ceu</v>
          </cell>
          <cell r="AI2030" t="str">
            <v>São Paulo</v>
          </cell>
          <cell r="AJ2030" t="str">
            <v>São Paulo</v>
          </cell>
          <cell r="AM2030" t="str">
            <v>11</v>
          </cell>
          <cell r="AN2030" t="str">
            <v>96057-0654</v>
          </cell>
          <cell r="AP2030">
            <v>7237</v>
          </cell>
          <cell r="AQ2030" t="str">
            <v>47804</v>
          </cell>
          <cell r="AR2030" t="str">
            <v>0</v>
          </cell>
          <cell r="AS2030" t="str">
            <v>374472750</v>
          </cell>
          <cell r="AT2030" t="str">
            <v>453805900167</v>
          </cell>
          <cell r="AU2030" t="str">
            <v>0586</v>
          </cell>
          <cell r="AV2030" t="str">
            <v>371</v>
          </cell>
          <cell r="AW2030" t="str">
            <v>49207344</v>
          </cell>
          <cell r="AX2030" t="str">
            <v>40</v>
          </cell>
          <cell r="AY2030">
            <v>0</v>
          </cell>
          <cell r="AZ2030">
            <v>0</v>
          </cell>
          <cell r="BA2030">
            <v>0</v>
          </cell>
        </row>
        <row r="2031">
          <cell r="A2031">
            <v>114936</v>
          </cell>
          <cell r="B2031" t="str">
            <v>RIVELINO DE SOUZA</v>
          </cell>
          <cell r="C2031" t="str">
            <v>AJUDANTE EQ SERVICOS DIVERSOS</v>
          </cell>
          <cell r="D2031" t="str">
            <v>ECOSAMPA Operação Geral</v>
          </cell>
          <cell r="E2031">
            <v>43916</v>
          </cell>
          <cell r="F2031">
            <v>1281.23</v>
          </cell>
          <cell r="G2031" t="str">
            <v>Demitido em Meses Anteriores</v>
          </cell>
          <cell r="H2031">
            <v>43975</v>
          </cell>
          <cell r="I2031">
            <v>28063</v>
          </cell>
          <cell r="J2031" t="str">
            <v>742.995.573-87</v>
          </cell>
          <cell r="K2031" t="str">
            <v>126.43514.48.5</v>
          </cell>
          <cell r="L2031" t="str">
            <v>Salário Mensal</v>
          </cell>
          <cell r="M2031" t="str">
            <v>Empregado (CLT)</v>
          </cell>
          <cell r="N2031" t="str">
            <v>5142-25</v>
          </cell>
          <cell r="O2031">
            <v>167</v>
          </cell>
          <cell r="P2031" t="str">
            <v>SEGUNDA A SABADO - 13:40 AS 22:00 / INTERVALO DE 01 HORA</v>
          </cell>
          <cell r="Q2031" t="str">
            <v>220 Horas</v>
          </cell>
          <cell r="R2031" t="str">
            <v>75.01.019</v>
          </cell>
          <cell r="S2031" t="str">
            <v>SCK - Operação dos Ecopontos</v>
          </cell>
          <cell r="T2031">
            <v>2</v>
          </cell>
          <cell r="U2031" t="str">
            <v>SIEMACO SAO PAULO LIMP URBANA</v>
          </cell>
          <cell r="V2031" t="str">
            <v>Brasileira</v>
          </cell>
          <cell r="W2031" t="str">
            <v>Piripiri</v>
          </cell>
          <cell r="X2031" t="str">
            <v xml:space="preserve">
MARIA DAS GRAÇAS SOUZA</v>
          </cell>
          <cell r="Y2031" t="str">
            <v xml:space="preserve">
LUIZ DE SOUZA</v>
          </cell>
          <cell r="Z2031" t="str">
            <v>Solteiro</v>
          </cell>
          <cell r="AA2031" t="str">
            <v>Ensino Médio Completo</v>
          </cell>
          <cell r="AB2031" t="str">
            <v>M</v>
          </cell>
          <cell r="AC2031" t="str">
            <v>Rua</v>
          </cell>
          <cell r="AD2031" t="str">
            <v>BARBOSA DE FREITAS</v>
          </cell>
          <cell r="AE2031" t="str">
            <v>108</v>
          </cell>
          <cell r="AG2031" t="str">
            <v>05874-040</v>
          </cell>
          <cell r="AH2031" t="str">
            <v xml:space="preserve">
PQ. NOVO SANTO AMARO</v>
          </cell>
          <cell r="AI2031" t="str">
            <v>São Paulo</v>
          </cell>
          <cell r="AJ2031" t="str">
            <v>São Paulo</v>
          </cell>
          <cell r="AK2031" t="str">
            <v>11</v>
          </cell>
          <cell r="AL2031" t="str">
            <v>95719.9193</v>
          </cell>
          <cell r="AM2031" t="str">
            <v>11</v>
          </cell>
          <cell r="AN2031" t="str">
            <v>98037.4777</v>
          </cell>
          <cell r="AP2031">
            <v>7660</v>
          </cell>
          <cell r="AQ2031" t="str">
            <v>32461</v>
          </cell>
          <cell r="AR2031" t="str">
            <v>2</v>
          </cell>
          <cell r="AS2031" t="str">
            <v>394961900</v>
          </cell>
          <cell r="AT2031" t="str">
            <v>322060180141</v>
          </cell>
          <cell r="AU2031" t="str">
            <v>0180</v>
          </cell>
          <cell r="AV2031" t="str">
            <v>020</v>
          </cell>
          <cell r="AW2031" t="str">
            <v>74299557</v>
          </cell>
          <cell r="AX2031" t="str">
            <v>387</v>
          </cell>
          <cell r="AY2031">
            <v>0</v>
          </cell>
          <cell r="AZ2031">
            <v>1</v>
          </cell>
          <cell r="BA2031">
            <v>28</v>
          </cell>
        </row>
        <row r="2032">
          <cell r="A2032">
            <v>114093</v>
          </cell>
          <cell r="B2032" t="str">
            <v>ROBERSON DOS SANTOS ALVES</v>
          </cell>
          <cell r="C2032" t="str">
            <v>AJUDANTE EQ SERVICOS DIVERSOS</v>
          </cell>
          <cell r="D2032" t="str">
            <v>ECOSAMPA Capela do Socorro</v>
          </cell>
          <cell r="E2032">
            <v>43728</v>
          </cell>
          <cell r="F2032">
            <v>1603.99</v>
          </cell>
          <cell r="G2032" t="str">
            <v>Em Atividade Normal</v>
          </cell>
          <cell r="H2032">
            <v>45149</v>
          </cell>
          <cell r="I2032">
            <v>34442</v>
          </cell>
          <cell r="J2032" t="str">
            <v>417.527.008-64</v>
          </cell>
          <cell r="K2032" t="str">
            <v>210.69390.66.8</v>
          </cell>
          <cell r="L2032" t="str">
            <v>Salário Mensal</v>
          </cell>
          <cell r="M2032" t="str">
            <v>Empregado (CLT)</v>
          </cell>
          <cell r="N2032" t="str">
            <v>5142-25</v>
          </cell>
          <cell r="O2032">
            <v>66</v>
          </cell>
          <cell r="P2032" t="str">
            <v>SEGUNDA A SABADO - 06:00 AS 14:20 / INTERVALO DE 01 HORA</v>
          </cell>
          <cell r="Q2032" t="str">
            <v>220 Horas</v>
          </cell>
          <cell r="R2032" t="str">
            <v>75.01.013</v>
          </cell>
          <cell r="S2032" t="str">
            <v>SCK - Capinação e Roçada de Vias</v>
          </cell>
          <cell r="T2032">
            <v>2</v>
          </cell>
          <cell r="U2032" t="str">
            <v>SIEMACO SAO PAULO LIMP URBANA</v>
          </cell>
          <cell r="V2032" t="str">
            <v>Brasileira</v>
          </cell>
          <cell r="W2032" t="str">
            <v>São Paulo</v>
          </cell>
          <cell r="X2032" t="str">
            <v>JANDIRA BISPO DOS SANTOS</v>
          </cell>
          <cell r="Y2032" t="str">
            <v>MIGUEL DA PENHA ALVES</v>
          </cell>
          <cell r="Z2032" t="str">
            <v>Solteiro</v>
          </cell>
          <cell r="AA2032" t="str">
            <v>Ensino Médio Completo</v>
          </cell>
          <cell r="AB2032" t="str">
            <v>M</v>
          </cell>
          <cell r="AC2032" t="str">
            <v>Rua</v>
          </cell>
          <cell r="AD2032" t="str">
            <v>PROFESSOR ACACIO DE PAULA FERREIRA</v>
          </cell>
          <cell r="AE2032" t="str">
            <v>977</v>
          </cell>
          <cell r="AG2032" t="str">
            <v>04844-280</v>
          </cell>
          <cell r="AH2032" t="str">
            <v>JD ICARAI</v>
          </cell>
          <cell r="AI2032" t="str">
            <v>São Paulo</v>
          </cell>
          <cell r="AJ2032" t="str">
            <v>São Paulo</v>
          </cell>
          <cell r="AK2032" t="str">
            <v>11</v>
          </cell>
          <cell r="AL2032" t="str">
            <v>5939.1499</v>
          </cell>
          <cell r="AM2032" t="str">
            <v>11</v>
          </cell>
          <cell r="AN2032" t="str">
            <v>94500.4360</v>
          </cell>
          <cell r="AP2032">
            <v>6733</v>
          </cell>
          <cell r="AQ2032" t="str">
            <v>15320</v>
          </cell>
          <cell r="AR2032" t="str">
            <v>6</v>
          </cell>
          <cell r="AS2032" t="str">
            <v>433867991</v>
          </cell>
          <cell r="AT2032" t="str">
            <v>409756130108</v>
          </cell>
          <cell r="AU2032" t="str">
            <v>0596</v>
          </cell>
          <cell r="AV2032" t="str">
            <v>371</v>
          </cell>
          <cell r="AW2032" t="str">
            <v>017819</v>
          </cell>
          <cell r="AX2032" t="str">
            <v>00367</v>
          </cell>
          <cell r="AY2032">
            <v>3</v>
          </cell>
          <cell r="AZ2032">
            <v>11</v>
          </cell>
          <cell r="BA2032">
            <v>11</v>
          </cell>
        </row>
        <row r="2033">
          <cell r="A2033">
            <v>112823</v>
          </cell>
          <cell r="B2033" t="str">
            <v>ROBERTA CRISTINA DOS SANTOS AMORIM</v>
          </cell>
          <cell r="C2033" t="str">
            <v>VARREDOR</v>
          </cell>
          <cell r="D2033" t="str">
            <v>ECOSAMPA Parelheiros</v>
          </cell>
          <cell r="E2033">
            <v>43617</v>
          </cell>
          <cell r="F2033">
            <v>1603.99</v>
          </cell>
          <cell r="G2033" t="str">
            <v>Em Atividade Normal</v>
          </cell>
          <cell r="H2033">
            <v>44960</v>
          </cell>
          <cell r="I2033">
            <v>32354</v>
          </cell>
          <cell r="J2033" t="str">
            <v>368.896.198-62</v>
          </cell>
          <cell r="K2033" t="str">
            <v>166.56272.30.5</v>
          </cell>
          <cell r="L2033" t="str">
            <v>Salário Mensal</v>
          </cell>
          <cell r="M2033" t="str">
            <v>Empregado (CLT)</v>
          </cell>
          <cell r="N2033" t="str">
            <v>5142-15</v>
          </cell>
          <cell r="O2033">
            <v>233</v>
          </cell>
          <cell r="P2033" t="str">
            <v>SEGUNDA A SABADO - 09:00 AS 17:20 / INTERVALO DE 01 HORA</v>
          </cell>
          <cell r="Q2033" t="str">
            <v>220 Horas</v>
          </cell>
          <cell r="R2033" t="str">
            <v>75.01.007</v>
          </cell>
          <cell r="S2033" t="str">
            <v>SCK - Varrição de Sarjetas e Calçadas</v>
          </cell>
          <cell r="T2033">
            <v>2</v>
          </cell>
          <cell r="U2033" t="str">
            <v>SIEMACO SAO PAULO LIMP URBANA</v>
          </cell>
          <cell r="V2033" t="str">
            <v>Brasileira</v>
          </cell>
          <cell r="W2033" t="str">
            <v>São Paulo</v>
          </cell>
          <cell r="X2033" t="str">
            <v>ARLETE CRISTINA DOS SANTOS AMORIM</v>
          </cell>
          <cell r="Y2033" t="str">
            <v>DENILSON BARROS DE AMORIM</v>
          </cell>
          <cell r="Z2033" t="str">
            <v>Solteiro</v>
          </cell>
          <cell r="AA2033" t="str">
            <v>Ensino Médio Completo</v>
          </cell>
          <cell r="AB2033" t="str">
            <v>F</v>
          </cell>
          <cell r="AC2033" t="str">
            <v>Rua</v>
          </cell>
          <cell r="AD2033" t="str">
            <v>CARLOS JORGE SCHMIDT</v>
          </cell>
          <cell r="AE2033" t="str">
            <v>872</v>
          </cell>
          <cell r="AG2033" t="str">
            <v>04880-040</v>
          </cell>
          <cell r="AH2033" t="str">
            <v>RECANTO CAMPO BELO</v>
          </cell>
          <cell r="AI2033" t="str">
            <v>São Paulo</v>
          </cell>
          <cell r="AJ2033" t="str">
            <v>São Paulo</v>
          </cell>
          <cell r="AP2033">
            <v>7486</v>
          </cell>
          <cell r="AQ2033" t="str">
            <v>17678</v>
          </cell>
          <cell r="AR2033" t="str">
            <v>2</v>
          </cell>
          <cell r="AS2033" t="str">
            <v>424011499</v>
          </cell>
          <cell r="AT2033" t="str">
            <v>366260840175</v>
          </cell>
          <cell r="AU2033" t="str">
            <v>425</v>
          </cell>
          <cell r="AV2033" t="str">
            <v>381</v>
          </cell>
          <cell r="AW2033" t="str">
            <v>38628</v>
          </cell>
          <cell r="AX2033" t="str">
            <v>383</v>
          </cell>
          <cell r="AY2033">
            <v>4</v>
          </cell>
          <cell r="AZ2033">
            <v>3</v>
          </cell>
          <cell r="BA2033">
            <v>0</v>
          </cell>
        </row>
        <row r="2034">
          <cell r="A2034">
            <v>112819</v>
          </cell>
          <cell r="B2034" t="str">
            <v>ROBERTO APARECIDO DE MORAES</v>
          </cell>
          <cell r="C2034" t="str">
            <v>BUEIRISTA</v>
          </cell>
          <cell r="D2034" t="str">
            <v>ECOSAMPA Campo Limpo</v>
          </cell>
          <cell r="E2034">
            <v>43617</v>
          </cell>
          <cell r="F2034">
            <v>1569.61</v>
          </cell>
          <cell r="G2034" t="str">
            <v>Demitido em Meses Anteriores</v>
          </cell>
          <cell r="H2034">
            <v>44109</v>
          </cell>
          <cell r="I2034">
            <v>30015</v>
          </cell>
          <cell r="J2034" t="str">
            <v>225.204.918-92</v>
          </cell>
          <cell r="K2034" t="str">
            <v>203.91074.59.2</v>
          </cell>
          <cell r="L2034" t="str">
            <v>Salário Mensal</v>
          </cell>
          <cell r="M2034" t="str">
            <v>Empregado (CLT)</v>
          </cell>
          <cell r="N2034" t="str">
            <v>9922-25</v>
          </cell>
          <cell r="O2034">
            <v>167</v>
          </cell>
          <cell r="P2034" t="str">
            <v>SEGUNDA A SABADO - 13:40 AS 22:00 / INTERVALO DE 01 HORA</v>
          </cell>
          <cell r="Q2034" t="str">
            <v>220 Horas</v>
          </cell>
          <cell r="R2034" t="str">
            <v>75.01.012</v>
          </cell>
          <cell r="S2034" t="str">
            <v>SCK - Limpeza de Bueiros</v>
          </cell>
          <cell r="T2034">
            <v>2</v>
          </cell>
          <cell r="U2034" t="str">
            <v>SIEMACO SAO PAULO LIMP URBANA</v>
          </cell>
          <cell r="V2034" t="str">
            <v>Brasileira</v>
          </cell>
          <cell r="W2034" t="str">
            <v>São Paulo</v>
          </cell>
          <cell r="X2034" t="str">
            <v>SOLANGE APARECIDA MARTINS</v>
          </cell>
          <cell r="Y2034" t="str">
            <v>CORINTO PEREIRA DE MORAES</v>
          </cell>
          <cell r="Z2034" t="str">
            <v>Solteiro</v>
          </cell>
          <cell r="AA2034" t="str">
            <v>Ensino Fundamental Completo</v>
          </cell>
          <cell r="AB2034" t="str">
            <v>M</v>
          </cell>
          <cell r="AC2034" t="str">
            <v>Rua</v>
          </cell>
          <cell r="AD2034" t="str">
            <v>BASILIO TELES</v>
          </cell>
          <cell r="AE2034" t="str">
            <v>12</v>
          </cell>
          <cell r="AF2034" t="str">
            <v>CASA 01</v>
          </cell>
          <cell r="AG2034" t="str">
            <v>05892-340</v>
          </cell>
          <cell r="AH2034" t="str">
            <v>JARDIM AMELIA</v>
          </cell>
          <cell r="AI2034" t="str">
            <v>São Paulo</v>
          </cell>
          <cell r="AJ2034" t="str">
            <v>São Paulo</v>
          </cell>
          <cell r="AP2034">
            <v>390</v>
          </cell>
          <cell r="AQ2034" t="str">
            <v>10998</v>
          </cell>
          <cell r="AR2034" t="str">
            <v>1</v>
          </cell>
          <cell r="AS2034" t="str">
            <v>362084257</v>
          </cell>
          <cell r="AT2034" t="str">
            <v>302928430183</v>
          </cell>
          <cell r="AU2034" t="str">
            <v>167</v>
          </cell>
          <cell r="AV2034" t="str">
            <v>20</v>
          </cell>
          <cell r="AW2034" t="str">
            <v>12200</v>
          </cell>
          <cell r="AX2034" t="str">
            <v>271</v>
          </cell>
          <cell r="AY2034">
            <v>1</v>
          </cell>
          <cell r="AZ2034">
            <v>4</v>
          </cell>
          <cell r="BA2034">
            <v>4</v>
          </cell>
        </row>
        <row r="2035">
          <cell r="A2035">
            <v>112811</v>
          </cell>
          <cell r="B2035" t="str">
            <v>ROBERTO BERNARDO RODRIGUES</v>
          </cell>
          <cell r="C2035" t="str">
            <v>MOTORISTA CAMINHAO</v>
          </cell>
          <cell r="D2035" t="str">
            <v>ECOSAMPA Operação Geral</v>
          </cell>
          <cell r="E2035">
            <v>43617</v>
          </cell>
          <cell r="F2035">
            <v>3050.22</v>
          </cell>
          <cell r="G2035" t="str">
            <v>Gozando Férias</v>
          </cell>
          <cell r="H2035">
            <v>45180</v>
          </cell>
          <cell r="I2035">
            <v>21478</v>
          </cell>
          <cell r="J2035" t="str">
            <v>030.743.938-07</v>
          </cell>
          <cell r="K2035" t="str">
            <v>107.63463.21.0</v>
          </cell>
          <cell r="L2035" t="str">
            <v>Salário Mensal</v>
          </cell>
          <cell r="M2035" t="str">
            <v>Empregado (CLT)</v>
          </cell>
          <cell r="N2035" t="str">
            <v>7825-10</v>
          </cell>
          <cell r="O2035">
            <v>339</v>
          </cell>
          <cell r="P2035" t="str">
            <v>SEGUNDA A SABADO - 13:20 AS 21:40 / INTERVALO DE 01 HORA</v>
          </cell>
          <cell r="Q2035" t="str">
            <v>220 Horas</v>
          </cell>
          <cell r="R2035" t="str">
            <v>75.01.012</v>
          </cell>
          <cell r="S2035" t="str">
            <v>SCK - Limpeza de Bueiros</v>
          </cell>
          <cell r="T2035">
            <v>2</v>
          </cell>
          <cell r="U2035" t="str">
            <v>SIND TRAB EMP DE ONIBUS RODOV INTEREST INTERM SET DIF SAO PAULO</v>
          </cell>
          <cell r="V2035" t="str">
            <v>Brasileira</v>
          </cell>
          <cell r="W2035" t="str">
            <v>Lorena</v>
          </cell>
          <cell r="X2035" t="str">
            <v>BENEDITA BAPTISTA RODRIGUES</v>
          </cell>
          <cell r="Y2035" t="str">
            <v>SEBASTIAO BERNARDO RODRIGUES</v>
          </cell>
          <cell r="Z2035" t="str">
            <v>Casado</v>
          </cell>
          <cell r="AA2035" t="str">
            <v>Ensino Fundamental Completo</v>
          </cell>
          <cell r="AB2035" t="str">
            <v>M</v>
          </cell>
          <cell r="AC2035" t="str">
            <v>Rua</v>
          </cell>
          <cell r="AD2035" t="str">
            <v>NOLASCO DA CUNHA</v>
          </cell>
          <cell r="AE2035" t="str">
            <v>17</v>
          </cell>
          <cell r="AG2035" t="str">
            <v>04844-100</v>
          </cell>
          <cell r="AH2035" t="str">
            <v>JARDIM DOS MANACAS</v>
          </cell>
          <cell r="AI2035" t="str">
            <v>São Paulo</v>
          </cell>
          <cell r="AJ2035" t="str">
            <v>São Paulo</v>
          </cell>
          <cell r="AP2035">
            <v>6733</v>
          </cell>
          <cell r="AQ2035" t="str">
            <v>57920</v>
          </cell>
          <cell r="AR2035" t="str">
            <v>2</v>
          </cell>
          <cell r="AS2035" t="str">
            <v>112190753</v>
          </cell>
          <cell r="AT2035" t="str">
            <v>115977130191</v>
          </cell>
          <cell r="AU2035" t="str">
            <v>482</v>
          </cell>
          <cell r="AV2035" t="str">
            <v>371</v>
          </cell>
          <cell r="AW2035" t="str">
            <v>62529</v>
          </cell>
          <cell r="AX2035" t="str">
            <v>152</v>
          </cell>
          <cell r="AY2035">
            <v>4</v>
          </cell>
          <cell r="AZ2035">
            <v>3</v>
          </cell>
          <cell r="BA2035">
            <v>0</v>
          </cell>
          <cell r="BB2035" t="str">
            <v>02.907.500.579</v>
          </cell>
          <cell r="BC2035">
            <v>45238</v>
          </cell>
          <cell r="BE2035" t="str">
            <v>D</v>
          </cell>
          <cell r="BG2035">
            <v>43608</v>
          </cell>
        </row>
        <row r="2036">
          <cell r="A2036">
            <v>113733</v>
          </cell>
          <cell r="B2036" t="str">
            <v>ROBERTO CARLOS DA SILVA</v>
          </cell>
          <cell r="C2036" t="str">
            <v>SUPERVISOR DE TRAFEGO</v>
          </cell>
          <cell r="D2036" t="str">
            <v>ECOSAMPA Operação Geral</v>
          </cell>
          <cell r="E2036">
            <v>43619</v>
          </cell>
          <cell r="F2036">
            <v>8332.73</v>
          </cell>
          <cell r="G2036" t="str">
            <v>Em Atividade Normal</v>
          </cell>
          <cell r="H2036">
            <v>45023</v>
          </cell>
          <cell r="I2036">
            <v>24163</v>
          </cell>
          <cell r="J2036" t="str">
            <v>100.529.458-55</v>
          </cell>
          <cell r="K2036" t="str">
            <v>107.09692.71.1</v>
          </cell>
          <cell r="L2036" t="str">
            <v>Salário Mensal</v>
          </cell>
          <cell r="M2036" t="str">
            <v>Empregado (CLT)</v>
          </cell>
          <cell r="N2036" t="str">
            <v>5112-05</v>
          </cell>
          <cell r="O2036">
            <v>66</v>
          </cell>
          <cell r="P2036" t="str">
            <v>SEGUNDA A SABADO - 06:00 AS 14:20 / INTERVALO DE 01 HORA</v>
          </cell>
          <cell r="Q2036" t="str">
            <v>220 Horas</v>
          </cell>
          <cell r="R2036" t="str">
            <v>75.02.003</v>
          </cell>
          <cell r="S2036" t="str">
            <v>Apoio Op C.Direto</v>
          </cell>
          <cell r="T2036">
            <v>2</v>
          </cell>
          <cell r="U2036" t="str">
            <v>SIEMACO SAO PAULO LIMP URBANA</v>
          </cell>
          <cell r="V2036" t="str">
            <v>Brasileira</v>
          </cell>
          <cell r="W2036" t="str">
            <v>São Paulo</v>
          </cell>
          <cell r="X2036" t="str">
            <v>JAIRA ADAO DA SILVA</v>
          </cell>
          <cell r="Y2036" t="str">
            <v>DORIVAL BARBOSA DA SILVA</v>
          </cell>
          <cell r="Z2036" t="str">
            <v>Solteiro</v>
          </cell>
          <cell r="AA2036" t="str">
            <v>Ensino Médio Completo</v>
          </cell>
          <cell r="AB2036" t="str">
            <v>M</v>
          </cell>
          <cell r="AC2036" t="str">
            <v>Avenida</v>
          </cell>
          <cell r="AD2036" t="str">
            <v>BASILEIA</v>
          </cell>
          <cell r="AE2036" t="str">
            <v>130</v>
          </cell>
          <cell r="AF2036" t="str">
            <v>CASA 01</v>
          </cell>
          <cell r="AG2036" t="str">
            <v>02440-060</v>
          </cell>
          <cell r="AH2036" t="str">
            <v>LAUZANE PAULISTA</v>
          </cell>
          <cell r="AI2036" t="str">
            <v>São Paulo</v>
          </cell>
          <cell r="AJ2036" t="str">
            <v>São Paulo</v>
          </cell>
          <cell r="AP2036">
            <v>1571</v>
          </cell>
          <cell r="AQ2036" t="str">
            <v>25405</v>
          </cell>
          <cell r="AR2036" t="str">
            <v>9</v>
          </cell>
          <cell r="AS2036" t="str">
            <v>18.721.265-X</v>
          </cell>
          <cell r="AT2036" t="str">
            <v>091553460167</v>
          </cell>
          <cell r="AU2036" t="str">
            <v>0222</v>
          </cell>
          <cell r="AV2036" t="str">
            <v>422</v>
          </cell>
          <cell r="AW2036" t="str">
            <v>76450</v>
          </cell>
          <cell r="AX2036" t="str">
            <v>00006</v>
          </cell>
          <cell r="AY2036">
            <v>4</v>
          </cell>
          <cell r="AZ2036">
            <v>2</v>
          </cell>
          <cell r="BA2036">
            <v>28</v>
          </cell>
          <cell r="BB2036" t="str">
            <v>03.202.944.054</v>
          </cell>
          <cell r="BC2036">
            <v>45372</v>
          </cell>
          <cell r="BD2036">
            <v>43545</v>
          </cell>
          <cell r="BE2036" t="str">
            <v>A</v>
          </cell>
          <cell r="BF2036" t="str">
            <v>D</v>
          </cell>
        </row>
        <row r="2037">
          <cell r="A2037">
            <v>116979</v>
          </cell>
          <cell r="B2037" t="str">
            <v>ROBERTO CARLOS MORAES SILVA</v>
          </cell>
          <cell r="C2037" t="str">
            <v>AJUDANTE EQ SERVICOS DIVERSOS</v>
          </cell>
          <cell r="D2037" t="str">
            <v>ECOSAMPA Campo Limpo</v>
          </cell>
          <cell r="E2037">
            <v>44419</v>
          </cell>
          <cell r="F2037">
            <v>1603.99</v>
          </cell>
          <cell r="G2037" t="str">
            <v>Demitido em Meses Anteriores</v>
          </cell>
          <cell r="H2037">
            <v>44966</v>
          </cell>
          <cell r="I2037">
            <v>24581</v>
          </cell>
          <cell r="J2037" t="str">
            <v>112.751.018-52</v>
          </cell>
          <cell r="K2037" t="str">
            <v>121.19783.42.1</v>
          </cell>
          <cell r="L2037" t="str">
            <v>Salário Mensal</v>
          </cell>
          <cell r="M2037" t="str">
            <v>Empregado (CLT)</v>
          </cell>
          <cell r="N2037" t="str">
            <v>5142-25</v>
          </cell>
          <cell r="O2037">
            <v>167</v>
          </cell>
          <cell r="P2037" t="str">
            <v>SEGUNDA A SABADO - 13:40 AS 22:00 / INTERVALO DE 01 HORA</v>
          </cell>
          <cell r="Q2037" t="str">
            <v>220 Horas</v>
          </cell>
          <cell r="R2037" t="str">
            <v>75.01.013</v>
          </cell>
          <cell r="S2037" t="str">
            <v>SCK - Capinação e Roçada de Vias</v>
          </cell>
          <cell r="T2037">
            <v>2</v>
          </cell>
          <cell r="U2037" t="str">
            <v>SIEMACO SAO PAULO LIMP URBANA</v>
          </cell>
          <cell r="V2037" t="str">
            <v>Brasileira</v>
          </cell>
          <cell r="W2037" t="str">
            <v>São Paulo</v>
          </cell>
          <cell r="X2037" t="str">
            <v>CARMEN RODRIGUES DA SILVA</v>
          </cell>
          <cell r="Y2037" t="str">
            <v>NAO DECLARADO</v>
          </cell>
          <cell r="Z2037" t="str">
            <v>Solteiro</v>
          </cell>
          <cell r="AA2037" t="str">
            <v>Ensino Médio Incompleto</v>
          </cell>
          <cell r="AB2037" t="str">
            <v>M</v>
          </cell>
          <cell r="AC2037" t="str">
            <v>Rua</v>
          </cell>
          <cell r="AD2037" t="str">
            <v>RUA MANGUALDE</v>
          </cell>
          <cell r="AE2037" t="str">
            <v>485</v>
          </cell>
          <cell r="AF2037" t="str">
            <v>AP 11 BLOCO 3</v>
          </cell>
          <cell r="AG2037" t="str">
            <v>05851-260</v>
          </cell>
          <cell r="AH2037" t="str">
            <v>PARQUE SANTO ANTONIO</v>
          </cell>
          <cell r="AI2037" t="str">
            <v>São Paulo</v>
          </cell>
          <cell r="AJ2037" t="str">
            <v>São Paulo</v>
          </cell>
          <cell r="AK2037" t="str">
            <v>11</v>
          </cell>
          <cell r="AL2037" t="str">
            <v>95137.7938</v>
          </cell>
          <cell r="AP2037">
            <v>8577</v>
          </cell>
          <cell r="AQ2037" t="str">
            <v>26157</v>
          </cell>
          <cell r="AR2037" t="str">
            <v>4</v>
          </cell>
          <cell r="AS2037" t="str">
            <v>109363371</v>
          </cell>
          <cell r="AT2037" t="str">
            <v>138931440159</v>
          </cell>
          <cell r="AU2037" t="str">
            <v>0284</v>
          </cell>
          <cell r="AV2037" t="str">
            <v>403</v>
          </cell>
          <cell r="AW2037" t="str">
            <v>11275101</v>
          </cell>
          <cell r="AX2037" t="str">
            <v>852</v>
          </cell>
          <cell r="AY2037">
            <v>1</v>
          </cell>
          <cell r="AZ2037">
            <v>5</v>
          </cell>
          <cell r="BA2037">
            <v>28</v>
          </cell>
        </row>
        <row r="2038">
          <cell r="A2038">
            <v>114732</v>
          </cell>
          <cell r="B2038" t="str">
            <v>ROBERTO DA CRUZ RIBEIRO DA SILVA</v>
          </cell>
          <cell r="C2038" t="str">
            <v>VARREDOR</v>
          </cell>
          <cell r="D2038" t="str">
            <v>ECOSAMPA Santo Amaro</v>
          </cell>
          <cell r="E2038">
            <v>43874</v>
          </cell>
          <cell r="F2038">
            <v>1603.99</v>
          </cell>
          <cell r="G2038" t="str">
            <v>Em Atividade Normal</v>
          </cell>
          <cell r="H2038">
            <v>45149</v>
          </cell>
          <cell r="I2038">
            <v>32037</v>
          </cell>
          <cell r="J2038" t="str">
            <v>350.047.268-09</v>
          </cell>
          <cell r="K2038" t="str">
            <v>133.29916.93.0</v>
          </cell>
          <cell r="L2038" t="str">
            <v>Salário Mensal</v>
          </cell>
          <cell r="M2038" t="str">
            <v>Empregado (CLT)</v>
          </cell>
          <cell r="N2038" t="str">
            <v>5142-15</v>
          </cell>
          <cell r="O2038">
            <v>299</v>
          </cell>
          <cell r="P2038" t="str">
            <v>SEGUNDA A SABADO - 20:00 AS 03:40 / INTERVALO DE 01 HORA</v>
          </cell>
          <cell r="Q2038" t="str">
            <v>220 Horas</v>
          </cell>
          <cell r="R2038" t="str">
            <v>75.01.006</v>
          </cell>
          <cell r="S2038" t="str">
            <v>SCK - Varrição de Vias e Logradouros</v>
          </cell>
          <cell r="T2038">
            <v>2</v>
          </cell>
          <cell r="U2038" t="str">
            <v>SIEMACO SAO PAULO LIMP URBANA</v>
          </cell>
          <cell r="V2038" t="str">
            <v>Brasileira</v>
          </cell>
          <cell r="W2038" t="str">
            <v>Alto Longá</v>
          </cell>
          <cell r="X2038" t="str">
            <v xml:space="preserve">
LUZINETE LEOCADIO DA SILVA RIBEIRO</v>
          </cell>
          <cell r="Y2038" t="str">
            <v>JOAO DA CRUZ SOARES RIBEIRO</v>
          </cell>
          <cell r="Z2038" t="str">
            <v>Solteiro</v>
          </cell>
          <cell r="AA2038" t="str">
            <v>Ensino Médio Completo</v>
          </cell>
          <cell r="AB2038" t="str">
            <v>M</v>
          </cell>
          <cell r="AC2038" t="str">
            <v>Rua</v>
          </cell>
          <cell r="AD2038" t="str">
            <v>RUA MARGUERITA ALVAREEZ</v>
          </cell>
          <cell r="AE2038" t="str">
            <v>271</v>
          </cell>
          <cell r="AG2038" t="str">
            <v>04411-140</v>
          </cell>
          <cell r="AH2038" t="str">
            <v>AMERICANOPOLIS</v>
          </cell>
          <cell r="AI2038" t="str">
            <v>São Paulo</v>
          </cell>
          <cell r="AJ2038" t="str">
            <v>São Paulo</v>
          </cell>
          <cell r="AK2038" t="str">
            <v>11</v>
          </cell>
          <cell r="AL2038" t="str">
            <v>97648.6116</v>
          </cell>
          <cell r="AM2038" t="str">
            <v>11</v>
          </cell>
          <cell r="AN2038" t="str">
            <v>95472.3040</v>
          </cell>
          <cell r="AP2038">
            <v>6507</v>
          </cell>
          <cell r="AQ2038" t="str">
            <v>22003</v>
          </cell>
          <cell r="AR2038" t="str">
            <v>3</v>
          </cell>
          <cell r="AS2038" t="str">
            <v>441761835</v>
          </cell>
          <cell r="AT2038" t="str">
            <v>33977880124</v>
          </cell>
          <cell r="AU2038" t="str">
            <v>486</v>
          </cell>
          <cell r="AV2038" t="str">
            <v>351</v>
          </cell>
          <cell r="AW2038" t="str">
            <v>35004726</v>
          </cell>
          <cell r="AX2038" t="str">
            <v>809</v>
          </cell>
          <cell r="AY2038">
            <v>3</v>
          </cell>
          <cell r="AZ2038">
            <v>6</v>
          </cell>
          <cell r="BA2038">
            <v>18</v>
          </cell>
        </row>
        <row r="2039">
          <cell r="A2039">
            <v>112800</v>
          </cell>
          <cell r="B2039" t="str">
            <v>ROBERTO FILHO</v>
          </cell>
          <cell r="C2039" t="str">
            <v>VARREDOR</v>
          </cell>
          <cell r="D2039" t="str">
            <v>ECOSAMPA Campo Limpo</v>
          </cell>
          <cell r="E2039">
            <v>43617</v>
          </cell>
          <cell r="F2039">
            <v>1281.23</v>
          </cell>
          <cell r="G2039" t="str">
            <v>Demitido em Meses Anteriores</v>
          </cell>
          <cell r="H2039">
            <v>43808</v>
          </cell>
          <cell r="I2039">
            <v>24718</v>
          </cell>
          <cell r="J2039" t="str">
            <v>778.042.876-15</v>
          </cell>
          <cell r="K2039" t="str">
            <v>123.72487.17.7</v>
          </cell>
          <cell r="L2039" t="str">
            <v>Salário Mensal</v>
          </cell>
          <cell r="M2039" t="str">
            <v>Empregado (CLT)</v>
          </cell>
          <cell r="N2039" t="str">
            <v>5142-15</v>
          </cell>
          <cell r="O2039">
            <v>242</v>
          </cell>
          <cell r="P2039" t="str">
            <v>SEGUNDA A SABADO - 13:00 AS 21:20 / INTERVALO DE 01 HORA</v>
          </cell>
          <cell r="Q2039" t="str">
            <v>220 Horas</v>
          </cell>
          <cell r="R2039" t="str">
            <v>75.01.006</v>
          </cell>
          <cell r="S2039" t="str">
            <v>SCK - Varrição de Vias e Logradouros</v>
          </cell>
          <cell r="T2039">
            <v>2</v>
          </cell>
          <cell r="U2039" t="str">
            <v>SIEMACO SAO PAULO LIMP URBANA</v>
          </cell>
          <cell r="V2039" t="str">
            <v>Brasileira</v>
          </cell>
          <cell r="W2039" t="str">
            <v>Pedra Azul</v>
          </cell>
          <cell r="X2039" t="str">
            <v>MARIA DE JESUS</v>
          </cell>
          <cell r="Z2039" t="str">
            <v>Solteiro</v>
          </cell>
          <cell r="AA2039" t="str">
            <v>Ensino Fundamental Incompleto</v>
          </cell>
          <cell r="AB2039" t="str">
            <v>M</v>
          </cell>
          <cell r="AC2039" t="str">
            <v>Rua</v>
          </cell>
          <cell r="AD2039" t="str">
            <v>ANDRE SANSOVINO</v>
          </cell>
          <cell r="AE2039" t="str">
            <v>331</v>
          </cell>
          <cell r="AG2039" t="str">
            <v>05878-010</v>
          </cell>
          <cell r="AH2039" t="str">
            <v>PARQUE INDEPENDENCIA</v>
          </cell>
          <cell r="AI2039" t="str">
            <v>São Paulo</v>
          </cell>
          <cell r="AJ2039" t="str">
            <v>São Paulo</v>
          </cell>
          <cell r="AP2039">
            <v>390</v>
          </cell>
          <cell r="AQ2039" t="str">
            <v>12267</v>
          </cell>
          <cell r="AR2039" t="str">
            <v>9</v>
          </cell>
          <cell r="AS2039" t="str">
            <v>346810164</v>
          </cell>
          <cell r="AT2039" t="str">
            <v>280580730183</v>
          </cell>
          <cell r="AU2039" t="str">
            <v>3</v>
          </cell>
          <cell r="AV2039" t="str">
            <v>20</v>
          </cell>
          <cell r="AW2039" t="str">
            <v>52113</v>
          </cell>
          <cell r="AX2039" t="str">
            <v>36</v>
          </cell>
          <cell r="AY2039">
            <v>0</v>
          </cell>
          <cell r="AZ2039">
            <v>6</v>
          </cell>
          <cell r="BA2039">
            <v>8</v>
          </cell>
        </row>
        <row r="2040">
          <cell r="A2040">
            <v>112788</v>
          </cell>
          <cell r="B2040" t="str">
            <v>ROBERTO LUIZ DOS SANTOS SILVA</v>
          </cell>
          <cell r="C2040" t="str">
            <v>BORRACHEIRO II</v>
          </cell>
          <cell r="D2040" t="str">
            <v>ECOSAMPA Operação Geral</v>
          </cell>
          <cell r="E2040">
            <v>43617</v>
          </cell>
          <cell r="F2040">
            <v>2999.88</v>
          </cell>
          <cell r="G2040" t="str">
            <v>Em Atividade Normal</v>
          </cell>
          <cell r="H2040">
            <v>44776</v>
          </cell>
          <cell r="I2040">
            <v>21392</v>
          </cell>
          <cell r="J2040" t="str">
            <v>022.353.848-54</v>
          </cell>
          <cell r="K2040" t="str">
            <v>107.23129.58.1</v>
          </cell>
          <cell r="L2040" t="str">
            <v>Salário Mensal</v>
          </cell>
          <cell r="M2040" t="str">
            <v>Empregado (CLT)</v>
          </cell>
          <cell r="N2040" t="str">
            <v>9921-15</v>
          </cell>
          <cell r="O2040">
            <v>297</v>
          </cell>
          <cell r="P2040" t="str">
            <v>SEGUNDA A SABADO - 05:40 AS 14:00 / INTERVALO DE 01 HORA</v>
          </cell>
          <cell r="Q2040" t="str">
            <v>220 Horas</v>
          </cell>
          <cell r="R2040" t="str">
            <v>75.02.003</v>
          </cell>
          <cell r="S2040" t="str">
            <v>Apoio Op C.Direto</v>
          </cell>
          <cell r="T2040">
            <v>2</v>
          </cell>
          <cell r="U2040" t="str">
            <v>SIEMACO SAO PAULO LIMP URBANA</v>
          </cell>
          <cell r="V2040" t="str">
            <v>Brasileira</v>
          </cell>
          <cell r="W2040" t="str">
            <v>Guarani</v>
          </cell>
          <cell r="X2040" t="str">
            <v>SEBASTIANA ADELINA DOS SANTOS SILVA</v>
          </cell>
          <cell r="Y2040" t="str">
            <v>SEBASTIAO LUIZ DA SILVA</v>
          </cell>
          <cell r="Z2040" t="str">
            <v>Casado</v>
          </cell>
          <cell r="AA2040" t="str">
            <v>Ensino Médio Completo</v>
          </cell>
          <cell r="AB2040" t="str">
            <v>M</v>
          </cell>
          <cell r="AC2040" t="str">
            <v>Travessa</v>
          </cell>
          <cell r="AD2040" t="str">
            <v>DAS CARANDEIRAS</v>
          </cell>
          <cell r="AE2040" t="str">
            <v>336</v>
          </cell>
          <cell r="AG2040" t="str">
            <v>05868-740</v>
          </cell>
          <cell r="AH2040" t="str">
            <v>COHAB ADVENTISTA</v>
          </cell>
          <cell r="AI2040" t="str">
            <v>São Paulo</v>
          </cell>
          <cell r="AJ2040" t="str">
            <v>São Paulo</v>
          </cell>
          <cell r="AP2040">
            <v>8341</v>
          </cell>
          <cell r="AQ2040" t="str">
            <v>25540</v>
          </cell>
          <cell r="AR2040" t="str">
            <v>7</v>
          </cell>
          <cell r="AS2040" t="str">
            <v>138035696</v>
          </cell>
          <cell r="AT2040" t="str">
            <v>126550780167</v>
          </cell>
          <cell r="AU2040" t="str">
            <v>442</v>
          </cell>
          <cell r="AV2040" t="str">
            <v>373</v>
          </cell>
          <cell r="AW2040" t="str">
            <v>23338</v>
          </cell>
          <cell r="AX2040" t="str">
            <v>214</v>
          </cell>
          <cell r="AY2040">
            <v>4</v>
          </cell>
          <cell r="AZ2040">
            <v>3</v>
          </cell>
          <cell r="BA2040">
            <v>0</v>
          </cell>
        </row>
        <row r="2041">
          <cell r="A2041">
            <v>112778</v>
          </cell>
          <cell r="B2041" t="str">
            <v>ROBERTO MACHADO ARAUJO</v>
          </cell>
          <cell r="C2041" t="str">
            <v>VARREDOR</v>
          </cell>
          <cell r="D2041" t="str">
            <v>ECOSAMPA Capela do Socorro</v>
          </cell>
          <cell r="E2041">
            <v>43617</v>
          </cell>
          <cell r="F2041">
            <v>1603.99</v>
          </cell>
          <cell r="G2041" t="str">
            <v>Em Atividade Normal</v>
          </cell>
          <cell r="H2041">
            <v>45056</v>
          </cell>
          <cell r="I2041">
            <v>28384</v>
          </cell>
          <cell r="J2041" t="str">
            <v>811.659.513-04</v>
          </cell>
          <cell r="K2041" t="str">
            <v>127.68137.81.4</v>
          </cell>
          <cell r="L2041" t="str">
            <v>Salário Mensal</v>
          </cell>
          <cell r="M2041" t="str">
            <v>Empregado (CLT)</v>
          </cell>
          <cell r="N2041" t="str">
            <v>5142-15</v>
          </cell>
          <cell r="O2041">
            <v>233</v>
          </cell>
          <cell r="P2041" t="str">
            <v>SEGUNDA A SABADO - 09:00 AS 17:20 / INTERVALO DE 01 HORA</v>
          </cell>
          <cell r="Q2041" t="str">
            <v>220 Horas</v>
          </cell>
          <cell r="R2041" t="str">
            <v>75.01.006</v>
          </cell>
          <cell r="S2041" t="str">
            <v>SCK - Varrição de Vias e Logradouros</v>
          </cell>
          <cell r="T2041">
            <v>2</v>
          </cell>
          <cell r="U2041" t="str">
            <v>SIEMACO SAO PAULO LIMP URBANA</v>
          </cell>
          <cell r="V2041" t="str">
            <v>Brasileira</v>
          </cell>
          <cell r="W2041" t="str">
            <v>Codó</v>
          </cell>
          <cell r="X2041" t="str">
            <v>MARIA EDITE DE ARAUJO MACHADO</v>
          </cell>
          <cell r="Y2041" t="str">
            <v>JOAQUIM MACHADO</v>
          </cell>
          <cell r="Z2041" t="str">
            <v>Solteiro</v>
          </cell>
          <cell r="AA2041" t="str">
            <v>Ensino Fundamental Incompleto</v>
          </cell>
          <cell r="AB2041" t="str">
            <v>M</v>
          </cell>
          <cell r="AC2041" t="str">
            <v>Rua</v>
          </cell>
          <cell r="AD2041" t="str">
            <v>JOSE DIAS DA COSTA</v>
          </cell>
          <cell r="AE2041" t="str">
            <v>341</v>
          </cell>
          <cell r="AG2041" t="str">
            <v>05661-060</v>
          </cell>
          <cell r="AH2041" t="str">
            <v>PARAISOPOLIS</v>
          </cell>
          <cell r="AI2041" t="str">
            <v>São Paulo</v>
          </cell>
          <cell r="AJ2041" t="str">
            <v>São Paulo</v>
          </cell>
          <cell r="AP2041">
            <v>8846</v>
          </cell>
          <cell r="AQ2041" t="str">
            <v>32088</v>
          </cell>
          <cell r="AR2041" t="str">
            <v>8</v>
          </cell>
          <cell r="AS2041" t="str">
            <v>360605989</v>
          </cell>
          <cell r="AT2041" t="str">
            <v>195749440183</v>
          </cell>
          <cell r="AU2041" t="str">
            <v>596</v>
          </cell>
          <cell r="AV2041" t="str">
            <v>328</v>
          </cell>
          <cell r="AW2041" t="str">
            <v>46320</v>
          </cell>
          <cell r="AX2041" t="str">
            <v>12</v>
          </cell>
          <cell r="AY2041">
            <v>4</v>
          </cell>
          <cell r="AZ2041">
            <v>3</v>
          </cell>
          <cell r="BA2041">
            <v>0</v>
          </cell>
        </row>
        <row r="2042">
          <cell r="A2042">
            <v>112769</v>
          </cell>
          <cell r="B2042" t="str">
            <v>ROBERTO PEDRETE MAIA</v>
          </cell>
          <cell r="C2042" t="str">
            <v>MOTORISTA CAMINHAO</v>
          </cell>
          <cell r="D2042" t="str">
            <v>ECOSAMPA Operação Geral</v>
          </cell>
          <cell r="E2042">
            <v>43617</v>
          </cell>
          <cell r="F2042">
            <v>3050.22</v>
          </cell>
          <cell r="G2042" t="str">
            <v>Em Atividade Normal</v>
          </cell>
          <cell r="H2042">
            <v>45149</v>
          </cell>
          <cell r="I2042">
            <v>30304</v>
          </cell>
          <cell r="J2042" t="str">
            <v>226.785.698-02</v>
          </cell>
          <cell r="K2042" t="str">
            <v>127.70706.85.5</v>
          </cell>
          <cell r="L2042" t="str">
            <v>Salário Mensal</v>
          </cell>
          <cell r="M2042" t="str">
            <v>Empregado (CLT)</v>
          </cell>
          <cell r="N2042" t="str">
            <v>7825-10</v>
          </cell>
          <cell r="O2042">
            <v>297</v>
          </cell>
          <cell r="P2042" t="str">
            <v>SEGUNDA A SABADO - 05:40 AS 14:00 / INTERVALO DE 01 HORA</v>
          </cell>
          <cell r="Q2042" t="str">
            <v>220 Horas</v>
          </cell>
          <cell r="R2042" t="str">
            <v>75.01.024</v>
          </cell>
          <cell r="S2042" t="str">
            <v>SCK - Coleta Manual Residuos - Compactador</v>
          </cell>
          <cell r="T2042">
            <v>2</v>
          </cell>
          <cell r="U2042" t="str">
            <v>SIND TRAB EMP DE ONIBUS RODOV INTEREST INTERM SET DIF SAO PAULO</v>
          </cell>
          <cell r="V2042" t="str">
            <v>Brasileira</v>
          </cell>
          <cell r="W2042" t="str">
            <v>São Paulo</v>
          </cell>
          <cell r="X2042" t="str">
            <v>MARIA DO CARMO PEDRETE MAIA</v>
          </cell>
          <cell r="Y2042" t="str">
            <v>FRANCISCO DE CARVALHO MAIA</v>
          </cell>
          <cell r="Z2042" t="str">
            <v>Solteiro</v>
          </cell>
          <cell r="AA2042" t="str">
            <v>Ensino Médio Completo</v>
          </cell>
          <cell r="AB2042" t="str">
            <v>M</v>
          </cell>
          <cell r="AC2042" t="str">
            <v>Rua</v>
          </cell>
          <cell r="AD2042" t="str">
            <v>ANDORINHA PEQUENA</v>
          </cell>
          <cell r="AE2042" t="str">
            <v>136</v>
          </cell>
          <cell r="AG2042" t="str">
            <v>05887-280</v>
          </cell>
          <cell r="AH2042" t="str">
            <v>JARDIM DON JOSE</v>
          </cell>
          <cell r="AI2042" t="str">
            <v>São Paulo</v>
          </cell>
          <cell r="AJ2042" t="str">
            <v>São Paulo</v>
          </cell>
          <cell r="AP2042">
            <v>2921</v>
          </cell>
          <cell r="AQ2042" t="str">
            <v>52670</v>
          </cell>
          <cell r="AR2042" t="str">
            <v>9</v>
          </cell>
          <cell r="AS2042" t="str">
            <v>259065924</v>
          </cell>
          <cell r="AT2042" t="str">
            <v>297400660159</v>
          </cell>
          <cell r="AU2042" t="str">
            <v>217</v>
          </cell>
          <cell r="AV2042" t="str">
            <v>341</v>
          </cell>
          <cell r="AW2042" t="str">
            <v>24129</v>
          </cell>
          <cell r="AX2042" t="str">
            <v>245</v>
          </cell>
          <cell r="AY2042">
            <v>4</v>
          </cell>
          <cell r="AZ2042">
            <v>3</v>
          </cell>
          <cell r="BA2042">
            <v>0</v>
          </cell>
          <cell r="BB2042" t="str">
            <v>02.611.905.711</v>
          </cell>
          <cell r="BC2042">
            <v>44620</v>
          </cell>
          <cell r="BE2042" t="str">
            <v>A</v>
          </cell>
          <cell r="BF2042" t="str">
            <v>D</v>
          </cell>
          <cell r="BG2042">
            <v>43609</v>
          </cell>
        </row>
        <row r="2043">
          <cell r="A2043">
            <v>112760</v>
          </cell>
          <cell r="B2043" t="str">
            <v>ROBERTO PRADO SOARES</v>
          </cell>
          <cell r="C2043" t="str">
            <v>AJUDANTE EQ SERVICOS DIVERSOS</v>
          </cell>
          <cell r="D2043" t="str">
            <v>ECOSAMPA Operação Geral</v>
          </cell>
          <cell r="E2043">
            <v>43617</v>
          </cell>
          <cell r="F2043">
            <v>1281.23</v>
          </cell>
          <cell r="G2043" t="str">
            <v>Demitido em Meses Anteriores</v>
          </cell>
          <cell r="H2043">
            <v>43895</v>
          </cell>
          <cell r="I2043">
            <v>24018</v>
          </cell>
          <cell r="J2043" t="str">
            <v>076.903.978-24</v>
          </cell>
          <cell r="K2043" t="str">
            <v>121.51755.52.7</v>
          </cell>
          <cell r="L2043" t="str">
            <v>Salário Mensal</v>
          </cell>
          <cell r="M2043" t="str">
            <v>Empregado (CLT)</v>
          </cell>
          <cell r="N2043" t="str">
            <v>5142-25</v>
          </cell>
          <cell r="O2043">
            <v>300</v>
          </cell>
          <cell r="P2043" t="str">
            <v>SEGUNDA A SABADO - 21:00 AS 04:33 / INTERVALO DE 01 HORA</v>
          </cell>
          <cell r="Q2043" t="str">
            <v>220 Horas</v>
          </cell>
          <cell r="R2043" t="str">
            <v>75.01.019</v>
          </cell>
          <cell r="S2043" t="str">
            <v>SCK - Operação dos Ecopontos</v>
          </cell>
          <cell r="T2043">
            <v>2</v>
          </cell>
          <cell r="U2043" t="str">
            <v>SIEMACO SAO PAULO LIMP URBANA</v>
          </cell>
          <cell r="V2043" t="str">
            <v>Brasileira</v>
          </cell>
          <cell r="W2043" t="str">
            <v>São Paulo</v>
          </cell>
          <cell r="X2043" t="str">
            <v>ORTILIA PRADO SOARES</v>
          </cell>
          <cell r="Y2043" t="str">
            <v>PAULO SOARES</v>
          </cell>
          <cell r="Z2043" t="str">
            <v>Solteiro</v>
          </cell>
          <cell r="AA2043" t="str">
            <v>Ensino Médio Completo</v>
          </cell>
          <cell r="AB2043" t="str">
            <v>M</v>
          </cell>
          <cell r="AC2043" t="str">
            <v>Rua</v>
          </cell>
          <cell r="AD2043" t="str">
            <v>CITTANOVA</v>
          </cell>
          <cell r="AE2043" t="str">
            <v>56</v>
          </cell>
          <cell r="AG2043" t="str">
            <v>05876-060</v>
          </cell>
          <cell r="AH2043" t="str">
            <v>JARDIM GUARUJA</v>
          </cell>
          <cell r="AI2043" t="str">
            <v>São Paulo</v>
          </cell>
          <cell r="AJ2043" t="str">
            <v>São Paulo</v>
          </cell>
          <cell r="AP2043">
            <v>9106</v>
          </cell>
          <cell r="AQ2043" t="str">
            <v>33131</v>
          </cell>
          <cell r="AR2043" t="str">
            <v>8</v>
          </cell>
          <cell r="AS2043" t="str">
            <v>188266549</v>
          </cell>
          <cell r="AT2043" t="str">
            <v>066762980175</v>
          </cell>
          <cell r="AU2043" t="str">
            <v>372</v>
          </cell>
          <cell r="AV2043" t="str">
            <v>20</v>
          </cell>
          <cell r="AW2043" t="str">
            <v>69682</v>
          </cell>
          <cell r="AX2043" t="str">
            <v>45</v>
          </cell>
          <cell r="AY2043">
            <v>0</v>
          </cell>
          <cell r="AZ2043">
            <v>9</v>
          </cell>
          <cell r="BA2043">
            <v>4</v>
          </cell>
        </row>
        <row r="2044">
          <cell r="A2044">
            <v>116132</v>
          </cell>
          <cell r="B2044" t="str">
            <v>ROBERTO SOARES CARDOSO</v>
          </cell>
          <cell r="C2044" t="str">
            <v>MOTORISTA CAMINHAO</v>
          </cell>
          <cell r="D2044" t="str">
            <v>ECOSAMPA Operação Geral</v>
          </cell>
          <cell r="E2044">
            <v>44249</v>
          </cell>
          <cell r="F2044">
            <v>3050.22</v>
          </cell>
          <cell r="G2044" t="str">
            <v>Em Atividade Normal</v>
          </cell>
          <cell r="H2044">
            <v>45056</v>
          </cell>
          <cell r="I2044">
            <v>27534</v>
          </cell>
          <cell r="J2044" t="str">
            <v>133.667.648-56</v>
          </cell>
          <cell r="K2044" t="str">
            <v>123.63926.32.5</v>
          </cell>
          <cell r="L2044" t="str">
            <v>Salário Mensal</v>
          </cell>
          <cell r="M2044" t="str">
            <v>Empregado (CLT)</v>
          </cell>
          <cell r="N2044" t="str">
            <v>7825-10</v>
          </cell>
          <cell r="O2044">
            <v>339</v>
          </cell>
          <cell r="P2044" t="str">
            <v>SEGUNDA A SABADO - 13:20 AS 21:40 / INTERVALO DE 01 HORA</v>
          </cell>
          <cell r="Q2044" t="str">
            <v>220 Horas</v>
          </cell>
          <cell r="R2044" t="str">
            <v>75.01.017</v>
          </cell>
          <cell r="S2044" t="str">
            <v>SCK - Coleta Manual - Entulho e Materiais Diversos</v>
          </cell>
          <cell r="T2044">
            <v>2</v>
          </cell>
          <cell r="U2044" t="str">
            <v>SIND TRAB EMP DE ONIBUS RODOV INTEREST INTERM SET DIF SAO PAULO</v>
          </cell>
          <cell r="V2044" t="str">
            <v>Brasileira</v>
          </cell>
          <cell r="W2044" t="str">
            <v>Registro</v>
          </cell>
          <cell r="X2044" t="str">
            <v>NARZIRA SOARES CARDOSO</v>
          </cell>
          <cell r="Y2044" t="str">
            <v>ZACARIAS CARDOSO</v>
          </cell>
          <cell r="Z2044" t="str">
            <v>Solteiro</v>
          </cell>
          <cell r="AA2044" t="str">
            <v>Ensino Médio Completo</v>
          </cell>
          <cell r="AB2044" t="str">
            <v>M</v>
          </cell>
          <cell r="AC2044" t="str">
            <v>Rua</v>
          </cell>
          <cell r="AD2044" t="str">
            <v>RUA ADAO COSTA MENDES</v>
          </cell>
          <cell r="AE2044" t="str">
            <v>475</v>
          </cell>
          <cell r="AF2044" t="str">
            <v>CASA 02</v>
          </cell>
          <cell r="AG2044" t="str">
            <v>05794-200</v>
          </cell>
          <cell r="AH2044" t="str">
            <v>JARDIM PARIS</v>
          </cell>
          <cell r="AI2044" t="str">
            <v>São Paulo</v>
          </cell>
          <cell r="AJ2044" t="str">
            <v>São Paulo</v>
          </cell>
          <cell r="AK2044" t="str">
            <v>11</v>
          </cell>
          <cell r="AL2044" t="str">
            <v>93449.3659</v>
          </cell>
          <cell r="AM2044" t="str">
            <v>11</v>
          </cell>
          <cell r="AN2044" t="str">
            <v>98521.7158</v>
          </cell>
          <cell r="AP2044">
            <v>62</v>
          </cell>
          <cell r="AQ2044" t="str">
            <v>21207</v>
          </cell>
          <cell r="AR2044" t="str">
            <v>1</v>
          </cell>
          <cell r="AS2044" t="str">
            <v>234640212</v>
          </cell>
          <cell r="AT2044" t="str">
            <v>24349770159</v>
          </cell>
          <cell r="AU2044" t="str">
            <v>047</v>
          </cell>
          <cell r="AV2044" t="str">
            <v>172</v>
          </cell>
          <cell r="AW2044" t="str">
            <v>13366764</v>
          </cell>
          <cell r="AX2044" t="str">
            <v>856</v>
          </cell>
          <cell r="AY2044">
            <v>2</v>
          </cell>
          <cell r="AZ2044">
            <v>6</v>
          </cell>
          <cell r="BA2044">
            <v>9</v>
          </cell>
          <cell r="BB2044" t="str">
            <v>02.912.705.783</v>
          </cell>
          <cell r="BC2044">
            <v>45098</v>
          </cell>
          <cell r="BD2044">
            <v>43276</v>
          </cell>
          <cell r="BE2044" t="str">
            <v>A</v>
          </cell>
          <cell r="BF2044" t="str">
            <v>E</v>
          </cell>
          <cell r="BG2044">
            <v>44232</v>
          </cell>
        </row>
        <row r="2045">
          <cell r="A2045">
            <v>112754</v>
          </cell>
          <cell r="B2045" t="str">
            <v>ROBERTO XAVIER FIALHO</v>
          </cell>
          <cell r="C2045" t="str">
            <v>VARREDOR</v>
          </cell>
          <cell r="D2045" t="str">
            <v>ECOSAMPA Capela do Socorro</v>
          </cell>
          <cell r="E2045">
            <v>43617</v>
          </cell>
          <cell r="F2045">
            <v>1603.99</v>
          </cell>
          <cell r="G2045" t="str">
            <v>Em Atividade Normal</v>
          </cell>
          <cell r="H2045">
            <v>45056</v>
          </cell>
          <cell r="I2045">
            <v>27011</v>
          </cell>
          <cell r="J2045" t="str">
            <v>135.807.268-03</v>
          </cell>
          <cell r="K2045" t="str">
            <v>123.88617.39.3</v>
          </cell>
          <cell r="L2045" t="str">
            <v>Salário Mensal</v>
          </cell>
          <cell r="M2045" t="str">
            <v>Empregado (CLT)</v>
          </cell>
          <cell r="N2045" t="str">
            <v>5142-15</v>
          </cell>
          <cell r="O2045">
            <v>233</v>
          </cell>
          <cell r="P2045" t="str">
            <v>SEGUNDA A SABADO - 09:00 AS 17:20 / INTERVALO DE 01 HORA</v>
          </cell>
          <cell r="Q2045" t="str">
            <v>220 Horas</v>
          </cell>
          <cell r="R2045" t="str">
            <v>75.01.007</v>
          </cell>
          <cell r="S2045" t="str">
            <v>SCK - Varrição de Sarjetas e Calçadas</v>
          </cell>
          <cell r="T2045">
            <v>2</v>
          </cell>
          <cell r="U2045" t="str">
            <v>SIEMACO SAO PAULO LIMP URBANA</v>
          </cell>
          <cell r="V2045" t="str">
            <v>Brasileira</v>
          </cell>
          <cell r="W2045" t="str">
            <v>São Paulo</v>
          </cell>
          <cell r="X2045" t="str">
            <v>TEREZINHA XAVIER FIALHO</v>
          </cell>
          <cell r="Y2045" t="str">
            <v>ANTONIO DE LAIA FIALHO</v>
          </cell>
          <cell r="Z2045" t="str">
            <v>Solteiro</v>
          </cell>
          <cell r="AA2045" t="str">
            <v>Ensino Fundamental Completo</v>
          </cell>
          <cell r="AB2045" t="str">
            <v>M</v>
          </cell>
          <cell r="AC2045" t="str">
            <v>Rua</v>
          </cell>
          <cell r="AD2045" t="str">
            <v>ALICE LEVY</v>
          </cell>
          <cell r="AE2045" t="str">
            <v>5</v>
          </cell>
          <cell r="AG2045" t="str">
            <v>04858-450</v>
          </cell>
          <cell r="AH2045" t="str">
            <v>PARQUE MARIA FERNANDES</v>
          </cell>
          <cell r="AI2045" t="str">
            <v>São Paulo</v>
          </cell>
          <cell r="AJ2045" t="str">
            <v>São Paulo</v>
          </cell>
          <cell r="AP2045">
            <v>6753</v>
          </cell>
          <cell r="AQ2045" t="str">
            <v>23761</v>
          </cell>
          <cell r="AR2045" t="str">
            <v>6</v>
          </cell>
          <cell r="AS2045" t="str">
            <v>250227642</v>
          </cell>
          <cell r="AT2045" t="str">
            <v>12388617393</v>
          </cell>
          <cell r="AU2045" t="str">
            <v>197</v>
          </cell>
          <cell r="AV2045" t="str">
            <v>371</v>
          </cell>
          <cell r="AW2045" t="str">
            <v>4217</v>
          </cell>
          <cell r="AX2045" t="str">
            <v>102</v>
          </cell>
          <cell r="AY2045">
            <v>4</v>
          </cell>
          <cell r="AZ2045">
            <v>3</v>
          </cell>
          <cell r="BA2045">
            <v>0</v>
          </cell>
        </row>
        <row r="2046">
          <cell r="A2046">
            <v>121451</v>
          </cell>
          <cell r="B2046" t="str">
            <v>ROBERVAL DOS SANTOS SOUZA</v>
          </cell>
          <cell r="C2046" t="str">
            <v>AJUDANTE EQ SERVICOS DIVERSOS</v>
          </cell>
          <cell r="D2046" t="str">
            <v>ECOSAMPA Operação Geral</v>
          </cell>
          <cell r="E2046">
            <v>44967</v>
          </cell>
          <cell r="F2046">
            <v>1603.99</v>
          </cell>
          <cell r="G2046" t="str">
            <v>Demitido em Meses Anteriores</v>
          </cell>
          <cell r="H2046">
            <v>44981</v>
          </cell>
          <cell r="I2046">
            <v>31410</v>
          </cell>
          <cell r="J2046" t="str">
            <v>352.431.178-46</v>
          </cell>
          <cell r="K2046" t="str">
            <v>137.30318.93.3</v>
          </cell>
          <cell r="L2046" t="str">
            <v>Salário Mensal</v>
          </cell>
          <cell r="M2046" t="str">
            <v>Empregado (CLT)</v>
          </cell>
          <cell r="N2046" t="str">
            <v>5142-25</v>
          </cell>
          <cell r="O2046">
            <v>339</v>
          </cell>
          <cell r="P2046" t="str">
            <v>SEGUNDA A SABADO - 13:20 AS 21:40 / INTERVALO DE 01 HORA</v>
          </cell>
          <cell r="Q2046" t="str">
            <v>220 Horas</v>
          </cell>
          <cell r="R2046" t="str">
            <v>75.01.011</v>
          </cell>
          <cell r="S2046" t="str">
            <v>SCK - Lavagem - Feiras, Vias e Logradouros</v>
          </cell>
          <cell r="T2046">
            <v>2</v>
          </cell>
          <cell r="U2046" t="str">
            <v>SIEMACO SAO PAULO LIMP URBANA</v>
          </cell>
          <cell r="V2046" t="str">
            <v>Brasileira</v>
          </cell>
          <cell r="W2046" t="str">
            <v>São Paulo</v>
          </cell>
          <cell r="X2046" t="str">
            <v>SANDRA LUCIA PEREIRA DOS SANTOS</v>
          </cell>
          <cell r="Y2046" t="str">
            <v>LOURIVALDO CHAVES SOUZA</v>
          </cell>
          <cell r="Z2046" t="str">
            <v>Solteiro</v>
          </cell>
          <cell r="AA2046" t="str">
            <v>Ensino Fundamental Completo</v>
          </cell>
          <cell r="AB2046" t="str">
            <v>M</v>
          </cell>
          <cell r="AC2046" t="str">
            <v>Estrada</v>
          </cell>
          <cell r="AD2046" t="str">
            <v>DE ITAPECERICA</v>
          </cell>
          <cell r="AE2046" t="str">
            <v>8420</v>
          </cell>
          <cell r="AF2046" t="str">
            <v>D - 24</v>
          </cell>
          <cell r="AG2046" t="str">
            <v>05858-002</v>
          </cell>
          <cell r="AH2046" t="str">
            <v>PARQUE FERNANDA</v>
          </cell>
          <cell r="AI2046" t="str">
            <v>São Paulo</v>
          </cell>
          <cell r="AJ2046" t="str">
            <v>São Paulo</v>
          </cell>
          <cell r="AM2046" t="str">
            <v>11</v>
          </cell>
          <cell r="AN2046" t="str">
            <v>97535-0654</v>
          </cell>
          <cell r="AP2046">
            <v>2945</v>
          </cell>
          <cell r="AQ2046" t="str">
            <v>39948</v>
          </cell>
          <cell r="AR2046" t="str">
            <v>9</v>
          </cell>
          <cell r="AS2046" t="str">
            <v>413983894</v>
          </cell>
          <cell r="AW2046" t="str">
            <v>35243117</v>
          </cell>
          <cell r="AX2046" t="str">
            <v>846</v>
          </cell>
          <cell r="AY2046">
            <v>0</v>
          </cell>
          <cell r="AZ2046">
            <v>0</v>
          </cell>
          <cell r="BA2046">
            <v>14</v>
          </cell>
        </row>
        <row r="2047">
          <cell r="A2047">
            <v>113723</v>
          </cell>
          <cell r="B2047" t="str">
            <v>ROBSON AMORIM DOS SANTOS</v>
          </cell>
          <cell r="C2047" t="str">
            <v>SERVENTE</v>
          </cell>
          <cell r="D2047" t="str">
            <v>ECOSAMPA Operação Geral</v>
          </cell>
          <cell r="E2047">
            <v>43619</v>
          </cell>
          <cell r="F2047">
            <v>2187.6799999999998</v>
          </cell>
          <cell r="G2047" t="str">
            <v>Em Atividade Normal</v>
          </cell>
          <cell r="H2047">
            <v>45023</v>
          </cell>
          <cell r="I2047">
            <v>26516</v>
          </cell>
          <cell r="J2047" t="str">
            <v>146.871.498-80</v>
          </cell>
          <cell r="K2047" t="str">
            <v>122.87795.97.0</v>
          </cell>
          <cell r="L2047" t="str">
            <v>Salário Mensal</v>
          </cell>
          <cell r="M2047" t="str">
            <v>Empregado (CLT)</v>
          </cell>
          <cell r="N2047" t="str">
            <v>7170-20</v>
          </cell>
          <cell r="O2047">
            <v>61</v>
          </cell>
          <cell r="P2047" t="str">
            <v>SEGUNDA A SEXTA - 07:00 AS 16:48 / INTERVALO DE 01 HORA</v>
          </cell>
          <cell r="Q2047" t="str">
            <v>220 Horas</v>
          </cell>
          <cell r="R2047" t="str">
            <v>75.02.003</v>
          </cell>
          <cell r="S2047" t="str">
            <v>Apoio Op C.Direto</v>
          </cell>
          <cell r="T2047">
            <v>2</v>
          </cell>
          <cell r="U2047" t="str">
            <v>SIEMACO SAO PAULO LIMP URBANA</v>
          </cell>
          <cell r="V2047" t="str">
            <v>Brasileira</v>
          </cell>
          <cell r="W2047" t="str">
            <v>São Paulo</v>
          </cell>
          <cell r="X2047" t="str">
            <v>MARIA CREMILDA NUNES DE AMORIM</v>
          </cell>
          <cell r="Y2047" t="str">
            <v>OSCAR BATISTA DOS SANTOS</v>
          </cell>
          <cell r="Z2047" t="str">
            <v>Solteiro</v>
          </cell>
          <cell r="AA2047" t="str">
            <v>Educação Básica Incompleta</v>
          </cell>
          <cell r="AB2047" t="str">
            <v>M</v>
          </cell>
          <cell r="AC2047" t="str">
            <v>Rua</v>
          </cell>
          <cell r="AD2047" t="str">
            <v>ANGELO SALVADORE</v>
          </cell>
          <cell r="AE2047" t="str">
            <v>48</v>
          </cell>
          <cell r="AG2047" t="str">
            <v>05846-070</v>
          </cell>
          <cell r="AH2047" t="str">
            <v>CONJUNTO PROMORAR SAO LUIS</v>
          </cell>
          <cell r="AI2047" t="str">
            <v>São Paulo</v>
          </cell>
          <cell r="AJ2047" t="str">
            <v>São Paulo</v>
          </cell>
          <cell r="AK2047" t="str">
            <v>11</v>
          </cell>
          <cell r="AL2047" t="str">
            <v>5512.1826</v>
          </cell>
          <cell r="AM2047" t="str">
            <v>11</v>
          </cell>
          <cell r="AN2047" t="str">
            <v>96826.0574</v>
          </cell>
          <cell r="AP2047">
            <v>2978</v>
          </cell>
          <cell r="AQ2047" t="str">
            <v>36852</v>
          </cell>
          <cell r="AR2047" t="str">
            <v>6</v>
          </cell>
          <cell r="AS2047" t="str">
            <v>254471250</v>
          </cell>
          <cell r="AT2047" t="str">
            <v>198684250183</v>
          </cell>
          <cell r="AU2047" t="str">
            <v>540</v>
          </cell>
          <cell r="AV2047" t="str">
            <v>328</v>
          </cell>
          <cell r="AW2047" t="str">
            <v>0000009405</v>
          </cell>
          <cell r="AX2047" t="str">
            <v>00139</v>
          </cell>
          <cell r="AY2047">
            <v>4</v>
          </cell>
          <cell r="AZ2047">
            <v>2</v>
          </cell>
          <cell r="BA2047">
            <v>28</v>
          </cell>
        </row>
        <row r="2048">
          <cell r="A2048">
            <v>113724</v>
          </cell>
          <cell r="B2048" t="str">
            <v>ROBSON MENDES COLEN</v>
          </cell>
          <cell r="C2048" t="str">
            <v>SERRALHEIRO</v>
          </cell>
          <cell r="D2048" t="str">
            <v>ECOSAMPA Operação Geral</v>
          </cell>
          <cell r="E2048">
            <v>43619</v>
          </cell>
          <cell r="F2048">
            <v>2773.01</v>
          </cell>
          <cell r="G2048" t="str">
            <v>Demitido em Meses Anteriores</v>
          </cell>
          <cell r="H2048">
            <v>43966</v>
          </cell>
          <cell r="I2048">
            <v>29864</v>
          </cell>
          <cell r="J2048" t="str">
            <v>223.641.418-85</v>
          </cell>
          <cell r="K2048" t="str">
            <v>201.15246.61.9</v>
          </cell>
          <cell r="L2048" t="str">
            <v>Salário Mensal</v>
          </cell>
          <cell r="M2048" t="str">
            <v>Empregado (CLT)</v>
          </cell>
          <cell r="N2048" t="str">
            <v>7244-40</v>
          </cell>
          <cell r="O2048">
            <v>61</v>
          </cell>
          <cell r="P2048" t="str">
            <v>SEGUNDA A SEXTA - 07:00 AS 16:48 / INTERVALO DE 01 HORA</v>
          </cell>
          <cell r="Q2048" t="str">
            <v>220 Horas</v>
          </cell>
          <cell r="R2048" t="str">
            <v>75.02.001</v>
          </cell>
          <cell r="S2048" t="str">
            <v>Apoio Op C.Indireto</v>
          </cell>
          <cell r="T2048">
            <v>3</v>
          </cell>
          <cell r="U2048" t="str">
            <v>SIEMACO SAO PAULO LIMP URBANA</v>
          </cell>
          <cell r="V2048" t="str">
            <v>Brasileira</v>
          </cell>
          <cell r="W2048" t="str">
            <v>São Paulo</v>
          </cell>
          <cell r="X2048" t="str">
            <v>MARIA DAS DORES MENDES COLEN</v>
          </cell>
          <cell r="Y2048" t="str">
            <v>CANTIDIO LUIZ COLEN</v>
          </cell>
          <cell r="Z2048" t="str">
            <v>Casado</v>
          </cell>
          <cell r="AA2048" t="str">
            <v>Ensino Médio Incompleto</v>
          </cell>
          <cell r="AB2048" t="str">
            <v>M</v>
          </cell>
          <cell r="AC2048" t="str">
            <v>Rua</v>
          </cell>
          <cell r="AD2048" t="str">
            <v>WALDEMAR ORTEGA</v>
          </cell>
          <cell r="AE2048" t="str">
            <v>1000</v>
          </cell>
          <cell r="AG2048" t="str">
            <v>05885-370</v>
          </cell>
          <cell r="AH2048" t="str">
            <v>COMERCIAL</v>
          </cell>
          <cell r="AI2048" t="str">
            <v>São Paulo</v>
          </cell>
          <cell r="AJ2048" t="str">
            <v>São Paulo</v>
          </cell>
          <cell r="AP2048">
            <v>2978</v>
          </cell>
          <cell r="AQ2048" t="str">
            <v>36819</v>
          </cell>
          <cell r="AR2048" t="str">
            <v>5</v>
          </cell>
          <cell r="AS2048" t="str">
            <v>332305673</v>
          </cell>
          <cell r="AT2048" t="str">
            <v>298510740108</v>
          </cell>
          <cell r="AU2048" t="str">
            <v>020</v>
          </cell>
          <cell r="AV2048" t="str">
            <v>020</v>
          </cell>
          <cell r="AW2048" t="str">
            <v>0000056681</v>
          </cell>
          <cell r="AX2048" t="str">
            <v>00364</v>
          </cell>
          <cell r="AY2048">
            <v>0</v>
          </cell>
          <cell r="AZ2048">
            <v>11</v>
          </cell>
          <cell r="BA2048">
            <v>12</v>
          </cell>
        </row>
        <row r="2049">
          <cell r="A2049">
            <v>117241</v>
          </cell>
          <cell r="B2049" t="str">
            <v>ROBSON NUNES MACARIO</v>
          </cell>
          <cell r="C2049" t="str">
            <v>AJUDANTE EQ SERVICOS DIVERSOS</v>
          </cell>
          <cell r="D2049" t="str">
            <v>ECOSAMPA M'Boi Mirim</v>
          </cell>
          <cell r="E2049">
            <v>44487</v>
          </cell>
          <cell r="F2049">
            <v>1603.99</v>
          </cell>
          <cell r="G2049" t="str">
            <v>Em Atividade Normal</v>
          </cell>
          <cell r="H2049">
            <v>45119</v>
          </cell>
          <cell r="I2049">
            <v>31074</v>
          </cell>
          <cell r="J2049" t="str">
            <v>357.373.888-59</v>
          </cell>
          <cell r="K2049" t="str">
            <v>210.22969.33.3</v>
          </cell>
          <cell r="L2049" t="str">
            <v>Salário Mensal</v>
          </cell>
          <cell r="M2049" t="str">
            <v>Empregado (CLT)</v>
          </cell>
          <cell r="N2049" t="str">
            <v>5142-25</v>
          </cell>
          <cell r="O2049">
            <v>66</v>
          </cell>
          <cell r="P2049" t="str">
            <v>SEGUNDA A SABADO - 06:00 AS 14:20 / INTERVALO DE 01 HORA</v>
          </cell>
          <cell r="Q2049" t="str">
            <v>220 Horas</v>
          </cell>
          <cell r="R2049" t="str">
            <v>75.01.001</v>
          </cell>
          <cell r="S2049" t="str">
            <v>SCK - Lavagem Especial Equip.</v>
          </cell>
          <cell r="T2049">
            <v>2</v>
          </cell>
          <cell r="U2049" t="str">
            <v>SIEMACO SAO PAULO LIMP URBANA</v>
          </cell>
          <cell r="V2049" t="str">
            <v>Brasileira</v>
          </cell>
          <cell r="W2049" t="str">
            <v>São Paulo</v>
          </cell>
          <cell r="X2049" t="str">
            <v>ROSA NUNES DOS SANTOS MAARIO</v>
          </cell>
          <cell r="Y2049" t="str">
            <v>ROBERTO MACARIO</v>
          </cell>
          <cell r="Z2049" t="str">
            <v>Solteiro</v>
          </cell>
          <cell r="AA2049" t="str">
            <v>Ensino Médio Completo</v>
          </cell>
          <cell r="AB2049" t="str">
            <v>M</v>
          </cell>
          <cell r="AC2049" t="str">
            <v>Rua</v>
          </cell>
          <cell r="AD2049" t="str">
            <v>RUA TOMAS SANDRINO</v>
          </cell>
          <cell r="AE2049" t="str">
            <v>123</v>
          </cell>
          <cell r="AG2049" t="str">
            <v>04888-050</v>
          </cell>
          <cell r="AH2049" t="str">
            <v>JARDIM DO CENTRO</v>
          </cell>
          <cell r="AI2049" t="str">
            <v>São Paulo</v>
          </cell>
          <cell r="AJ2049" t="str">
            <v>São Paulo</v>
          </cell>
          <cell r="AK2049" t="str">
            <v>11</v>
          </cell>
          <cell r="AL2049" t="str">
            <v>95844.8709</v>
          </cell>
          <cell r="AM2049" t="str">
            <v>11</v>
          </cell>
          <cell r="AN2049" t="str">
            <v>91066.1477</v>
          </cell>
          <cell r="AP2049">
            <v>1684</v>
          </cell>
          <cell r="AQ2049" t="str">
            <v>49119</v>
          </cell>
          <cell r="AR2049" t="str">
            <v>2</v>
          </cell>
          <cell r="AS2049" t="str">
            <v>430010485</v>
          </cell>
          <cell r="AT2049" t="str">
            <v>162717370272</v>
          </cell>
          <cell r="AU2049" t="str">
            <v>0314</v>
          </cell>
          <cell r="AV2049" t="str">
            <v>331</v>
          </cell>
          <cell r="AW2049" t="str">
            <v>35737388</v>
          </cell>
          <cell r="AX2049" t="str">
            <v>859</v>
          </cell>
          <cell r="AY2049">
            <v>1</v>
          </cell>
          <cell r="AZ2049">
            <v>10</v>
          </cell>
          <cell r="BA2049">
            <v>13</v>
          </cell>
        </row>
        <row r="2050">
          <cell r="A2050">
            <v>112747</v>
          </cell>
          <cell r="B2050" t="str">
            <v>ROBSON ROCHA GONCALVES</v>
          </cell>
          <cell r="C2050" t="str">
            <v>COLETOR</v>
          </cell>
          <cell r="D2050" t="str">
            <v>ECOSAMPA Operação Geral</v>
          </cell>
          <cell r="E2050">
            <v>43617</v>
          </cell>
          <cell r="F2050">
            <v>1907.79</v>
          </cell>
          <cell r="G2050" t="str">
            <v>Em Atividade Normal</v>
          </cell>
          <cell r="H2050">
            <v>44867</v>
          </cell>
          <cell r="I2050">
            <v>27319</v>
          </cell>
          <cell r="J2050" t="str">
            <v>248.643.218-33</v>
          </cell>
          <cell r="K2050" t="str">
            <v>125.86001.89.5</v>
          </cell>
          <cell r="L2050" t="str">
            <v>Salário Mensal</v>
          </cell>
          <cell r="M2050" t="str">
            <v>Empregado (CLT)</v>
          </cell>
          <cell r="N2050" t="str">
            <v>5142-05</v>
          </cell>
          <cell r="O2050">
            <v>339</v>
          </cell>
          <cell r="P2050" t="str">
            <v>SEGUNDA A SABADO - 13:20 AS 21:40 / INTERVALO DE 01 HORA</v>
          </cell>
          <cell r="Q2050" t="str">
            <v>220 Horas</v>
          </cell>
          <cell r="R2050" t="str">
            <v>75.01.015</v>
          </cell>
          <cell r="S2050" t="str">
            <v>SCK - Remoções de Animais Mortos</v>
          </cell>
          <cell r="T2050">
            <v>2</v>
          </cell>
          <cell r="U2050" t="str">
            <v>SIEMACO SAO PAULO LIMP URBANA</v>
          </cell>
          <cell r="V2050" t="str">
            <v>Brasileira</v>
          </cell>
          <cell r="W2050" t="str">
            <v>São Paulo</v>
          </cell>
          <cell r="X2050" t="str">
            <v>MARIA JESUS ROCHA</v>
          </cell>
          <cell r="Y2050" t="str">
            <v>JOAO JESUS GONCALVES</v>
          </cell>
          <cell r="Z2050" t="str">
            <v>Solteiro</v>
          </cell>
          <cell r="AA2050" t="str">
            <v>Ensino Fundamental Completo</v>
          </cell>
          <cell r="AB2050" t="str">
            <v>M</v>
          </cell>
          <cell r="AC2050" t="str">
            <v>Rua</v>
          </cell>
          <cell r="AD2050" t="str">
            <v>ANITA MAFALTI</v>
          </cell>
          <cell r="AE2050" t="str">
            <v>28</v>
          </cell>
          <cell r="AG2050" t="str">
            <v>04859-230</v>
          </cell>
          <cell r="AH2050" t="str">
            <v>JARDIM ALVORADA</v>
          </cell>
          <cell r="AI2050" t="str">
            <v>São Paulo</v>
          </cell>
          <cell r="AJ2050" t="str">
            <v>São Paulo</v>
          </cell>
          <cell r="AP2050">
            <v>8341</v>
          </cell>
          <cell r="AQ2050" t="str">
            <v>29297</v>
          </cell>
          <cell r="AR2050" t="str">
            <v>0</v>
          </cell>
          <cell r="AS2050" t="str">
            <v>241735671</v>
          </cell>
          <cell r="AT2050" t="str">
            <v>268903780167</v>
          </cell>
          <cell r="AU2050" t="str">
            <v>556</v>
          </cell>
          <cell r="AV2050" t="str">
            <v>381</v>
          </cell>
          <cell r="AW2050" t="str">
            <v>77574</v>
          </cell>
          <cell r="AX2050" t="str">
            <v>117</v>
          </cell>
          <cell r="AY2050">
            <v>4</v>
          </cell>
          <cell r="AZ2050">
            <v>3</v>
          </cell>
          <cell r="BA2050">
            <v>0</v>
          </cell>
        </row>
        <row r="2051">
          <cell r="A2051">
            <v>112741</v>
          </cell>
          <cell r="B2051" t="str">
            <v>ROBSON RODRIGUES DO CARMO</v>
          </cell>
          <cell r="C2051" t="str">
            <v>VARREDOR</v>
          </cell>
          <cell r="D2051" t="str">
            <v>ECOSAMPA Capela do Socorro</v>
          </cell>
          <cell r="E2051">
            <v>43617</v>
          </cell>
          <cell r="F2051">
            <v>1603.99</v>
          </cell>
          <cell r="G2051" t="str">
            <v>Em Atividade Normal</v>
          </cell>
          <cell r="H2051">
            <v>44993</v>
          </cell>
          <cell r="I2051">
            <v>26400</v>
          </cell>
          <cell r="J2051" t="str">
            <v>117.007.198-82</v>
          </cell>
          <cell r="K2051" t="str">
            <v>123.24517.48.7</v>
          </cell>
          <cell r="L2051" t="str">
            <v>Salário Mensal</v>
          </cell>
          <cell r="M2051" t="str">
            <v>Empregado (CLT)</v>
          </cell>
          <cell r="N2051" t="str">
            <v>5142-15</v>
          </cell>
          <cell r="O2051">
            <v>233</v>
          </cell>
          <cell r="P2051" t="str">
            <v>SEGUNDA A SABADO - 09:00 AS 17:20 / INTERVALO DE 01 HORA</v>
          </cell>
          <cell r="Q2051" t="str">
            <v>220 Horas</v>
          </cell>
          <cell r="R2051" t="str">
            <v>75.01.010</v>
          </cell>
          <cell r="S2051" t="str">
            <v>SCK - Varrição de Feiras Livres</v>
          </cell>
          <cell r="T2051">
            <v>2</v>
          </cell>
          <cell r="U2051" t="str">
            <v>SIEMACO SAO PAULO LIMP URBANA</v>
          </cell>
          <cell r="V2051" t="str">
            <v>Brasileira</v>
          </cell>
          <cell r="W2051" t="str">
            <v>São Paulo</v>
          </cell>
          <cell r="X2051" t="str">
            <v>EVA RODRIGUES DO CARMO</v>
          </cell>
          <cell r="Y2051" t="str">
            <v>ANTONIO EUFROSIO DO CARMO</v>
          </cell>
          <cell r="Z2051" t="str">
            <v>Solteiro</v>
          </cell>
          <cell r="AA2051" t="str">
            <v>Ensino Fundamental Completo</v>
          </cell>
          <cell r="AB2051" t="str">
            <v>M</v>
          </cell>
          <cell r="AC2051" t="str">
            <v>Rua</v>
          </cell>
          <cell r="AD2051" t="str">
            <v>DAS TRES MARIAS</v>
          </cell>
          <cell r="AE2051" t="str">
            <v>801</v>
          </cell>
          <cell r="AF2051" t="str">
            <v>TV NAZARE 15</v>
          </cell>
          <cell r="AG2051" t="str">
            <v>05874-180</v>
          </cell>
          <cell r="AH2051" t="str">
            <v>PARQUE NOVO SANTO AMARO</v>
          </cell>
          <cell r="AI2051" t="str">
            <v>São Paulo</v>
          </cell>
          <cell r="AJ2051" t="str">
            <v>São Paulo</v>
          </cell>
          <cell r="AP2051">
            <v>1667</v>
          </cell>
          <cell r="AQ2051" t="str">
            <v>71594</v>
          </cell>
          <cell r="AR2051" t="str">
            <v>8</v>
          </cell>
          <cell r="AS2051" t="str">
            <v>225808213</v>
          </cell>
          <cell r="AT2051" t="str">
            <v>266318150116</v>
          </cell>
          <cell r="AU2051" t="str">
            <v>40</v>
          </cell>
          <cell r="AV2051" t="str">
            <v>408</v>
          </cell>
          <cell r="AW2051" t="str">
            <v>5297</v>
          </cell>
          <cell r="AX2051" t="str">
            <v>101</v>
          </cell>
          <cell r="AY2051">
            <v>4</v>
          </cell>
          <cell r="AZ2051">
            <v>3</v>
          </cell>
          <cell r="BA2051">
            <v>0</v>
          </cell>
        </row>
        <row r="2052">
          <cell r="A2052">
            <v>112735</v>
          </cell>
          <cell r="B2052" t="str">
            <v>ROBSON SANTOS DA SILVA</v>
          </cell>
          <cell r="C2052" t="str">
            <v>AJUDANTE EQ SERVICOS DIVERSOS</v>
          </cell>
          <cell r="D2052" t="str">
            <v>ECOSAMPA Capela do Socorro</v>
          </cell>
          <cell r="E2052">
            <v>43617</v>
          </cell>
          <cell r="F2052">
            <v>1231.95</v>
          </cell>
          <cell r="G2052" t="str">
            <v>Demitido em Meses Anteriores</v>
          </cell>
          <cell r="H2052">
            <v>43704</v>
          </cell>
          <cell r="I2052">
            <v>36108</v>
          </cell>
          <cell r="J2052" t="str">
            <v>231.020.708-09</v>
          </cell>
          <cell r="K2052" t="str">
            <v>148.77391.32.7</v>
          </cell>
          <cell r="L2052" t="str">
            <v>Salário Mensal</v>
          </cell>
          <cell r="M2052" t="str">
            <v>Empregado (CLT)</v>
          </cell>
          <cell r="N2052" t="str">
            <v>5142-25</v>
          </cell>
          <cell r="O2052">
            <v>167</v>
          </cell>
          <cell r="P2052" t="str">
            <v>SEGUNDA A SABADO - 13:40 AS 22:00 / INTERVALO DE 01 HORA</v>
          </cell>
          <cell r="Q2052" t="str">
            <v>220 Horas</v>
          </cell>
          <cell r="R2052" t="str">
            <v>75.01.022</v>
          </cell>
          <cell r="S2052" t="str">
            <v>SCK - Limpeza Habitacional - Dificil Acesso</v>
          </cell>
          <cell r="T2052">
            <v>2</v>
          </cell>
          <cell r="U2052" t="str">
            <v>SIEMACO SAO PAULO LIMP URBANA</v>
          </cell>
          <cell r="V2052" t="str">
            <v>Brasileira</v>
          </cell>
          <cell r="W2052" t="str">
            <v>São Paulo</v>
          </cell>
          <cell r="X2052" t="str">
            <v>ROSILDA DOS SANTOS</v>
          </cell>
          <cell r="Y2052" t="str">
            <v>HELENO DA SILVA</v>
          </cell>
          <cell r="Z2052" t="str">
            <v>Solteiro</v>
          </cell>
          <cell r="AA2052" t="str">
            <v>Ensino Fundamental Incompleto</v>
          </cell>
          <cell r="AB2052" t="str">
            <v>M</v>
          </cell>
          <cell r="AC2052" t="str">
            <v>Rua</v>
          </cell>
          <cell r="AD2052" t="str">
            <v>COPACANA</v>
          </cell>
          <cell r="AE2052" t="str">
            <v>43</v>
          </cell>
          <cell r="AG2052" t="str">
            <v>04849-561</v>
          </cell>
          <cell r="AH2052" t="str">
            <v>CANTINHO DO CEU</v>
          </cell>
          <cell r="AI2052" t="str">
            <v>São Paulo</v>
          </cell>
          <cell r="AJ2052" t="str">
            <v>São Paulo</v>
          </cell>
          <cell r="AP2052">
            <v>5917</v>
          </cell>
          <cell r="AQ2052" t="str">
            <v>04130</v>
          </cell>
          <cell r="AR2052" t="str">
            <v>2</v>
          </cell>
          <cell r="AS2052" t="str">
            <v>388270056</v>
          </cell>
          <cell r="AT2052" t="str">
            <v>437992720116</v>
          </cell>
          <cell r="AU2052" t="str">
            <v>778</v>
          </cell>
          <cell r="AV2052" t="str">
            <v>371</v>
          </cell>
          <cell r="AW2052" t="str">
            <v>29498</v>
          </cell>
          <cell r="AX2052" t="str">
            <v>414</v>
          </cell>
          <cell r="AY2052">
            <v>0</v>
          </cell>
          <cell r="AZ2052">
            <v>2</v>
          </cell>
          <cell r="BA2052">
            <v>26</v>
          </cell>
        </row>
        <row r="2053">
          <cell r="A2053">
            <v>120355</v>
          </cell>
          <cell r="B2053" t="str">
            <v>ROBSON TADEU DA COSTA</v>
          </cell>
          <cell r="C2053" t="str">
            <v>AJUDANTE EQ SERVICOS DIVERSOS</v>
          </cell>
          <cell r="D2053" t="str">
            <v>ECOSAMPA Santo Amaro</v>
          </cell>
          <cell r="E2053">
            <v>44820</v>
          </cell>
          <cell r="F2053">
            <v>1603.99</v>
          </cell>
          <cell r="G2053" t="str">
            <v>Em Atividade Normal</v>
          </cell>
          <cell r="H2053">
            <v>44820</v>
          </cell>
          <cell r="I2053">
            <v>27087</v>
          </cell>
          <cell r="J2053" t="str">
            <v>182.434.418-08</v>
          </cell>
          <cell r="K2053" t="str">
            <v>124.27089.18.6</v>
          </cell>
          <cell r="L2053" t="str">
            <v>Salário Mensal</v>
          </cell>
          <cell r="M2053" t="str">
            <v>Empregado (CLT)</v>
          </cell>
          <cell r="N2053" t="str">
            <v>5142-25</v>
          </cell>
          <cell r="O2053">
            <v>300</v>
          </cell>
          <cell r="P2053" t="str">
            <v>SEGUNDA A SABADO - 21:00 AS 04:33 / INTERVALO DE 01 HORA</v>
          </cell>
          <cell r="Q2053" t="str">
            <v>220 Horas</v>
          </cell>
          <cell r="R2053" t="str">
            <v>75.01.013</v>
          </cell>
          <cell r="S2053" t="str">
            <v>SCK - Capinação e Roçada de Vias</v>
          </cell>
          <cell r="T2053">
            <v>2</v>
          </cell>
          <cell r="U2053" t="str">
            <v>SIEMACO SAO PAULO LIMP URBANA</v>
          </cell>
          <cell r="V2053" t="str">
            <v>Brasileira</v>
          </cell>
          <cell r="W2053" t="str">
            <v>São Paulo</v>
          </cell>
          <cell r="X2053" t="str">
            <v>EDNA APARECIDA DO NASCIMENTO</v>
          </cell>
          <cell r="Y2053" t="str">
            <v>CARLOS ALBERTO DOMINGOS DA COSTA</v>
          </cell>
          <cell r="Z2053" t="str">
            <v>Casado</v>
          </cell>
          <cell r="AA2053" t="str">
            <v>Educação Básica Incompleta</v>
          </cell>
          <cell r="AB2053" t="str">
            <v>M</v>
          </cell>
          <cell r="AC2053" t="str">
            <v>Rua</v>
          </cell>
          <cell r="AD2053" t="str">
            <v>LUIGI MANCINELLI</v>
          </cell>
          <cell r="AE2053" t="str">
            <v>116</v>
          </cell>
          <cell r="AG2053" t="str">
            <v>04470-250</v>
          </cell>
          <cell r="AH2053" t="str">
            <v>JARDIM BANDEIRANTES</v>
          </cell>
          <cell r="AI2053" t="str">
            <v>São Paulo</v>
          </cell>
          <cell r="AJ2053" t="str">
            <v>São Paulo</v>
          </cell>
          <cell r="AK2053" t="str">
            <v>11</v>
          </cell>
          <cell r="AL2053" t="str">
            <v>97123.7279</v>
          </cell>
          <cell r="AM2053" t="str">
            <v>11</v>
          </cell>
          <cell r="AN2053" t="str">
            <v>97123-7279</v>
          </cell>
          <cell r="AP2053">
            <v>150</v>
          </cell>
          <cell r="AQ2053" t="str">
            <v>50686</v>
          </cell>
          <cell r="AR2053" t="str">
            <v>3</v>
          </cell>
          <cell r="AS2053" t="str">
            <v>209793041</v>
          </cell>
          <cell r="AT2053" t="str">
            <v>270226800108</v>
          </cell>
          <cell r="AU2053" t="str">
            <v>0439</v>
          </cell>
          <cell r="AV2053" t="str">
            <v>418</v>
          </cell>
          <cell r="AW2053" t="str">
            <v>18243441</v>
          </cell>
          <cell r="AX2053" t="str">
            <v>808</v>
          </cell>
          <cell r="AY2053">
            <v>0</v>
          </cell>
          <cell r="AZ2053">
            <v>11</v>
          </cell>
          <cell r="BA2053">
            <v>15</v>
          </cell>
        </row>
        <row r="2054">
          <cell r="A2054">
            <v>117361</v>
          </cell>
          <cell r="B2054" t="str">
            <v>RODOLFO DA SILVA GONCALVES</v>
          </cell>
          <cell r="C2054" t="str">
            <v>MOTORISTA CAMINHAO</v>
          </cell>
          <cell r="D2054" t="str">
            <v>ECOSAMPA Operação Geral</v>
          </cell>
          <cell r="E2054">
            <v>44508</v>
          </cell>
          <cell r="F2054">
            <v>3050.22</v>
          </cell>
          <cell r="G2054" t="str">
            <v>Demitido em Meses Anteriores</v>
          </cell>
          <cell r="H2054">
            <v>44844</v>
          </cell>
          <cell r="I2054">
            <v>30445</v>
          </cell>
          <cell r="J2054" t="str">
            <v>326.031.528-40</v>
          </cell>
          <cell r="K2054" t="str">
            <v>203.91706.78.5</v>
          </cell>
          <cell r="L2054" t="str">
            <v>Salário Mensal</v>
          </cell>
          <cell r="M2054" t="str">
            <v>Empregado (CLT)</v>
          </cell>
          <cell r="N2054" t="str">
            <v>7825-10</v>
          </cell>
          <cell r="O2054">
            <v>301</v>
          </cell>
          <cell r="P2054" t="str">
            <v>SEGUNDA A SABADO - 22:00 AS 05:25 / INTERVALO DE 01 HORA</v>
          </cell>
          <cell r="Q2054" t="str">
            <v>220 Horas</v>
          </cell>
          <cell r="R2054" t="str">
            <v>75.01.024</v>
          </cell>
          <cell r="S2054" t="str">
            <v>SCK - Coleta Manual Residuos - Compactador</v>
          </cell>
          <cell r="T2054">
            <v>2</v>
          </cell>
          <cell r="U2054" t="str">
            <v>SIND TRAB EMP DE ONIBUS RODOV INTEREST INTERM SET DIF SAO PAULO</v>
          </cell>
          <cell r="V2054" t="str">
            <v>Brasileira</v>
          </cell>
          <cell r="W2054" t="str">
            <v>São Paulo</v>
          </cell>
          <cell r="X2054" t="str">
            <v>TEREZINHA FERREIRA DA SILVA GONCALVES</v>
          </cell>
          <cell r="Y2054" t="str">
            <v>SEBASTIAO GONCALVES</v>
          </cell>
          <cell r="Z2054" t="str">
            <v>Casado</v>
          </cell>
          <cell r="AA2054" t="str">
            <v>Ensino Médio Completo</v>
          </cell>
          <cell r="AB2054" t="str">
            <v>M</v>
          </cell>
          <cell r="AC2054" t="str">
            <v>Rua</v>
          </cell>
          <cell r="AD2054" t="str">
            <v>RUA LAGEDO</v>
          </cell>
          <cell r="AE2054" t="str">
            <v>81</v>
          </cell>
          <cell r="AG2054" t="str">
            <v>04846-650</v>
          </cell>
          <cell r="AH2054" t="str">
            <v>JARDIM IDEAL</v>
          </cell>
          <cell r="AI2054" t="str">
            <v>São Paulo</v>
          </cell>
          <cell r="AJ2054" t="str">
            <v>São Paulo</v>
          </cell>
          <cell r="AK2054" t="str">
            <v>11</v>
          </cell>
          <cell r="AL2054" t="str">
            <v>98010.7519</v>
          </cell>
          <cell r="AP2054">
            <v>8341</v>
          </cell>
          <cell r="AQ2054" t="str">
            <v>29568</v>
          </cell>
          <cell r="AR2054" t="str">
            <v>4</v>
          </cell>
          <cell r="AS2054" t="str">
            <v>444408666</v>
          </cell>
          <cell r="AT2054" t="str">
            <v>308803110167</v>
          </cell>
          <cell r="AU2054" t="str">
            <v>0779</v>
          </cell>
          <cell r="AV2054" t="str">
            <v>371</v>
          </cell>
          <cell r="AW2054" t="str">
            <v>32603152</v>
          </cell>
          <cell r="AX2054" t="str">
            <v>840</v>
          </cell>
          <cell r="AY2054">
            <v>0</v>
          </cell>
          <cell r="AZ2054">
            <v>11</v>
          </cell>
          <cell r="BA2054">
            <v>2</v>
          </cell>
          <cell r="BB2054" t="str">
            <v>04.420.733.712</v>
          </cell>
          <cell r="BC2054">
            <v>45022</v>
          </cell>
          <cell r="BD2054">
            <v>43365</v>
          </cell>
          <cell r="BE2054" t="str">
            <v>D</v>
          </cell>
          <cell r="BG2054">
            <v>44509</v>
          </cell>
        </row>
        <row r="2055">
          <cell r="A2055">
            <v>119933</v>
          </cell>
          <cell r="B2055" t="str">
            <v>RODRIGO ALENCAR LINO DOS ANJOS</v>
          </cell>
          <cell r="C2055" t="str">
            <v>AJUDANTE EQ SERVICOS DIVERSOS</v>
          </cell>
          <cell r="D2055" t="str">
            <v>ECOSAMPA Parelheiros</v>
          </cell>
          <cell r="E2055">
            <v>44760</v>
          </cell>
          <cell r="F2055">
            <v>1603.99</v>
          </cell>
          <cell r="G2055" t="str">
            <v>Em Atividade Normal</v>
          </cell>
          <cell r="H2055">
            <v>44760</v>
          </cell>
          <cell r="I2055">
            <v>33434</v>
          </cell>
          <cell r="J2055" t="str">
            <v>389.045.828-90</v>
          </cell>
          <cell r="K2055" t="str">
            <v>210.71812.87.6</v>
          </cell>
          <cell r="L2055" t="str">
            <v>Salário Mensal</v>
          </cell>
          <cell r="M2055" t="str">
            <v>Empregado (CLT)</v>
          </cell>
          <cell r="N2055" t="str">
            <v>5142-25</v>
          </cell>
          <cell r="O2055">
            <v>167</v>
          </cell>
          <cell r="P2055" t="str">
            <v>SEGUNDA A SABADO - 13:40 AS 22:00 / INTERVALO DE 01 HORA</v>
          </cell>
          <cell r="Q2055" t="str">
            <v>220 Horas</v>
          </cell>
          <cell r="R2055" t="str">
            <v>75.01.013</v>
          </cell>
          <cell r="S2055" t="str">
            <v>SCK - Capinação e Roçada de Vias</v>
          </cell>
          <cell r="T2055">
            <v>2</v>
          </cell>
          <cell r="U2055" t="str">
            <v>SIEMACO SAO PAULO LIMP URBANA</v>
          </cell>
          <cell r="V2055" t="str">
            <v>Brasileira</v>
          </cell>
          <cell r="W2055" t="str">
            <v>São Paulo</v>
          </cell>
          <cell r="X2055" t="str">
            <v>GIANE DE CASSIA LINO</v>
          </cell>
          <cell r="Y2055" t="str">
            <v>EDMILSON MALAQUIAS DOS ANJOS</v>
          </cell>
          <cell r="Z2055" t="str">
            <v>Casado</v>
          </cell>
          <cell r="AA2055" t="str">
            <v>Ensino Fundamental Incompleto</v>
          </cell>
          <cell r="AB2055" t="str">
            <v>M</v>
          </cell>
          <cell r="AC2055" t="str">
            <v>Rua</v>
          </cell>
          <cell r="AD2055" t="str">
            <v>PARTICULAR SAN AMARO ALVES</v>
          </cell>
          <cell r="AE2055" t="str">
            <v>210</v>
          </cell>
          <cell r="AF2055" t="str">
            <v>CASA 01</v>
          </cell>
          <cell r="AG2055" t="str">
            <v>04865-200</v>
          </cell>
          <cell r="AH2055" t="str">
            <v>JARDIM IPORÃ</v>
          </cell>
          <cell r="AI2055" t="str">
            <v>São Paulo</v>
          </cell>
          <cell r="AJ2055" t="str">
            <v>São Paulo</v>
          </cell>
          <cell r="AP2055">
            <v>7245</v>
          </cell>
          <cell r="AQ2055" t="str">
            <v>10372</v>
          </cell>
          <cell r="AR2055" t="str">
            <v>1</v>
          </cell>
          <cell r="AS2055" t="str">
            <v>480305626</v>
          </cell>
          <cell r="AT2055" t="str">
            <v>385883630132</v>
          </cell>
          <cell r="AU2055" t="str">
            <v>0627</v>
          </cell>
          <cell r="AV2055" t="str">
            <v>381</v>
          </cell>
          <cell r="AW2055" t="str">
            <v>38904582</v>
          </cell>
          <cell r="AX2055" t="str">
            <v>890</v>
          </cell>
          <cell r="AY2055">
            <v>1</v>
          </cell>
          <cell r="AZ2055">
            <v>1</v>
          </cell>
          <cell r="BA2055">
            <v>13</v>
          </cell>
        </row>
        <row r="2056">
          <cell r="A2056">
            <v>114560</v>
          </cell>
          <cell r="B2056" t="str">
            <v>RODRIGO ALEXANDRE BARBOZA RODRIGUES DE SOUZA</v>
          </cell>
          <cell r="C2056" t="str">
            <v>AJUDANTE EQ SERVICOS DIVERSOS</v>
          </cell>
          <cell r="D2056" t="str">
            <v>ECOSAMPA Operação Geral</v>
          </cell>
          <cell r="E2056">
            <v>43817</v>
          </cell>
          <cell r="F2056">
            <v>1281.23</v>
          </cell>
          <cell r="G2056" t="str">
            <v>Demitido em Meses Anteriores</v>
          </cell>
          <cell r="H2056">
            <v>43895</v>
          </cell>
          <cell r="I2056">
            <v>35834</v>
          </cell>
          <cell r="J2056" t="str">
            <v>470.533.468-03</v>
          </cell>
          <cell r="K2056" t="str">
            <v>201.15155.10.9</v>
          </cell>
          <cell r="L2056" t="str">
            <v>Salário Mensal</v>
          </cell>
          <cell r="M2056" t="str">
            <v>Empregado (CLT)</v>
          </cell>
          <cell r="N2056" t="str">
            <v>5142-25</v>
          </cell>
          <cell r="O2056">
            <v>66</v>
          </cell>
          <cell r="P2056" t="str">
            <v>SEGUNDA A SABADO - 06:00 AS 14:20 / INTERVALO DE 01 HORA</v>
          </cell>
          <cell r="Q2056" t="str">
            <v>220 Horas</v>
          </cell>
          <cell r="R2056" t="str">
            <v>75.01.013</v>
          </cell>
          <cell r="S2056" t="str">
            <v>SCK - Capinação e Roçada de Vias</v>
          </cell>
          <cell r="T2056">
            <v>2</v>
          </cell>
          <cell r="U2056" t="str">
            <v>SIEMACO SAO PAULO LIMP URBANA</v>
          </cell>
          <cell r="V2056" t="str">
            <v>Brasileira</v>
          </cell>
          <cell r="W2056" t="str">
            <v>São Paulo</v>
          </cell>
          <cell r="X2056" t="str">
            <v>KATIA ALEXANDRA BARBOZA</v>
          </cell>
          <cell r="Y2056" t="str">
            <v>RONALDO RODRIGUES DE SOUZA</v>
          </cell>
          <cell r="Z2056" t="str">
            <v>Solteiro</v>
          </cell>
          <cell r="AA2056" t="str">
            <v>Ensino Fundamental Completo</v>
          </cell>
          <cell r="AB2056" t="str">
            <v>M</v>
          </cell>
          <cell r="AC2056" t="str">
            <v>Travessa</v>
          </cell>
          <cell r="AD2056" t="str">
            <v>PASSAREIRA</v>
          </cell>
          <cell r="AE2056" t="str">
            <v>138</v>
          </cell>
          <cell r="AG2056" t="str">
            <v>05868-120</v>
          </cell>
          <cell r="AH2056" t="str">
            <v>COHAB ADVENTISTA</v>
          </cell>
          <cell r="AI2056" t="str">
            <v>São Paulo</v>
          </cell>
          <cell r="AJ2056" t="str">
            <v>São Paulo</v>
          </cell>
          <cell r="AK2056" t="str">
            <v>11</v>
          </cell>
          <cell r="AL2056" t="str">
            <v>94023.4757</v>
          </cell>
          <cell r="AP2056">
            <v>9106</v>
          </cell>
          <cell r="AQ2056" t="str">
            <v>34861</v>
          </cell>
          <cell r="AR2056" t="str">
            <v>9</v>
          </cell>
          <cell r="AS2056" t="str">
            <v>574830662</v>
          </cell>
          <cell r="AT2056" t="str">
            <v>454631430108</v>
          </cell>
          <cell r="AU2056" t="str">
            <v>0332</v>
          </cell>
          <cell r="AV2056" t="str">
            <v>020</v>
          </cell>
          <cell r="AW2056" t="str">
            <v>47053346</v>
          </cell>
          <cell r="AX2056" t="str">
            <v>803</v>
          </cell>
          <cell r="AY2056">
            <v>0</v>
          </cell>
          <cell r="AZ2056">
            <v>2</v>
          </cell>
          <cell r="BA2056">
            <v>17</v>
          </cell>
        </row>
        <row r="2057">
          <cell r="A2057">
            <v>113753</v>
          </cell>
          <cell r="B2057" t="str">
            <v>RODRIGO ALVES DA SILVA</v>
          </cell>
          <cell r="C2057" t="str">
            <v>ANALISTA DE PLANEJAMENTO OPERACIONAL</v>
          </cell>
          <cell r="D2057" t="str">
            <v>ECOSAMPA Operação Geral</v>
          </cell>
          <cell r="E2057">
            <v>43621</v>
          </cell>
          <cell r="F2057">
            <v>4254.08</v>
          </cell>
          <cell r="G2057" t="str">
            <v>Demitido em Meses Anteriores</v>
          </cell>
          <cell r="H2057">
            <v>45015</v>
          </cell>
          <cell r="I2057">
            <v>31660</v>
          </cell>
          <cell r="J2057" t="str">
            <v>228.232.968-67</v>
          </cell>
          <cell r="K2057" t="str">
            <v>129.70341.10.9</v>
          </cell>
          <cell r="L2057" t="str">
            <v>Salário Mensal</v>
          </cell>
          <cell r="M2057" t="str">
            <v>Empregado (CLT)</v>
          </cell>
          <cell r="N2057" t="str">
            <v>3423-10</v>
          </cell>
          <cell r="O2057">
            <v>329</v>
          </cell>
          <cell r="P2057" t="str">
            <v>SEG A SEX - 09:30 AS 19:18/ INTERVALO DE 01 HORA</v>
          </cell>
          <cell r="Q2057" t="str">
            <v>220 Horas</v>
          </cell>
          <cell r="R2057" t="str">
            <v>75.02.001</v>
          </cell>
          <cell r="S2057" t="str">
            <v>Apoio Op C.Indireto</v>
          </cell>
          <cell r="T2057">
            <v>3</v>
          </cell>
          <cell r="U2057" t="str">
            <v>SIEMACO SAO PAULO LIMP URBANA</v>
          </cell>
          <cell r="V2057" t="str">
            <v>Brasileira</v>
          </cell>
          <cell r="W2057" t="str">
            <v>São Paulo</v>
          </cell>
          <cell r="X2057" t="str">
            <v>SUELI GONCALVES DA SILVA</v>
          </cell>
          <cell r="Y2057" t="str">
            <v>JOEL ALVES DA SILVA</v>
          </cell>
          <cell r="Z2057" t="str">
            <v>Solteiro</v>
          </cell>
          <cell r="AA2057" t="str">
            <v>Ensino Médio Completo</v>
          </cell>
          <cell r="AB2057" t="str">
            <v>M</v>
          </cell>
          <cell r="AC2057" t="str">
            <v>Rua</v>
          </cell>
          <cell r="AD2057" t="str">
            <v>CASIMIRO</v>
          </cell>
          <cell r="AE2057" t="str">
            <v>75</v>
          </cell>
          <cell r="AG2057" t="str">
            <v>05766-300</v>
          </cell>
          <cell r="AH2057" t="str">
            <v>JD OLINDA</v>
          </cell>
          <cell r="AI2057" t="str">
            <v>São Paulo</v>
          </cell>
          <cell r="AJ2057" t="str">
            <v>São Paulo</v>
          </cell>
          <cell r="AP2057">
            <v>6429</v>
          </cell>
          <cell r="AQ2057" t="str">
            <v>21307</v>
          </cell>
          <cell r="AR2057" t="str">
            <v>4</v>
          </cell>
          <cell r="AS2057" t="str">
            <v>327228325</v>
          </cell>
          <cell r="AT2057" t="str">
            <v>335758460116</v>
          </cell>
          <cell r="AU2057" t="str">
            <v>0007</v>
          </cell>
          <cell r="AV2057" t="str">
            <v>246</v>
          </cell>
          <cell r="AW2057" t="str">
            <v>32518</v>
          </cell>
          <cell r="AX2057" t="str">
            <v>00297</v>
          </cell>
          <cell r="AY2057">
            <v>3</v>
          </cell>
          <cell r="AZ2057">
            <v>9</v>
          </cell>
          <cell r="BA2057">
            <v>25</v>
          </cell>
          <cell r="BB2057" t="str">
            <v>03.838.642.687</v>
          </cell>
          <cell r="BC2057">
            <v>44061</v>
          </cell>
          <cell r="BD2057">
            <v>42234</v>
          </cell>
          <cell r="BE2057" t="str">
            <v>A</v>
          </cell>
          <cell r="BF2057" t="str">
            <v>B</v>
          </cell>
        </row>
        <row r="2058">
          <cell r="A2058">
            <v>113765</v>
          </cell>
          <cell r="B2058" t="str">
            <v>RODRIGO CARDOSO BARBALHO</v>
          </cell>
          <cell r="C2058" t="str">
            <v>ENCARREGADO DE COMPRA E SUPRIMENTOS</v>
          </cell>
          <cell r="D2058" t="str">
            <v>ECOSAMPA Operação Geral</v>
          </cell>
          <cell r="E2058">
            <v>43622</v>
          </cell>
          <cell r="F2058">
            <v>5974.02</v>
          </cell>
          <cell r="G2058" t="str">
            <v>Demitido em Meses Anteriores</v>
          </cell>
          <cell r="H2058">
            <v>44823</v>
          </cell>
          <cell r="I2058">
            <v>29376</v>
          </cell>
          <cell r="J2058" t="str">
            <v>273.294.958-24</v>
          </cell>
          <cell r="K2058" t="str">
            <v>129.96858.81.8</v>
          </cell>
          <cell r="L2058" t="str">
            <v>Salário Mensal</v>
          </cell>
          <cell r="M2058" t="str">
            <v>Empregado (CLT)</v>
          </cell>
          <cell r="N2058" t="str">
            <v>3542-10</v>
          </cell>
          <cell r="O2058">
            <v>144</v>
          </cell>
          <cell r="P2058" t="str">
            <v>SEGUNDA A SEXTA - 09:00 AS 18:48 / INTERVALO DE 01 HORA</v>
          </cell>
          <cell r="Q2058" t="str">
            <v>220 Horas</v>
          </cell>
          <cell r="R2058" t="str">
            <v>02.07.001</v>
          </cell>
          <cell r="S2058" t="str">
            <v>Depto Compras</v>
          </cell>
          <cell r="T2058">
            <v>1</v>
          </cell>
          <cell r="U2058" t="str">
            <v>SIEMACO SAO PAULO LIMP URBANA</v>
          </cell>
          <cell r="V2058" t="str">
            <v>Brasileira</v>
          </cell>
          <cell r="W2058" t="str">
            <v>São Paulo</v>
          </cell>
          <cell r="X2058" t="str">
            <v>NEUSA DA PENHA CARDOSO DE SA</v>
          </cell>
          <cell r="Y2058" t="str">
            <v>ROBERTO BARBALHO</v>
          </cell>
          <cell r="Z2058" t="str">
            <v>Divorciado</v>
          </cell>
          <cell r="AA2058" t="str">
            <v>Ensino Médio Completo</v>
          </cell>
          <cell r="AB2058" t="str">
            <v>M</v>
          </cell>
          <cell r="AC2058" t="str">
            <v>Rua</v>
          </cell>
          <cell r="AD2058" t="str">
            <v>FLORIANOPOLIS</v>
          </cell>
          <cell r="AE2058" t="str">
            <v>860</v>
          </cell>
          <cell r="AG2058" t="str">
            <v>03185-050</v>
          </cell>
          <cell r="AH2058" t="str">
            <v>VL BERTIOGA</v>
          </cell>
          <cell r="AI2058" t="str">
            <v>São Paulo</v>
          </cell>
          <cell r="AJ2058" t="str">
            <v>São Paulo</v>
          </cell>
          <cell r="AP2058">
            <v>174</v>
          </cell>
          <cell r="AQ2058" t="str">
            <v>50129</v>
          </cell>
          <cell r="AR2058" t="str">
            <v>6</v>
          </cell>
          <cell r="AS2058" t="str">
            <v>272672324</v>
          </cell>
          <cell r="AT2058" t="str">
            <v>229226130124</v>
          </cell>
          <cell r="AU2058" t="str">
            <v>0217</v>
          </cell>
          <cell r="AV2058" t="str">
            <v>006</v>
          </cell>
          <cell r="AW2058" t="str">
            <v>064147</v>
          </cell>
          <cell r="AX2058" t="str">
            <v>00213</v>
          </cell>
          <cell r="AY2058">
            <v>3</v>
          </cell>
          <cell r="AZ2058">
            <v>3</v>
          </cell>
          <cell r="BA2058">
            <v>13</v>
          </cell>
        </row>
        <row r="2059">
          <cell r="A2059">
            <v>121511</v>
          </cell>
          <cell r="B2059" t="str">
            <v>RODRIGO DA SILVA ROSA</v>
          </cell>
          <cell r="C2059" t="str">
            <v>AJUDANTE EQ SERVICOS DIVERSOS</v>
          </cell>
          <cell r="D2059" t="str">
            <v>ECOSAMPA Operação Geral</v>
          </cell>
          <cell r="E2059">
            <v>44972</v>
          </cell>
          <cell r="F2059">
            <v>1603.99</v>
          </cell>
          <cell r="G2059" t="str">
            <v>Demitido em Meses Anteriores</v>
          </cell>
          <cell r="H2059">
            <v>44986</v>
          </cell>
          <cell r="I2059">
            <v>34095</v>
          </cell>
          <cell r="J2059" t="str">
            <v>408.780.998-67</v>
          </cell>
          <cell r="K2059" t="str">
            <v>204.30187.83.6</v>
          </cell>
          <cell r="L2059" t="str">
            <v>Salário Mensal</v>
          </cell>
          <cell r="M2059" t="str">
            <v>Empregado (CLT)</v>
          </cell>
          <cell r="N2059" t="str">
            <v>5142-25</v>
          </cell>
          <cell r="O2059">
            <v>339</v>
          </cell>
          <cell r="P2059" t="str">
            <v>SEGUNDA A SABADO - 13:20 AS 21:40 / INTERVALO DE 01 HORA</v>
          </cell>
          <cell r="Q2059" t="str">
            <v>220 Horas</v>
          </cell>
          <cell r="R2059" t="str">
            <v>75.01.011</v>
          </cell>
          <cell r="S2059" t="str">
            <v>SCK - Lavagem - Feiras, Vias e Logradouros</v>
          </cell>
          <cell r="T2059">
            <v>2</v>
          </cell>
          <cell r="U2059" t="str">
            <v>SIEMACO SAO PAULO LIMP URBANA</v>
          </cell>
          <cell r="V2059" t="str">
            <v>Brasileira</v>
          </cell>
          <cell r="W2059" t="str">
            <v>São Paulo</v>
          </cell>
          <cell r="X2059" t="str">
            <v>MARIA CRISTINA IDALINO DA SILVA</v>
          </cell>
          <cell r="Y2059" t="str">
            <v>MOACIR ANTONIO ROSA</v>
          </cell>
          <cell r="Z2059" t="str">
            <v>Solteiro</v>
          </cell>
          <cell r="AA2059" t="str">
            <v>Ensino Médio Completo</v>
          </cell>
          <cell r="AB2059" t="str">
            <v>M</v>
          </cell>
          <cell r="AC2059" t="str">
            <v>Rua</v>
          </cell>
          <cell r="AD2059" t="str">
            <v>ORLANDO DE ARAUJO BRAGA</v>
          </cell>
          <cell r="AE2059" t="str">
            <v>60</v>
          </cell>
          <cell r="AF2059" t="str">
            <v>B CS/03</v>
          </cell>
          <cell r="AG2059" t="str">
            <v>05873-300</v>
          </cell>
          <cell r="AH2059" t="str">
            <v>MORRO DO INDIO</v>
          </cell>
          <cell r="AI2059" t="str">
            <v>São Paulo</v>
          </cell>
          <cell r="AJ2059" t="str">
            <v>São Paulo</v>
          </cell>
          <cell r="AM2059" t="str">
            <v>11</v>
          </cell>
          <cell r="AN2059" t="str">
            <v>97039-6725</v>
          </cell>
          <cell r="AP2059">
            <v>8485</v>
          </cell>
          <cell r="AQ2059" t="str">
            <v>32873</v>
          </cell>
          <cell r="AR2059" t="str">
            <v>9</v>
          </cell>
          <cell r="AS2059" t="str">
            <v>365214139</v>
          </cell>
          <cell r="AT2059" t="str">
            <v>391712370132</v>
          </cell>
          <cell r="AU2059" t="str">
            <v>0675</v>
          </cell>
          <cell r="AV2059" t="str">
            <v>373</v>
          </cell>
          <cell r="AW2059" t="str">
            <v>408780998</v>
          </cell>
          <cell r="AX2059" t="str">
            <v>67</v>
          </cell>
          <cell r="AY2059">
            <v>0</v>
          </cell>
          <cell r="AZ2059">
            <v>0</v>
          </cell>
          <cell r="BA2059">
            <v>16</v>
          </cell>
        </row>
        <row r="2060">
          <cell r="A2060">
            <v>112477</v>
          </cell>
          <cell r="B2060" t="str">
            <v>RODRIGO DE PAULA FREIRE</v>
          </cell>
          <cell r="C2060" t="str">
            <v>AJUDANTE EQ SERVICOS DIVERSOS</v>
          </cell>
          <cell r="D2060" t="str">
            <v>ECOSAMPA Parelheiros</v>
          </cell>
          <cell r="E2060">
            <v>43617</v>
          </cell>
          <cell r="F2060">
            <v>1319.67</v>
          </cell>
          <cell r="G2060" t="str">
            <v>Demitido em Meses Anteriores</v>
          </cell>
          <cell r="H2060">
            <v>44246</v>
          </cell>
          <cell r="I2060">
            <v>29802</v>
          </cell>
          <cell r="J2060" t="str">
            <v>314.384.878-27</v>
          </cell>
          <cell r="K2060" t="str">
            <v>138.36442.85.9</v>
          </cell>
          <cell r="L2060" t="str">
            <v>Salário Mensal</v>
          </cell>
          <cell r="M2060" t="str">
            <v>Empregado (CLT)</v>
          </cell>
          <cell r="N2060" t="str">
            <v>5142-25</v>
          </cell>
          <cell r="O2060">
            <v>66</v>
          </cell>
          <cell r="P2060" t="str">
            <v>SEGUNDA A SABADO - 06:00 AS 14:20 / INTERVALO DE 01 HORA</v>
          </cell>
          <cell r="Q2060" t="str">
            <v>220 Horas</v>
          </cell>
          <cell r="R2060" t="str">
            <v>75.01.022</v>
          </cell>
          <cell r="S2060" t="str">
            <v>SCK - Limpeza Habitacional - Dificil Acesso</v>
          </cell>
          <cell r="T2060">
            <v>2</v>
          </cell>
          <cell r="U2060" t="str">
            <v>SIEMACO SAO PAULO LIMP URBANA</v>
          </cell>
          <cell r="V2060" t="str">
            <v>Brasileira</v>
          </cell>
          <cell r="W2060" t="str">
            <v>São Paulo</v>
          </cell>
          <cell r="X2060" t="str">
            <v>JULIETA AGNELO DO NASCIMENTO</v>
          </cell>
          <cell r="Y2060" t="str">
            <v>JOSE ANTONIO DE PAULA FREIRE</v>
          </cell>
          <cell r="Z2060" t="str">
            <v>Solteiro</v>
          </cell>
          <cell r="AA2060" t="str">
            <v>Ensino Fundamental Incompleto</v>
          </cell>
          <cell r="AB2060" t="str">
            <v>M</v>
          </cell>
          <cell r="AC2060" t="str">
            <v>Rua</v>
          </cell>
          <cell r="AD2060" t="str">
            <v>FLOR DE MARACUJA</v>
          </cell>
          <cell r="AE2060" t="str">
            <v>41</v>
          </cell>
          <cell r="AG2060" t="str">
            <v>04895-140</v>
          </cell>
          <cell r="AH2060" t="str">
            <v>COLONIA ZONA SUL</v>
          </cell>
          <cell r="AI2060" t="str">
            <v>São Paulo</v>
          </cell>
          <cell r="AJ2060" t="str">
            <v>São Paulo</v>
          </cell>
          <cell r="AP2060">
            <v>6753</v>
          </cell>
          <cell r="AQ2060" t="str">
            <v>20741</v>
          </cell>
          <cell r="AR2060" t="str">
            <v>1</v>
          </cell>
          <cell r="AS2060" t="str">
            <v>351855142</v>
          </cell>
          <cell r="AT2060" t="str">
            <v>293416960167</v>
          </cell>
          <cell r="AU2060" t="str">
            <v>350</v>
          </cell>
          <cell r="AV2060" t="str">
            <v>381</v>
          </cell>
          <cell r="AW2060" t="str">
            <v>53318</v>
          </cell>
          <cell r="AX2060" t="str">
            <v>388</v>
          </cell>
          <cell r="AY2060">
            <v>1</v>
          </cell>
          <cell r="AZ2060">
            <v>8</v>
          </cell>
          <cell r="BA2060">
            <v>18</v>
          </cell>
        </row>
        <row r="2061">
          <cell r="A2061">
            <v>115446</v>
          </cell>
          <cell r="B2061" t="str">
            <v>RODRIGO DE SOUSA</v>
          </cell>
          <cell r="C2061" t="str">
            <v>FISCAL DE TURMA PLENO</v>
          </cell>
          <cell r="D2061" t="str">
            <v>ECOSAMPA Santo Amaro</v>
          </cell>
          <cell r="E2061">
            <v>44062</v>
          </cell>
          <cell r="F2061">
            <v>2942.54</v>
          </cell>
          <cell r="G2061" t="str">
            <v>Demitido em Meses Anteriores</v>
          </cell>
          <cell r="H2061">
            <v>44599</v>
          </cell>
          <cell r="I2061">
            <v>32245</v>
          </cell>
          <cell r="J2061" t="str">
            <v>343.244.998-45</v>
          </cell>
          <cell r="K2061" t="str">
            <v>133.02685.77.6</v>
          </cell>
          <cell r="L2061" t="str">
            <v>Salário Mensal</v>
          </cell>
          <cell r="M2061" t="str">
            <v>Empregado (CLT)</v>
          </cell>
          <cell r="N2061" t="str">
            <v>9922-05</v>
          </cell>
          <cell r="O2061">
            <v>233</v>
          </cell>
          <cell r="P2061" t="str">
            <v>SEGUNDA A SABADO - 09:00 AS 17:20 / INTERVALO DE 01 HORA</v>
          </cell>
          <cell r="Q2061" t="str">
            <v>220 Horas</v>
          </cell>
          <cell r="R2061" t="str">
            <v>75.02.003</v>
          </cell>
          <cell r="S2061" t="str">
            <v>Apoio Op C.Direto</v>
          </cell>
          <cell r="T2061">
            <v>2</v>
          </cell>
          <cell r="U2061" t="str">
            <v>SIEMACO SAO PAULO LIMP URBANA</v>
          </cell>
          <cell r="V2061" t="str">
            <v>Brasileira</v>
          </cell>
          <cell r="W2061" t="str">
            <v>Diadema</v>
          </cell>
          <cell r="X2061" t="str">
            <v>LUCINEIA DE SOUSA</v>
          </cell>
          <cell r="Y2061" t="str">
            <v>NAO DECLARADO</v>
          </cell>
          <cell r="Z2061" t="str">
            <v>Divorciado</v>
          </cell>
          <cell r="AA2061" t="str">
            <v>Ensino Médio Completo</v>
          </cell>
          <cell r="AB2061" t="str">
            <v>M</v>
          </cell>
          <cell r="AC2061" t="str">
            <v>Rua</v>
          </cell>
          <cell r="AD2061" t="str">
            <v>PAULO LEMORE</v>
          </cell>
          <cell r="AE2061" t="str">
            <v>1053</v>
          </cell>
          <cell r="AG2061" t="str">
            <v>05844-190</v>
          </cell>
          <cell r="AH2061" t="str">
            <v>JARDIM SAO LUIS</v>
          </cell>
          <cell r="AI2061" t="str">
            <v>São Paulo</v>
          </cell>
          <cell r="AJ2061" t="str">
            <v>São Paulo</v>
          </cell>
          <cell r="AK2061" t="str">
            <v>11</v>
          </cell>
          <cell r="AL2061" t="str">
            <v>99474.8239</v>
          </cell>
          <cell r="AP2061">
            <v>772</v>
          </cell>
          <cell r="AQ2061" t="str">
            <v>08172</v>
          </cell>
          <cell r="AR2061" t="str">
            <v>5</v>
          </cell>
          <cell r="AS2061" t="str">
            <v>419826749</v>
          </cell>
          <cell r="AT2061" t="str">
            <v>338803390141</v>
          </cell>
          <cell r="AU2061" t="str">
            <v>422</v>
          </cell>
          <cell r="AV2061" t="str">
            <v>408</v>
          </cell>
          <cell r="AW2061" t="str">
            <v>34324499</v>
          </cell>
          <cell r="AX2061" t="str">
            <v>845</v>
          </cell>
          <cell r="AY2061">
            <v>1</v>
          </cell>
          <cell r="AZ2061">
            <v>5</v>
          </cell>
          <cell r="BA2061">
            <v>18</v>
          </cell>
          <cell r="BB2061" t="str">
            <v>04.150.705.208</v>
          </cell>
          <cell r="BC2061">
            <v>44243</v>
          </cell>
          <cell r="BD2061">
            <v>42514</v>
          </cell>
          <cell r="BE2061" t="str">
            <v>A</v>
          </cell>
          <cell r="BF2061" t="str">
            <v>B</v>
          </cell>
        </row>
        <row r="2062">
          <cell r="A2062">
            <v>112468</v>
          </cell>
          <cell r="B2062" t="str">
            <v>RODRIGO DO NASCIMENTO OLIVEIRA</v>
          </cell>
          <cell r="C2062" t="str">
            <v>COLETOR</v>
          </cell>
          <cell r="D2062" t="str">
            <v>ECOSAMPA Operação Geral</v>
          </cell>
          <cell r="E2062">
            <v>43617</v>
          </cell>
          <cell r="F2062">
            <v>1523.89</v>
          </cell>
          <cell r="G2062" t="str">
            <v>Demitido em Meses Anteriores</v>
          </cell>
          <cell r="H2062">
            <v>43991</v>
          </cell>
          <cell r="I2062">
            <v>32745</v>
          </cell>
          <cell r="J2062" t="str">
            <v>395.785.948-44</v>
          </cell>
          <cell r="K2062" t="str">
            <v>210.71751.14.1</v>
          </cell>
          <cell r="L2062" t="str">
            <v>Salário Mensal</v>
          </cell>
          <cell r="M2062" t="str">
            <v>Empregado (CLT)</v>
          </cell>
          <cell r="N2062" t="str">
            <v>5142-05</v>
          </cell>
          <cell r="O2062">
            <v>297</v>
          </cell>
          <cell r="P2062" t="str">
            <v>SEGUNDA A SABADO - 05:40 AS 14:00 / INTERVALO DE 01 HORA</v>
          </cell>
          <cell r="Q2062" t="str">
            <v>220 Horas</v>
          </cell>
          <cell r="R2062" t="str">
            <v>75.01.024</v>
          </cell>
          <cell r="S2062" t="str">
            <v>SCK - Coleta Manual Residuos - Compactador</v>
          </cell>
          <cell r="T2062">
            <v>2</v>
          </cell>
          <cell r="U2062" t="str">
            <v>SIEMACO SAO PAULO LIMP URBANA</v>
          </cell>
          <cell r="V2062" t="str">
            <v>Brasileira</v>
          </cell>
          <cell r="W2062" t="str">
            <v>São Paulo</v>
          </cell>
          <cell r="X2062" t="str">
            <v>MARIA LUCINEIDE ALVES DO NASCIMENTO OLIVEIRA</v>
          </cell>
          <cell r="Y2062" t="str">
            <v>RAIMUNDO DIAS DE OLIVEIRA</v>
          </cell>
          <cell r="Z2062" t="str">
            <v>Solteiro</v>
          </cell>
          <cell r="AA2062" t="str">
            <v>Ensino Fundamental Incompleto</v>
          </cell>
          <cell r="AB2062" t="str">
            <v>M</v>
          </cell>
          <cell r="AC2062" t="str">
            <v>Rua</v>
          </cell>
          <cell r="AD2062" t="str">
            <v>MARIA DE BARROS CARVALHO</v>
          </cell>
          <cell r="AE2062" t="str">
            <v>12</v>
          </cell>
          <cell r="AF2062" t="str">
            <v>CASA 01</v>
          </cell>
          <cell r="AG2062" t="str">
            <v>04929-040</v>
          </cell>
          <cell r="AH2062" t="str">
            <v>ALTO DA RIVIERA</v>
          </cell>
          <cell r="AI2062" t="str">
            <v>São Paulo</v>
          </cell>
          <cell r="AJ2062" t="str">
            <v>São Paulo</v>
          </cell>
          <cell r="AP2062">
            <v>7867</v>
          </cell>
          <cell r="AQ2062" t="str">
            <v>27294</v>
          </cell>
          <cell r="AR2062" t="str">
            <v>5</v>
          </cell>
          <cell r="AS2062" t="str">
            <v>469892614</v>
          </cell>
          <cell r="AT2062" t="str">
            <v>371084490116</v>
          </cell>
          <cell r="AU2062" t="str">
            <v>470</v>
          </cell>
          <cell r="AV2062" t="str">
            <v>372</v>
          </cell>
          <cell r="AW2062" t="str">
            <v>34806</v>
          </cell>
          <cell r="AX2062" t="str">
            <v>401</v>
          </cell>
          <cell r="AY2062">
            <v>1</v>
          </cell>
          <cell r="AZ2062">
            <v>0</v>
          </cell>
          <cell r="BA2062">
            <v>8</v>
          </cell>
        </row>
        <row r="2063">
          <cell r="A2063">
            <v>112458</v>
          </cell>
          <cell r="B2063" t="str">
            <v>RODRIGO DOS SANTOS OLIVEIRA</v>
          </cell>
          <cell r="C2063" t="str">
            <v>AJUDANTE EQ SERVICOS DIVERSOS</v>
          </cell>
          <cell r="D2063" t="str">
            <v>ECOSAMPA Santo Amaro</v>
          </cell>
          <cell r="E2063">
            <v>43617</v>
          </cell>
          <cell r="F2063">
            <v>1603.99</v>
          </cell>
          <cell r="G2063" t="str">
            <v>Em Atividade Normal</v>
          </cell>
          <cell r="H2063">
            <v>45023</v>
          </cell>
          <cell r="I2063">
            <v>34138</v>
          </cell>
          <cell r="J2063" t="str">
            <v>235.631.528-45</v>
          </cell>
          <cell r="K2063" t="str">
            <v>204.85505.19.8</v>
          </cell>
          <cell r="L2063" t="str">
            <v>Salário Mensal</v>
          </cell>
          <cell r="M2063" t="str">
            <v>Empregado (CLT)</v>
          </cell>
          <cell r="N2063" t="str">
            <v>5142-25</v>
          </cell>
          <cell r="O2063">
            <v>66</v>
          </cell>
          <cell r="P2063" t="str">
            <v>SEGUNDA A SABADO - 06:00 AS 14:20 / INTERVALO DE 01 HORA</v>
          </cell>
          <cell r="Q2063" t="str">
            <v>220 Horas</v>
          </cell>
          <cell r="R2063" t="str">
            <v>75.01.019</v>
          </cell>
          <cell r="S2063" t="str">
            <v>SCK - Operação dos Ecopontos</v>
          </cell>
          <cell r="T2063">
            <v>2</v>
          </cell>
          <cell r="U2063" t="str">
            <v>SIEMACO SAO PAULO LIMP URBANA</v>
          </cell>
          <cell r="V2063" t="str">
            <v>Brasileira</v>
          </cell>
          <cell r="W2063" t="str">
            <v>Muritiba</v>
          </cell>
          <cell r="X2063" t="str">
            <v>EDNA ROCHA DOS SANTOS</v>
          </cell>
          <cell r="Y2063" t="str">
            <v>JALMIR COSTA DE OLIVEIRA</v>
          </cell>
          <cell r="Z2063" t="str">
            <v>Solteiro</v>
          </cell>
          <cell r="AA2063" t="str">
            <v>Ensino Fundamental Incompleto</v>
          </cell>
          <cell r="AB2063" t="str">
            <v>M</v>
          </cell>
          <cell r="AC2063" t="str">
            <v>Rua</v>
          </cell>
          <cell r="AD2063" t="str">
            <v>MARIA TERESA</v>
          </cell>
          <cell r="AE2063" t="str">
            <v>166</v>
          </cell>
          <cell r="AG2063" t="str">
            <v>04421-220</v>
          </cell>
          <cell r="AH2063" t="str">
            <v>CIDADE JULIA</v>
          </cell>
          <cell r="AI2063" t="str">
            <v>São Paulo</v>
          </cell>
          <cell r="AJ2063" t="str">
            <v>São Paulo</v>
          </cell>
          <cell r="AP2063">
            <v>9104</v>
          </cell>
          <cell r="AQ2063" t="str">
            <v>20368</v>
          </cell>
          <cell r="AR2063" t="str">
            <v>3</v>
          </cell>
          <cell r="AS2063" t="str">
            <v>427504685</v>
          </cell>
          <cell r="AT2063" t="str">
            <v>4086510080132</v>
          </cell>
          <cell r="AU2063" t="str">
            <v>306</v>
          </cell>
          <cell r="AV2063" t="str">
            <v>351</v>
          </cell>
          <cell r="AW2063" t="str">
            <v>26123</v>
          </cell>
          <cell r="AX2063" t="str">
            <v>392</v>
          </cell>
          <cell r="AY2063">
            <v>4</v>
          </cell>
          <cell r="AZ2063">
            <v>3</v>
          </cell>
          <cell r="BA2063">
            <v>0</v>
          </cell>
        </row>
        <row r="2064">
          <cell r="A2064">
            <v>116714</v>
          </cell>
          <cell r="B2064" t="str">
            <v>RODRIGO FERREIRA DE FREITAS</v>
          </cell>
          <cell r="C2064" t="str">
            <v>VARREDOR</v>
          </cell>
          <cell r="D2064" t="str">
            <v>ECOSAMPA M'Boi Mirim</v>
          </cell>
          <cell r="E2064">
            <v>44368</v>
          </cell>
          <cell r="F2064">
            <v>1319.67</v>
          </cell>
          <cell r="G2064" t="str">
            <v>Demitido em Meses Anteriores</v>
          </cell>
          <cell r="H2064">
            <v>44463</v>
          </cell>
          <cell r="I2064">
            <v>34375</v>
          </cell>
          <cell r="J2064" t="str">
            <v>431.102.428-26</v>
          </cell>
          <cell r="K2064" t="str">
            <v>210.73032.15.0</v>
          </cell>
          <cell r="L2064" t="str">
            <v>Salário Mensal</v>
          </cell>
          <cell r="M2064" t="str">
            <v>Empregado (CLT)</v>
          </cell>
          <cell r="N2064" t="str">
            <v>5142-15</v>
          </cell>
          <cell r="O2064">
            <v>233</v>
          </cell>
          <cell r="P2064" t="str">
            <v>SEGUNDA A SABADO - 09:00 AS 17:20 / INTERVALO DE 01 HORA</v>
          </cell>
          <cell r="Q2064" t="str">
            <v>220 Horas</v>
          </cell>
          <cell r="R2064" t="str">
            <v>75.01.007</v>
          </cell>
          <cell r="S2064" t="str">
            <v>SCK - Varrição de Sarjetas e Calçadas</v>
          </cell>
          <cell r="T2064">
            <v>2</v>
          </cell>
          <cell r="U2064" t="str">
            <v>SIEMACO SAO PAULO LIMP URBANA</v>
          </cell>
          <cell r="V2064" t="str">
            <v>Brasileira</v>
          </cell>
          <cell r="W2064" t="str">
            <v>São Paulo</v>
          </cell>
          <cell r="X2064" t="str">
            <v>CLAUDIA ALVES FERREIRA</v>
          </cell>
          <cell r="Y2064" t="str">
            <v>JOSE FREITAS</v>
          </cell>
          <cell r="Z2064" t="str">
            <v>Solteiro</v>
          </cell>
          <cell r="AA2064" t="str">
            <v>Ensino Fundamental Completo</v>
          </cell>
          <cell r="AB2064" t="str">
            <v>M</v>
          </cell>
          <cell r="AC2064" t="str">
            <v>Rua</v>
          </cell>
          <cell r="AD2064" t="str">
            <v>RUA ALVARES CORREIA</v>
          </cell>
          <cell r="AE2064" t="str">
            <v>47</v>
          </cell>
          <cell r="AG2064" t="str">
            <v>04830-110</v>
          </cell>
          <cell r="AH2064" t="str">
            <v>JARDIM PRESIDENTE</v>
          </cell>
          <cell r="AI2064" t="str">
            <v>São Paulo</v>
          </cell>
          <cell r="AJ2064" t="str">
            <v>São Paulo</v>
          </cell>
          <cell r="AK2064" t="str">
            <v>11</v>
          </cell>
          <cell r="AL2064" t="str">
            <v>98333.4151</v>
          </cell>
          <cell r="AP2064">
            <v>6733</v>
          </cell>
          <cell r="AQ2064" t="str">
            <v>42330</v>
          </cell>
          <cell r="AR2064" t="str">
            <v>2</v>
          </cell>
          <cell r="AS2064" t="str">
            <v>440378096</v>
          </cell>
          <cell r="AT2064" t="str">
            <v>463848110108</v>
          </cell>
          <cell r="AU2064" t="str">
            <v>0896</v>
          </cell>
          <cell r="AV2064" t="str">
            <v>280</v>
          </cell>
          <cell r="AW2064" t="str">
            <v>43110242</v>
          </cell>
          <cell r="AX2064" t="str">
            <v>826</v>
          </cell>
          <cell r="AY2064">
            <v>0</v>
          </cell>
          <cell r="AZ2064">
            <v>3</v>
          </cell>
          <cell r="BA2064">
            <v>3</v>
          </cell>
        </row>
        <row r="2065">
          <cell r="A2065">
            <v>115379</v>
          </cell>
          <cell r="B2065" t="str">
            <v>RODRIGO LISO DOS SANTOS</v>
          </cell>
          <cell r="C2065" t="str">
            <v>AJUDANTE EQ SERVICOS DIVERSOS</v>
          </cell>
          <cell r="D2065" t="str">
            <v>ECOSAMPA Parelheiros</v>
          </cell>
          <cell r="E2065">
            <v>44046</v>
          </cell>
          <cell r="F2065">
            <v>1603.99</v>
          </cell>
          <cell r="G2065" t="str">
            <v>Em Atividade Normal</v>
          </cell>
          <cell r="H2065">
            <v>44960</v>
          </cell>
          <cell r="I2065">
            <v>34682</v>
          </cell>
          <cell r="J2065" t="str">
            <v>446.370.668-83</v>
          </cell>
          <cell r="K2065" t="str">
            <v>165.68979.21.0</v>
          </cell>
          <cell r="L2065" t="str">
            <v>Salário Mensal</v>
          </cell>
          <cell r="M2065" t="str">
            <v>Empregado (CLT)</v>
          </cell>
          <cell r="N2065" t="str">
            <v>5142-25</v>
          </cell>
          <cell r="O2065">
            <v>66</v>
          </cell>
          <cell r="P2065" t="str">
            <v>SEGUNDA A SABADO - 06:00 AS 14:20 / INTERVALO DE 01 HORA</v>
          </cell>
          <cell r="Q2065" t="str">
            <v>220 Horas</v>
          </cell>
          <cell r="R2065" t="str">
            <v>75.01.014</v>
          </cell>
          <cell r="S2065" t="str">
            <v>SCK - Pintura de Meio-Fio e Remoção Faixas e Propagandas</v>
          </cell>
          <cell r="T2065">
            <v>2</v>
          </cell>
          <cell r="U2065" t="str">
            <v>SIEMACO SAO PAULO LIMP URBANA</v>
          </cell>
          <cell r="V2065" t="str">
            <v>Brasileira</v>
          </cell>
          <cell r="W2065" t="str">
            <v>São Paulo</v>
          </cell>
          <cell r="X2065" t="str">
            <v>SANDRA GONCALVES DOS SANTOS</v>
          </cell>
          <cell r="Y2065" t="str">
            <v>ADRIANO FARIAS DA SILVA</v>
          </cell>
          <cell r="Z2065" t="str">
            <v>Casado</v>
          </cell>
          <cell r="AA2065" t="str">
            <v>Ensino Médio Incompleto</v>
          </cell>
          <cell r="AB2065" t="str">
            <v>M</v>
          </cell>
          <cell r="AC2065" t="str">
            <v>Rua</v>
          </cell>
          <cell r="AD2065" t="str">
            <v>AURELIANO DE BERUETE</v>
          </cell>
          <cell r="AE2065" t="str">
            <v>9</v>
          </cell>
          <cell r="AF2065" t="str">
            <v>CASA 2</v>
          </cell>
          <cell r="AG2065" t="str">
            <v>04844-670</v>
          </cell>
          <cell r="AH2065" t="str">
            <v>JARDIM SANTA FRANCISCA CABRINI</v>
          </cell>
          <cell r="AI2065" t="str">
            <v>São Paulo</v>
          </cell>
          <cell r="AJ2065" t="str">
            <v>São Paulo</v>
          </cell>
          <cell r="AK2065" t="str">
            <v>11</v>
          </cell>
          <cell r="AL2065" t="str">
            <v>5929.5718</v>
          </cell>
          <cell r="AM2065" t="str">
            <v>11</v>
          </cell>
          <cell r="AN2065" t="str">
            <v>96360.8321</v>
          </cell>
          <cell r="AP2065">
            <v>6733</v>
          </cell>
          <cell r="AQ2065" t="str">
            <v>29752</v>
          </cell>
          <cell r="AR2065" t="str">
            <v>4</v>
          </cell>
          <cell r="AS2065" t="str">
            <v>434748109</v>
          </cell>
          <cell r="AT2065" t="str">
            <v>414076980124</v>
          </cell>
          <cell r="AU2065" t="str">
            <v>872</v>
          </cell>
          <cell r="AV2065" t="str">
            <v>280</v>
          </cell>
          <cell r="AW2065" t="str">
            <v>44637066</v>
          </cell>
          <cell r="AX2065" t="str">
            <v>883</v>
          </cell>
          <cell r="AY2065">
            <v>3</v>
          </cell>
          <cell r="AZ2065">
            <v>0</v>
          </cell>
          <cell r="BA2065">
            <v>28</v>
          </cell>
        </row>
        <row r="2066">
          <cell r="A2066">
            <v>112448</v>
          </cell>
          <cell r="B2066" t="str">
            <v>RODRIGO LOPES DA SILVA</v>
          </cell>
          <cell r="C2066" t="str">
            <v>VARREDOR</v>
          </cell>
          <cell r="D2066" t="str">
            <v>ECOSAMPA M'Boi Mirim</v>
          </cell>
          <cell r="E2066">
            <v>43617</v>
          </cell>
          <cell r="F2066">
            <v>1603.99</v>
          </cell>
          <cell r="G2066" t="str">
            <v>Em Atividade Normal</v>
          </cell>
          <cell r="H2066">
            <v>44806</v>
          </cell>
          <cell r="I2066">
            <v>35162</v>
          </cell>
          <cell r="J2066" t="str">
            <v>237.453.578-92</v>
          </cell>
          <cell r="K2066" t="str">
            <v>166.37630.06.4</v>
          </cell>
          <cell r="L2066" t="str">
            <v>Salário Mensal</v>
          </cell>
          <cell r="M2066" t="str">
            <v>Empregado (CLT)</v>
          </cell>
          <cell r="N2066" t="str">
            <v>5142-15</v>
          </cell>
          <cell r="O2066">
            <v>66</v>
          </cell>
          <cell r="P2066" t="str">
            <v>SEGUNDA A SABADO - 06:00 AS 14:20 / INTERVALO DE 01 HORA</v>
          </cell>
          <cell r="Q2066" t="str">
            <v>220 Horas</v>
          </cell>
          <cell r="R2066" t="str">
            <v>75.01.006</v>
          </cell>
          <cell r="S2066" t="str">
            <v>SCK - Varrição de Vias e Logradouros</v>
          </cell>
          <cell r="T2066">
            <v>2</v>
          </cell>
          <cell r="U2066" t="str">
            <v>SIEMACO SAO PAULO LIMP URBANA</v>
          </cell>
          <cell r="V2066" t="str">
            <v>Brasileira</v>
          </cell>
          <cell r="W2066" t="str">
            <v>Itabuna</v>
          </cell>
          <cell r="X2066" t="str">
            <v>NELMA LOPES DE SOUZA</v>
          </cell>
          <cell r="Y2066" t="str">
            <v>REGINALDO JESUS DA SILVA</v>
          </cell>
          <cell r="Z2066" t="str">
            <v>Solteiro</v>
          </cell>
          <cell r="AA2066" t="str">
            <v>Ensino Fundamental Incompleto</v>
          </cell>
          <cell r="AB2066" t="str">
            <v>M</v>
          </cell>
          <cell r="AC2066" t="str">
            <v>Rua</v>
          </cell>
          <cell r="AD2066" t="str">
            <v>RUDOLF LUTZE</v>
          </cell>
          <cell r="AE2066" t="str">
            <v>14</v>
          </cell>
          <cell r="AG2066" t="str">
            <v>05663-000</v>
          </cell>
          <cell r="AH2066" t="str">
            <v>PARAISOPOLIS</v>
          </cell>
          <cell r="AI2066" t="str">
            <v>São Paulo</v>
          </cell>
          <cell r="AJ2066" t="str">
            <v>São Paulo</v>
          </cell>
          <cell r="AP2066">
            <v>9106</v>
          </cell>
          <cell r="AQ2066" t="str">
            <v>33746</v>
          </cell>
          <cell r="AR2066" t="str">
            <v>3</v>
          </cell>
          <cell r="AS2066" t="str">
            <v>2043865196</v>
          </cell>
          <cell r="AT2066" t="str">
            <v>428159910159</v>
          </cell>
          <cell r="AU2066" t="str">
            <v>405</v>
          </cell>
          <cell r="AV2066" t="str">
            <v>346</v>
          </cell>
          <cell r="AW2066" t="str">
            <v>61905</v>
          </cell>
          <cell r="AX2066" t="str">
            <v>401</v>
          </cell>
          <cell r="AY2066">
            <v>4</v>
          </cell>
          <cell r="AZ2066">
            <v>3</v>
          </cell>
          <cell r="BA2066">
            <v>0</v>
          </cell>
        </row>
        <row r="2067">
          <cell r="A2067">
            <v>119117</v>
          </cell>
          <cell r="B2067" t="str">
            <v>RODRIGO MUNIZ FERNANDES</v>
          </cell>
          <cell r="C2067" t="str">
            <v>AJUDANTE EQ SERVICOS DIVERSOS</v>
          </cell>
          <cell r="D2067" t="str">
            <v>ECOSAMPA M'Boi Mirim</v>
          </cell>
          <cell r="E2067">
            <v>44630</v>
          </cell>
          <cell r="F2067">
            <v>1603.99</v>
          </cell>
          <cell r="G2067" t="str">
            <v>Em Atividade Normal</v>
          </cell>
          <cell r="H2067">
            <v>45119</v>
          </cell>
          <cell r="I2067">
            <v>30449</v>
          </cell>
          <cell r="J2067" t="str">
            <v>323.752.428-07</v>
          </cell>
          <cell r="K2067" t="str">
            <v>206.33669.45.2</v>
          </cell>
          <cell r="L2067" t="str">
            <v>Salário Mensal</v>
          </cell>
          <cell r="M2067" t="str">
            <v>Empregado (CLT)</v>
          </cell>
          <cell r="N2067" t="str">
            <v>5142-25</v>
          </cell>
          <cell r="O2067">
            <v>167</v>
          </cell>
          <cell r="P2067" t="str">
            <v>SEGUNDA A SABADO - 13:40 AS 22:00 / INTERVALO DE 01 HORA</v>
          </cell>
          <cell r="Q2067" t="str">
            <v>220 Horas</v>
          </cell>
          <cell r="R2067" t="str">
            <v>75.01.013</v>
          </cell>
          <cell r="S2067" t="str">
            <v>SCK - Capinação e Roçada de Vias</v>
          </cell>
          <cell r="T2067">
            <v>2</v>
          </cell>
          <cell r="U2067" t="str">
            <v>SIEMACO SAO PAULO LIMP URBANA</v>
          </cell>
          <cell r="V2067" t="str">
            <v>Brasileira</v>
          </cell>
          <cell r="W2067" t="str">
            <v>Assis</v>
          </cell>
          <cell r="X2067" t="str">
            <v>MARTA REGINA MUNIZ FERNANDES</v>
          </cell>
          <cell r="Y2067" t="str">
            <v>JOAO MUNIZ FERNANDES</v>
          </cell>
          <cell r="Z2067" t="str">
            <v>Casado</v>
          </cell>
          <cell r="AA2067" t="str">
            <v>Educação Básica Completa</v>
          </cell>
          <cell r="AB2067" t="str">
            <v>M</v>
          </cell>
          <cell r="AC2067" t="str">
            <v>Rua</v>
          </cell>
          <cell r="AD2067" t="str">
            <v>EUBEIA</v>
          </cell>
          <cell r="AE2067" t="str">
            <v>364</v>
          </cell>
          <cell r="AF2067" t="str">
            <v>CASA 1</v>
          </cell>
          <cell r="AG2067" t="str">
            <v>04962-170</v>
          </cell>
          <cell r="AH2067" t="str">
            <v>VILA DO SOL</v>
          </cell>
          <cell r="AI2067" t="str">
            <v>São Paulo</v>
          </cell>
          <cell r="AJ2067" t="str">
            <v>São Paulo</v>
          </cell>
          <cell r="AK2067" t="str">
            <v>11</v>
          </cell>
          <cell r="AL2067" t="str">
            <v>97717.6496</v>
          </cell>
          <cell r="AP2067">
            <v>1667</v>
          </cell>
          <cell r="AQ2067" t="str">
            <v>96315</v>
          </cell>
          <cell r="AR2067" t="str">
            <v>9</v>
          </cell>
          <cell r="AS2067" t="str">
            <v>331275296</v>
          </cell>
          <cell r="AT2067" t="str">
            <v>274432410124</v>
          </cell>
          <cell r="AU2067" t="str">
            <v>0734</v>
          </cell>
          <cell r="AV2067" t="str">
            <v>372</v>
          </cell>
          <cell r="AW2067" t="str">
            <v>32375242</v>
          </cell>
          <cell r="AX2067" t="str">
            <v>807</v>
          </cell>
          <cell r="AY2067">
            <v>1</v>
          </cell>
          <cell r="AZ2067">
            <v>5</v>
          </cell>
          <cell r="BA2067">
            <v>21</v>
          </cell>
        </row>
        <row r="2068">
          <cell r="A2068">
            <v>112440</v>
          </cell>
          <cell r="B2068" t="str">
            <v>RODRIGO OLIVEIRA DA CRUZ</v>
          </cell>
          <cell r="C2068" t="str">
            <v>ENCARREGADO DE TURMA</v>
          </cell>
          <cell r="D2068" t="str">
            <v>ECOSAMPA Parelheiros</v>
          </cell>
          <cell r="E2068">
            <v>43617</v>
          </cell>
          <cell r="F2068">
            <v>6154.04</v>
          </cell>
          <cell r="G2068" t="str">
            <v>Em Atividade Normal</v>
          </cell>
          <cell r="H2068">
            <v>44821</v>
          </cell>
          <cell r="I2068">
            <v>30705</v>
          </cell>
          <cell r="J2068" t="str">
            <v>326.230.528-67</v>
          </cell>
          <cell r="K2068" t="str">
            <v>131.87832.85.6</v>
          </cell>
          <cell r="L2068" t="str">
            <v>Salário Mensal</v>
          </cell>
          <cell r="M2068" t="str">
            <v>Empregado (CLT)</v>
          </cell>
          <cell r="N2068" t="str">
            <v>9922-05</v>
          </cell>
          <cell r="O2068">
            <v>73</v>
          </cell>
          <cell r="P2068" t="str">
            <v>SEGUNDA A SABADO - 08:00 AS 16:20 / INTERVALO DE 01 HORA</v>
          </cell>
          <cell r="Q2068" t="str">
            <v>220 Horas</v>
          </cell>
          <cell r="R2068" t="str">
            <v>75.02.003</v>
          </cell>
          <cell r="S2068" t="str">
            <v>Apoio Op C.Direto</v>
          </cell>
          <cell r="T2068">
            <v>2</v>
          </cell>
          <cell r="U2068" t="str">
            <v>SIEMACO SAO PAULO LIMP URBANA</v>
          </cell>
          <cell r="V2068" t="str">
            <v>Brasileira</v>
          </cell>
          <cell r="W2068" t="str">
            <v>São Paulo</v>
          </cell>
          <cell r="X2068" t="str">
            <v>CLEONICE OLIVEIRA DA CRUZ</v>
          </cell>
          <cell r="Y2068" t="str">
            <v>JOSE VALENTIM DA CRUZ</v>
          </cell>
          <cell r="Z2068" t="str">
            <v>Solteiro</v>
          </cell>
          <cell r="AA2068" t="str">
            <v>Ensino Médio Completo</v>
          </cell>
          <cell r="AB2068" t="str">
            <v>M</v>
          </cell>
          <cell r="AC2068" t="str">
            <v>Avenida</v>
          </cell>
          <cell r="AD2068" t="str">
            <v>JACEGUAVA</v>
          </cell>
          <cell r="AE2068" t="str">
            <v>5643</v>
          </cell>
          <cell r="AG2068" t="str">
            <v>04870-425</v>
          </cell>
          <cell r="AH2068" t="str">
            <v>BALNEARIO SAO JOSE</v>
          </cell>
          <cell r="AI2068" t="str">
            <v>São Paulo</v>
          </cell>
          <cell r="AJ2068" t="str">
            <v>São Paulo</v>
          </cell>
          <cell r="AP2068">
            <v>7486</v>
          </cell>
          <cell r="AQ2068" t="str">
            <v>17655</v>
          </cell>
          <cell r="AR2068" t="str">
            <v>0</v>
          </cell>
          <cell r="AS2068" t="str">
            <v>298958144</v>
          </cell>
          <cell r="AT2068" t="str">
            <v>323649050108</v>
          </cell>
          <cell r="AU2068" t="str">
            <v>629</v>
          </cell>
          <cell r="AV2068" t="str">
            <v>381</v>
          </cell>
          <cell r="AW2068" t="str">
            <v>7424</v>
          </cell>
          <cell r="AX2068" t="str">
            <v>291</v>
          </cell>
          <cell r="AY2068">
            <v>4</v>
          </cell>
          <cell r="AZ2068">
            <v>3</v>
          </cell>
          <cell r="BA2068">
            <v>0</v>
          </cell>
          <cell r="BB2068" t="str">
            <v>05.072.800.038</v>
          </cell>
          <cell r="BC2068">
            <v>44986</v>
          </cell>
          <cell r="BE2068" t="str">
            <v>A</v>
          </cell>
          <cell r="BF2068" t="str">
            <v>D</v>
          </cell>
        </row>
        <row r="2069">
          <cell r="A2069">
            <v>113761</v>
          </cell>
          <cell r="B2069" t="str">
            <v>RODRIGO PEDRO DOS SANTOS</v>
          </cell>
          <cell r="C2069" t="str">
            <v>ENCARREGADO DE MANUTENCAO OFICINA</v>
          </cell>
          <cell r="D2069" t="str">
            <v>ECOSAMPA Operação Geral</v>
          </cell>
          <cell r="E2069">
            <v>43621</v>
          </cell>
          <cell r="F2069">
            <v>4570.58</v>
          </cell>
          <cell r="G2069" t="str">
            <v>Demitido em Meses Anteriores</v>
          </cell>
          <cell r="H2069">
            <v>44138</v>
          </cell>
          <cell r="I2069">
            <v>33125</v>
          </cell>
          <cell r="J2069" t="str">
            <v>406.005.698-70</v>
          </cell>
          <cell r="K2069" t="str">
            <v>210.13644.12.5</v>
          </cell>
          <cell r="L2069" t="str">
            <v>Salário Mensal</v>
          </cell>
          <cell r="M2069" t="str">
            <v>Empregado (CLT)</v>
          </cell>
          <cell r="N2069" t="str">
            <v>3131-15</v>
          </cell>
          <cell r="O2069">
            <v>301</v>
          </cell>
          <cell r="P2069" t="str">
            <v>SEGUNDA A SABADO - 22:00 AS 05:25 / INTERVALO DE 01 HORA</v>
          </cell>
          <cell r="Q2069" t="str">
            <v>220 Horas</v>
          </cell>
          <cell r="R2069" t="str">
            <v>75.02.003</v>
          </cell>
          <cell r="S2069" t="str">
            <v>Apoio Op C.Direto</v>
          </cell>
          <cell r="T2069">
            <v>2</v>
          </cell>
          <cell r="U2069" t="str">
            <v>SIEMACO SAO PAULO LIMP URBANA</v>
          </cell>
          <cell r="V2069" t="str">
            <v>Brasileira</v>
          </cell>
          <cell r="W2069" t="str">
            <v>São Paulo</v>
          </cell>
          <cell r="X2069" t="str">
            <v>SIMONE MARIA DOS SANTOS</v>
          </cell>
          <cell r="Y2069" t="str">
            <v>MARCOS PEDRO DOS SANTOS</v>
          </cell>
          <cell r="Z2069" t="str">
            <v>Solteiro</v>
          </cell>
          <cell r="AA2069" t="str">
            <v>Ensino Médio Completo</v>
          </cell>
          <cell r="AB2069" t="str">
            <v>M</v>
          </cell>
          <cell r="AC2069" t="str">
            <v>Rua</v>
          </cell>
          <cell r="AD2069" t="str">
            <v>MORRO DO FRADE</v>
          </cell>
          <cell r="AE2069" t="str">
            <v>504</v>
          </cell>
          <cell r="AG2069" t="str">
            <v>08341-180</v>
          </cell>
          <cell r="AH2069" t="str">
            <v>PARQUE BOA ESPERANCA</v>
          </cell>
          <cell r="AI2069" t="str">
            <v>São Paulo</v>
          </cell>
          <cell r="AJ2069" t="str">
            <v>São Paulo</v>
          </cell>
          <cell r="AP2069">
            <v>6748</v>
          </cell>
          <cell r="AQ2069" t="str">
            <v>27583</v>
          </cell>
          <cell r="AR2069" t="str">
            <v>8</v>
          </cell>
          <cell r="AS2069" t="str">
            <v>492827850</v>
          </cell>
          <cell r="AT2069" t="str">
            <v>388904670141</v>
          </cell>
          <cell r="AU2069" t="str">
            <v>0558</v>
          </cell>
          <cell r="AV2069" t="str">
            <v>375</v>
          </cell>
          <cell r="AW2069" t="str">
            <v>066810</v>
          </cell>
          <cell r="AX2069" t="str">
            <v>00352</v>
          </cell>
          <cell r="AY2069">
            <v>1</v>
          </cell>
          <cell r="AZ2069">
            <v>4</v>
          </cell>
          <cell r="BA2069">
            <v>28</v>
          </cell>
        </row>
        <row r="2070">
          <cell r="A2070">
            <v>116110</v>
          </cell>
          <cell r="B2070" t="str">
            <v>RODRIGO PEREIRA BARROS</v>
          </cell>
          <cell r="C2070" t="str">
            <v>MOTORISTA CAMINHAO</v>
          </cell>
          <cell r="D2070" t="str">
            <v>ECOSAMPA Operação Geral</v>
          </cell>
          <cell r="E2070">
            <v>44236</v>
          </cell>
          <cell r="F2070">
            <v>3050.22</v>
          </cell>
          <cell r="G2070" t="str">
            <v>Em Atividade Normal</v>
          </cell>
          <cell r="H2070">
            <v>45023</v>
          </cell>
          <cell r="I2070">
            <v>30954</v>
          </cell>
          <cell r="J2070" t="str">
            <v>047.412.674-90</v>
          </cell>
          <cell r="K2070" t="str">
            <v>203.18448.42.9</v>
          </cell>
          <cell r="L2070" t="str">
            <v>Salário Mensal</v>
          </cell>
          <cell r="M2070" t="str">
            <v>Empregado (CLT)</v>
          </cell>
          <cell r="N2070" t="str">
            <v>7825-10</v>
          </cell>
          <cell r="O2070">
            <v>301</v>
          </cell>
          <cell r="P2070" t="str">
            <v>SEGUNDA A SABADO - 22:00 AS 05:25 / INTERVALO DE 01 HORA</v>
          </cell>
          <cell r="Q2070" t="str">
            <v>220 Horas</v>
          </cell>
          <cell r="R2070" t="str">
            <v>75.01.019</v>
          </cell>
          <cell r="S2070" t="str">
            <v>SCK - Operação dos Ecopontos</v>
          </cell>
          <cell r="T2070">
            <v>2</v>
          </cell>
          <cell r="U2070" t="str">
            <v>SIND TRAB EMP DE ONIBUS RODOV INTEREST INTERM SET DIF SAO PAULO</v>
          </cell>
          <cell r="V2070" t="str">
            <v>Brasileira</v>
          </cell>
          <cell r="W2070" t="str">
            <v>São Paulo</v>
          </cell>
          <cell r="X2070" t="str">
            <v>MARIA PEREIRA BARROS</v>
          </cell>
          <cell r="Y2070" t="str">
            <v>OTAVIO RAIMUNDO BARROS</v>
          </cell>
          <cell r="Z2070" t="str">
            <v>Casado</v>
          </cell>
          <cell r="AA2070" t="str">
            <v>Ensino Médio Completo</v>
          </cell>
          <cell r="AB2070" t="str">
            <v>M</v>
          </cell>
          <cell r="AC2070" t="str">
            <v>Rua</v>
          </cell>
          <cell r="AD2070" t="str">
            <v>RUA MANGUALDE</v>
          </cell>
          <cell r="AE2070" t="str">
            <v>99</v>
          </cell>
          <cell r="AF2070" t="str">
            <v>B</v>
          </cell>
          <cell r="AG2070" t="str">
            <v>05851-260</v>
          </cell>
          <cell r="AH2070" t="str">
            <v>PARQUE SANTO ANTONIO</v>
          </cell>
          <cell r="AI2070" t="str">
            <v>São Paulo</v>
          </cell>
          <cell r="AJ2070" t="str">
            <v>São Paulo</v>
          </cell>
          <cell r="AK2070" t="str">
            <v>11</v>
          </cell>
          <cell r="AL2070" t="str">
            <v>96291.6846</v>
          </cell>
          <cell r="AM2070" t="str">
            <v>11</v>
          </cell>
          <cell r="AN2070" t="str">
            <v>98012.1838</v>
          </cell>
          <cell r="AP2070">
            <v>7245</v>
          </cell>
          <cell r="AQ2070" t="str">
            <v>06312</v>
          </cell>
          <cell r="AR2070" t="str">
            <v>3</v>
          </cell>
          <cell r="AS2070" t="str">
            <v>377317743</v>
          </cell>
          <cell r="AT2070" t="str">
            <v>63019890825</v>
          </cell>
          <cell r="AU2070" t="str">
            <v>0063</v>
          </cell>
          <cell r="AV2070" t="str">
            <v>092</v>
          </cell>
          <cell r="AW2070" t="str">
            <v>04741267</v>
          </cell>
          <cell r="AX2070" t="str">
            <v>490</v>
          </cell>
          <cell r="AY2070">
            <v>2</v>
          </cell>
          <cell r="AZ2070">
            <v>6</v>
          </cell>
          <cell r="BA2070">
            <v>22</v>
          </cell>
          <cell r="BB2070" t="str">
            <v>03.944.810.456</v>
          </cell>
          <cell r="BC2070">
            <v>45418</v>
          </cell>
          <cell r="BD2070">
            <v>43593</v>
          </cell>
          <cell r="BE2070" t="str">
            <v>E</v>
          </cell>
          <cell r="BG2070">
            <v>44229</v>
          </cell>
        </row>
        <row r="2071">
          <cell r="A2071">
            <v>112429</v>
          </cell>
          <cell r="B2071" t="str">
            <v>RODRIGO SILVA DOS SANTOS</v>
          </cell>
          <cell r="C2071" t="str">
            <v>AJUDANTE EQ SERVICOS DIVERSOS</v>
          </cell>
          <cell r="D2071" t="str">
            <v>ECOSAMPA M'Boi Mirim</v>
          </cell>
          <cell r="E2071">
            <v>43617</v>
          </cell>
          <cell r="F2071">
            <v>1231.95</v>
          </cell>
          <cell r="G2071" t="str">
            <v>Demitido em Meses Anteriores</v>
          </cell>
          <cell r="H2071">
            <v>43703</v>
          </cell>
          <cell r="I2071">
            <v>33560</v>
          </cell>
          <cell r="J2071" t="str">
            <v>408.111.648-29</v>
          </cell>
          <cell r="K2071" t="str">
            <v>201.15360.65.9</v>
          </cell>
          <cell r="L2071" t="str">
            <v>Salário Mensal</v>
          </cell>
          <cell r="M2071" t="str">
            <v>Empregado (CLT)</v>
          </cell>
          <cell r="N2071" t="str">
            <v>5142-25</v>
          </cell>
          <cell r="O2071">
            <v>167</v>
          </cell>
          <cell r="P2071" t="str">
            <v>SEGUNDA A SABADO - 13:40 AS 22:00 / INTERVALO DE 01 HORA</v>
          </cell>
          <cell r="Q2071" t="str">
            <v>220 Horas</v>
          </cell>
          <cell r="R2071" t="str">
            <v>75.01.022</v>
          </cell>
          <cell r="S2071" t="str">
            <v>SCK - Limpeza Habitacional - Dificil Acesso</v>
          </cell>
          <cell r="T2071">
            <v>2</v>
          </cell>
          <cell r="U2071" t="str">
            <v>SIEMACO SAO PAULO LIMP URBANA</v>
          </cell>
          <cell r="V2071" t="str">
            <v>Brasileira</v>
          </cell>
          <cell r="W2071" t="str">
            <v>São Paulo</v>
          </cell>
          <cell r="X2071" t="str">
            <v>RITA DE CASSIA DA SILVA LIMA</v>
          </cell>
          <cell r="Y2071" t="str">
            <v>VALDIR IGNACIO DOS SANTOS</v>
          </cell>
          <cell r="Z2071" t="str">
            <v>Solteiro</v>
          </cell>
          <cell r="AA2071" t="str">
            <v>Ensino Fundamental Incompleto</v>
          </cell>
          <cell r="AB2071" t="str">
            <v>M</v>
          </cell>
          <cell r="AC2071" t="str">
            <v>Rua</v>
          </cell>
          <cell r="AD2071" t="str">
            <v>AFONSO DOMINGUES</v>
          </cell>
          <cell r="AE2071" t="str">
            <v>3</v>
          </cell>
          <cell r="AG2071" t="str">
            <v>05893-020</v>
          </cell>
          <cell r="AH2071" t="str">
            <v>JARDIM DAS ROSAS</v>
          </cell>
          <cell r="AI2071" t="str">
            <v>São Paulo</v>
          </cell>
          <cell r="AJ2071" t="str">
            <v>São Paulo</v>
          </cell>
          <cell r="AP2071">
            <v>9106</v>
          </cell>
          <cell r="AQ2071" t="str">
            <v>34105</v>
          </cell>
          <cell r="AR2071" t="str">
            <v>1</v>
          </cell>
          <cell r="AS2071" t="str">
            <v>480562118</v>
          </cell>
          <cell r="AT2071" t="str">
            <v>425856170183</v>
          </cell>
          <cell r="AU2071" t="str">
            <v>228</v>
          </cell>
          <cell r="AV2071" t="str">
            <v>373</v>
          </cell>
          <cell r="AW2071" t="str">
            <v>4273</v>
          </cell>
          <cell r="AX2071" t="str">
            <v>343</v>
          </cell>
          <cell r="AY2071">
            <v>0</v>
          </cell>
          <cell r="AZ2071">
            <v>2</v>
          </cell>
          <cell r="BA2071">
            <v>25</v>
          </cell>
        </row>
        <row r="2072">
          <cell r="A2072">
            <v>114454</v>
          </cell>
          <cell r="B2072" t="str">
            <v>RODRIGO SOARES</v>
          </cell>
          <cell r="C2072" t="str">
            <v>AJUDANTE EQ SERVICOS DIVERSOS</v>
          </cell>
          <cell r="D2072" t="str">
            <v>ECOSAMPA Santo Amaro</v>
          </cell>
          <cell r="E2072">
            <v>43811</v>
          </cell>
          <cell r="F2072">
            <v>1603.99</v>
          </cell>
          <cell r="G2072" t="str">
            <v>Gozando Férias</v>
          </cell>
          <cell r="H2072">
            <v>45180</v>
          </cell>
          <cell r="I2072">
            <v>27465</v>
          </cell>
          <cell r="J2072" t="str">
            <v>255.751.168-40</v>
          </cell>
          <cell r="K2072" t="str">
            <v>125.59117.81.0</v>
          </cell>
          <cell r="L2072" t="str">
            <v>Salário Mensal</v>
          </cell>
          <cell r="M2072" t="str">
            <v>Empregado (CLT)</v>
          </cell>
          <cell r="N2072" t="str">
            <v>5142-25</v>
          </cell>
          <cell r="O2072">
            <v>300</v>
          </cell>
          <cell r="P2072" t="str">
            <v>SEGUNDA A SABADO - 21:00 AS 04:33 / INTERVALO DE 01 HORA</v>
          </cell>
          <cell r="Q2072" t="str">
            <v>220 Horas</v>
          </cell>
          <cell r="R2072" t="str">
            <v>75.01.004</v>
          </cell>
          <cell r="S2072" t="str">
            <v>SCK - Papeleiras Higienização</v>
          </cell>
          <cell r="T2072">
            <v>2</v>
          </cell>
          <cell r="U2072" t="str">
            <v>SIEMACO SAO PAULO LIMP URBANA</v>
          </cell>
          <cell r="V2072" t="str">
            <v>Brasileira</v>
          </cell>
          <cell r="W2072" t="str">
            <v>São Paulo</v>
          </cell>
          <cell r="X2072" t="str">
            <v>DAYSE GOMES SOARES</v>
          </cell>
          <cell r="Y2072" t="str">
            <v>SEBASTIAO SOARES</v>
          </cell>
          <cell r="Z2072" t="str">
            <v>Solteiro</v>
          </cell>
          <cell r="AA2072" t="str">
            <v>Ensino Médio Incompleto</v>
          </cell>
          <cell r="AB2072" t="str">
            <v>M</v>
          </cell>
          <cell r="AC2072" t="str">
            <v>Travessa</v>
          </cell>
          <cell r="AD2072" t="str">
            <v>TRAVESSA JOSE MARTINS SORA</v>
          </cell>
          <cell r="AE2072" t="str">
            <v>7</v>
          </cell>
          <cell r="AG2072" t="str">
            <v>04826-430</v>
          </cell>
          <cell r="AH2072" t="str">
            <v>JARDIM REPRESA</v>
          </cell>
          <cell r="AI2072" t="str">
            <v>São Paulo</v>
          </cell>
          <cell r="AJ2072" t="str">
            <v>São Paulo</v>
          </cell>
          <cell r="AK2072" t="str">
            <v>11</v>
          </cell>
          <cell r="AL2072" t="str">
            <v>5666.7598</v>
          </cell>
          <cell r="AM2072" t="str">
            <v>11</v>
          </cell>
          <cell r="AN2072" t="str">
            <v>97752.7863</v>
          </cell>
          <cell r="AP2072">
            <v>9340</v>
          </cell>
          <cell r="AQ2072" t="str">
            <v>59280</v>
          </cell>
          <cell r="AR2072" t="str">
            <v>8</v>
          </cell>
          <cell r="AS2072" t="str">
            <v>272487818</v>
          </cell>
          <cell r="AT2072" t="str">
            <v>225190540116</v>
          </cell>
          <cell r="AU2072" t="str">
            <v>682</v>
          </cell>
          <cell r="AV2072" t="str">
            <v>280</v>
          </cell>
          <cell r="AW2072" t="str">
            <v>2557516</v>
          </cell>
          <cell r="AX2072" t="str">
            <v>840</v>
          </cell>
          <cell r="AY2072">
            <v>3</v>
          </cell>
          <cell r="AZ2072">
            <v>8</v>
          </cell>
          <cell r="BA2072">
            <v>19</v>
          </cell>
        </row>
        <row r="2073">
          <cell r="A2073">
            <v>118648</v>
          </cell>
          <cell r="B2073" t="str">
            <v>RODRIGO TRINDADE SILVA</v>
          </cell>
          <cell r="C2073" t="str">
            <v>AJUDANTE EQ SERVICOS DIVERSOS</v>
          </cell>
          <cell r="D2073" t="str">
            <v>ECOSAMPA Operação Geral</v>
          </cell>
          <cell r="E2073">
            <v>44582</v>
          </cell>
          <cell r="F2073">
            <v>1464.83</v>
          </cell>
          <cell r="G2073" t="str">
            <v>Demitido em Meses Anteriores</v>
          </cell>
          <cell r="H2073">
            <v>44659</v>
          </cell>
          <cell r="I2073">
            <v>36024</v>
          </cell>
          <cell r="J2073" t="str">
            <v>480.397.788-75</v>
          </cell>
          <cell r="K2073" t="str">
            <v>236.34507.50.7</v>
          </cell>
          <cell r="L2073" t="str">
            <v>Salário Mensal</v>
          </cell>
          <cell r="M2073" t="str">
            <v>Empregado (CLT)</v>
          </cell>
          <cell r="N2073" t="str">
            <v>5142-25</v>
          </cell>
          <cell r="O2073">
            <v>301</v>
          </cell>
          <cell r="P2073" t="str">
            <v>SEGUNDA A SABADO - 22:00 AS 05:25 / INTERVALO DE 01 HORA</v>
          </cell>
          <cell r="Q2073" t="str">
            <v>220 Horas</v>
          </cell>
          <cell r="R2073" t="str">
            <v>75.01.017</v>
          </cell>
          <cell r="S2073" t="str">
            <v>SCK - Coleta Manual - Entulho e Materiais Diversos</v>
          </cell>
          <cell r="T2073">
            <v>2</v>
          </cell>
          <cell r="U2073" t="str">
            <v>SIEMACO SAO PAULO LIMP URBANA</v>
          </cell>
          <cell r="V2073" t="str">
            <v>Brasileira</v>
          </cell>
          <cell r="W2073" t="str">
            <v>São Paulo</v>
          </cell>
          <cell r="X2073" t="str">
            <v>APARECIDA MONTEIRO DE ARAUJO SILVA</v>
          </cell>
          <cell r="Y2073" t="str">
            <v>RENATO TRINDADE SILVA</v>
          </cell>
          <cell r="Z2073" t="str">
            <v>Solteiro</v>
          </cell>
          <cell r="AA2073" t="str">
            <v>Ensino Médio Completo</v>
          </cell>
          <cell r="AB2073" t="str">
            <v>M</v>
          </cell>
          <cell r="AC2073" t="str">
            <v>Rua</v>
          </cell>
          <cell r="AD2073" t="str">
            <v>MANGUALDE</v>
          </cell>
          <cell r="AE2073" t="str">
            <v>99</v>
          </cell>
          <cell r="AG2073" t="str">
            <v>05851-260</v>
          </cell>
          <cell r="AH2073" t="str">
            <v>PARQUE SANTO ANTONIO</v>
          </cell>
          <cell r="AI2073" t="str">
            <v>São Paulo</v>
          </cell>
          <cell r="AJ2073" t="str">
            <v>São Paulo</v>
          </cell>
          <cell r="AK2073" t="str">
            <v>11</v>
          </cell>
          <cell r="AL2073" t="str">
            <v>9601.7131</v>
          </cell>
          <cell r="AM2073" t="str">
            <v>11</v>
          </cell>
          <cell r="AN2073" t="str">
            <v>98471.3441</v>
          </cell>
          <cell r="AP2073">
            <v>8485</v>
          </cell>
          <cell r="AQ2073" t="str">
            <v>28893</v>
          </cell>
          <cell r="AR2073" t="str">
            <v>3</v>
          </cell>
          <cell r="AS2073" t="str">
            <v>538508425</v>
          </cell>
          <cell r="AT2073" t="str">
            <v>436811840175</v>
          </cell>
          <cell r="AU2073" t="str">
            <v>0290</v>
          </cell>
          <cell r="AV2073" t="str">
            <v>373</v>
          </cell>
          <cell r="AW2073" t="str">
            <v>48039778</v>
          </cell>
          <cell r="AX2073" t="str">
            <v>875</v>
          </cell>
          <cell r="AY2073">
            <v>0</v>
          </cell>
          <cell r="AZ2073">
            <v>2</v>
          </cell>
          <cell r="BA2073">
            <v>17</v>
          </cell>
        </row>
        <row r="2074">
          <cell r="A2074">
            <v>114937</v>
          </cell>
          <cell r="B2074" t="str">
            <v>ROGERIO ALEXANDRE DE SOUZA</v>
          </cell>
          <cell r="C2074" t="str">
            <v>AJUDANTE EQ SERVICOS DIVERSOS</v>
          </cell>
          <cell r="D2074" t="str">
            <v>ECOSAMPA Operação Geral</v>
          </cell>
          <cell r="E2074">
            <v>43916</v>
          </cell>
          <cell r="F2074">
            <v>1603.99</v>
          </cell>
          <cell r="G2074" t="str">
            <v>Em Atividade Normal</v>
          </cell>
          <cell r="H2074">
            <v>45080</v>
          </cell>
          <cell r="I2074">
            <v>28939</v>
          </cell>
          <cell r="J2074" t="str">
            <v>291.716.978-88</v>
          </cell>
          <cell r="K2074" t="str">
            <v>126.80831.15.4</v>
          </cell>
          <cell r="L2074" t="str">
            <v>Salário Mensal</v>
          </cell>
          <cell r="M2074" t="str">
            <v>Empregado (CLT)</v>
          </cell>
          <cell r="N2074" t="str">
            <v>5142-25</v>
          </cell>
          <cell r="O2074">
            <v>339</v>
          </cell>
          <cell r="P2074" t="str">
            <v>SEGUNDA A SABADO - 13:20 AS 21:40 / INTERVALO DE 01 HORA</v>
          </cell>
          <cell r="Q2074" t="str">
            <v>220 Horas</v>
          </cell>
          <cell r="R2074" t="str">
            <v>75.01.014</v>
          </cell>
          <cell r="S2074" t="str">
            <v>SCK - Pintura de Meio-Fio e Remoção Faixas e Propagandas</v>
          </cell>
          <cell r="T2074">
            <v>2</v>
          </cell>
          <cell r="U2074" t="str">
            <v>SIEMACO SAO PAULO LIMP URBANA</v>
          </cell>
          <cell r="V2074" t="str">
            <v>Brasileira</v>
          </cell>
          <cell r="W2074" t="str">
            <v>São Paulo</v>
          </cell>
          <cell r="X2074" t="str">
            <v>EDUARDA MARIA DE LIMA</v>
          </cell>
          <cell r="Y2074" t="str">
            <v>VALDIR DE SOUZA</v>
          </cell>
          <cell r="Z2074" t="str">
            <v>Solteiro</v>
          </cell>
          <cell r="AA2074" t="str">
            <v>Ensino Médio Incompleto</v>
          </cell>
          <cell r="AB2074" t="str">
            <v>M</v>
          </cell>
          <cell r="AC2074" t="str">
            <v>Estrada</v>
          </cell>
          <cell r="AD2074" t="str">
            <v>DA RIVIEIRA</v>
          </cell>
          <cell r="AE2074" t="str">
            <v>455</v>
          </cell>
          <cell r="AG2074" t="str">
            <v>04916-000</v>
          </cell>
          <cell r="AH2074" t="str">
            <v>FIGUEIRA GRANDE</v>
          </cell>
          <cell r="AI2074" t="str">
            <v>São Paulo</v>
          </cell>
          <cell r="AJ2074" t="str">
            <v>São Paulo</v>
          </cell>
          <cell r="AK2074" t="str">
            <v>11</v>
          </cell>
          <cell r="AL2074" t="str">
            <v>95709.7136</v>
          </cell>
          <cell r="AM2074" t="str">
            <v>11</v>
          </cell>
          <cell r="AN2074" t="str">
            <v>99615.5592</v>
          </cell>
          <cell r="AP2074">
            <v>1667</v>
          </cell>
          <cell r="AQ2074" t="str">
            <v>77448</v>
          </cell>
          <cell r="AR2074" t="str">
            <v>1</v>
          </cell>
          <cell r="AS2074" t="str">
            <v>320051559</v>
          </cell>
          <cell r="AT2074" t="str">
            <v>280440350191</v>
          </cell>
          <cell r="AU2074" t="str">
            <v>198</v>
          </cell>
          <cell r="AV2074" t="str">
            <v>372</v>
          </cell>
          <cell r="AW2074" t="str">
            <v>29171697</v>
          </cell>
          <cell r="AX2074" t="str">
            <v>888</v>
          </cell>
          <cell r="AY2074">
            <v>3</v>
          </cell>
          <cell r="AZ2074">
            <v>5</v>
          </cell>
          <cell r="BA2074">
            <v>5</v>
          </cell>
        </row>
        <row r="2075">
          <cell r="A2075">
            <v>112414</v>
          </cell>
          <cell r="B2075" t="str">
            <v>ROGERIO DE AQUINO SILVA</v>
          </cell>
          <cell r="C2075" t="str">
            <v>MOTORISTA CAMINHAO</v>
          </cell>
          <cell r="D2075" t="str">
            <v>ECOSAMPA Operação Geral</v>
          </cell>
          <cell r="E2075">
            <v>43617</v>
          </cell>
          <cell r="F2075">
            <v>3050.22</v>
          </cell>
          <cell r="G2075" t="str">
            <v>Em Atividade Normal</v>
          </cell>
          <cell r="H2075">
            <v>44930</v>
          </cell>
          <cell r="I2075">
            <v>28926</v>
          </cell>
          <cell r="J2075" t="str">
            <v>279.357.748-03</v>
          </cell>
          <cell r="K2075" t="str">
            <v>127.61516.89.5</v>
          </cell>
          <cell r="L2075" t="str">
            <v>Salário Mensal</v>
          </cell>
          <cell r="M2075" t="str">
            <v>Empregado (CLT)</v>
          </cell>
          <cell r="N2075" t="str">
            <v>7825-10</v>
          </cell>
          <cell r="O2075">
            <v>66</v>
          </cell>
          <cell r="P2075" t="str">
            <v>SEGUNDA A SABADO - 06:00 AS 14:20 / INTERVALO DE 01 HORA</v>
          </cell>
          <cell r="Q2075" t="str">
            <v>220 Horas</v>
          </cell>
          <cell r="R2075" t="str">
            <v>75.01.012</v>
          </cell>
          <cell r="S2075" t="str">
            <v>SCK - Limpeza de Bueiros</v>
          </cell>
          <cell r="T2075">
            <v>2</v>
          </cell>
          <cell r="U2075" t="str">
            <v>SIND TRAB EMP DE ONIBUS RODOV INTEREST INTERM SET DIF SAO PAULO</v>
          </cell>
          <cell r="V2075" t="str">
            <v>Brasileira</v>
          </cell>
          <cell r="W2075" t="str">
            <v>São Paulo</v>
          </cell>
          <cell r="X2075" t="str">
            <v>NEUZA DE AQUINO SILVA</v>
          </cell>
          <cell r="Y2075" t="str">
            <v>ALBENICIO LEITE DA SILVA</v>
          </cell>
          <cell r="Z2075" t="str">
            <v>Casado</v>
          </cell>
          <cell r="AA2075" t="str">
            <v>Ensino Médio Incompleto</v>
          </cell>
          <cell r="AB2075" t="str">
            <v>M</v>
          </cell>
          <cell r="AC2075" t="str">
            <v>Rua</v>
          </cell>
          <cell r="AD2075" t="str">
            <v>PEDRO RODRIGUES PEREIRA</v>
          </cell>
          <cell r="AE2075" t="str">
            <v>6</v>
          </cell>
          <cell r="AF2075" t="str">
            <v>CASA 06</v>
          </cell>
          <cell r="AG2075" t="str">
            <v>05850-260</v>
          </cell>
          <cell r="AH2075" t="str">
            <v>JARDIM CAPELINHA</v>
          </cell>
          <cell r="AI2075" t="str">
            <v>São Paulo</v>
          </cell>
          <cell r="AJ2075" t="str">
            <v>São Paulo</v>
          </cell>
          <cell r="AP2075">
            <v>1684</v>
          </cell>
          <cell r="AQ2075" t="str">
            <v>43563</v>
          </cell>
          <cell r="AR2075" t="str">
            <v>7</v>
          </cell>
          <cell r="AS2075" t="str">
            <v>303586783</v>
          </cell>
          <cell r="AT2075" t="str">
            <v>273323740116</v>
          </cell>
          <cell r="AU2075" t="str">
            <v>139</v>
          </cell>
          <cell r="AV2075" t="str">
            <v>373</v>
          </cell>
          <cell r="AW2075" t="str">
            <v>55350</v>
          </cell>
          <cell r="AX2075" t="str">
            <v>234</v>
          </cell>
          <cell r="AY2075">
            <v>4</v>
          </cell>
          <cell r="AZ2075">
            <v>3</v>
          </cell>
          <cell r="BA2075">
            <v>0</v>
          </cell>
          <cell r="BB2075" t="str">
            <v>02.241.451.707</v>
          </cell>
          <cell r="BC2075">
            <v>45175</v>
          </cell>
          <cell r="BE2075" t="str">
            <v>D</v>
          </cell>
          <cell r="BG2075">
            <v>43609</v>
          </cell>
        </row>
        <row r="2076">
          <cell r="A2076">
            <v>112403</v>
          </cell>
          <cell r="B2076" t="str">
            <v>ROGERIO DO ESPIRITO SANTOS</v>
          </cell>
          <cell r="C2076" t="str">
            <v>VARREDOR</v>
          </cell>
          <cell r="D2076" t="str">
            <v>ECOSAMPA Santo Amaro</v>
          </cell>
          <cell r="E2076">
            <v>43617</v>
          </cell>
          <cell r="F2076">
            <v>1603.99</v>
          </cell>
          <cell r="G2076" t="str">
            <v>Em Atividade Normal</v>
          </cell>
          <cell r="H2076">
            <v>44776</v>
          </cell>
          <cell r="I2076">
            <v>29723</v>
          </cell>
          <cell r="J2076" t="str">
            <v>390.775.648-70</v>
          </cell>
          <cell r="K2076" t="str">
            <v>166.56280.33.2</v>
          </cell>
          <cell r="L2076" t="str">
            <v>Salário Mensal</v>
          </cell>
          <cell r="M2076" t="str">
            <v>Empregado (CLT)</v>
          </cell>
          <cell r="N2076" t="str">
            <v>5142-15</v>
          </cell>
          <cell r="O2076">
            <v>299</v>
          </cell>
          <cell r="P2076" t="str">
            <v>SEGUNDA A SABADO - 20:00 AS 03:40 / INTERVALO DE 01 HORA</v>
          </cell>
          <cell r="Q2076" t="str">
            <v>220 Horas</v>
          </cell>
          <cell r="R2076" t="str">
            <v>75.01.006</v>
          </cell>
          <cell r="S2076" t="str">
            <v>SCK - Varrição de Vias e Logradouros</v>
          </cell>
          <cell r="T2076">
            <v>2</v>
          </cell>
          <cell r="U2076" t="str">
            <v>SIEMACO SAO PAULO LIMP URBANA</v>
          </cell>
          <cell r="V2076" t="str">
            <v>Brasileira</v>
          </cell>
          <cell r="W2076" t="str">
            <v>São Paulo</v>
          </cell>
          <cell r="X2076" t="str">
            <v>MARIA DO CARMO DO ESPIRITO SANTO</v>
          </cell>
          <cell r="Y2076" t="str">
            <v>ADAO DO ESPIRITO SANTO</v>
          </cell>
          <cell r="Z2076" t="str">
            <v>Solteiro</v>
          </cell>
          <cell r="AA2076" t="str">
            <v>Ensino Fundamental Incompleto</v>
          </cell>
          <cell r="AB2076" t="str">
            <v>M</v>
          </cell>
          <cell r="AC2076" t="str">
            <v>Rua</v>
          </cell>
          <cell r="AD2076" t="str">
            <v>PEDRO AGULHA FIGUEIRO</v>
          </cell>
          <cell r="AE2076" t="str">
            <v>13</v>
          </cell>
          <cell r="AG2076" t="str">
            <v>04915-150</v>
          </cell>
          <cell r="AH2076" t="str">
            <v>JARDIM FIGUEIRA GRANDE</v>
          </cell>
          <cell r="AI2076" t="str">
            <v>São Paulo</v>
          </cell>
          <cell r="AJ2076" t="str">
            <v>São Paulo</v>
          </cell>
          <cell r="AP2076">
            <v>350</v>
          </cell>
          <cell r="AQ2076" t="str">
            <v>1114</v>
          </cell>
          <cell r="AR2076" t="str">
            <v>4</v>
          </cell>
          <cell r="AS2076" t="str">
            <v>433823148</v>
          </cell>
          <cell r="AT2076" t="str">
            <v>367508950183</v>
          </cell>
          <cell r="AU2076" t="str">
            <v>446</v>
          </cell>
          <cell r="AV2076" t="str">
            <v>372</v>
          </cell>
          <cell r="AW2076" t="str">
            <v>26123</v>
          </cell>
          <cell r="AX2076" t="str">
            <v>357</v>
          </cell>
          <cell r="AY2076">
            <v>4</v>
          </cell>
          <cell r="AZ2076">
            <v>3</v>
          </cell>
          <cell r="BA2076">
            <v>0</v>
          </cell>
        </row>
        <row r="2077">
          <cell r="A2077">
            <v>112398</v>
          </cell>
          <cell r="B2077" t="str">
            <v>ROGERIO DOS SANTOS ARAUJO</v>
          </cell>
          <cell r="C2077" t="str">
            <v>VARREDOR</v>
          </cell>
          <cell r="D2077" t="str">
            <v>ECOSAMPA Campo Limpo</v>
          </cell>
          <cell r="E2077">
            <v>43617</v>
          </cell>
          <cell r="F2077">
            <v>1603.99</v>
          </cell>
          <cell r="G2077" t="str">
            <v>Em Atividade Normal</v>
          </cell>
          <cell r="H2077">
            <v>44835</v>
          </cell>
          <cell r="I2077">
            <v>26990</v>
          </cell>
          <cell r="J2077" t="str">
            <v>153.314.508-30</v>
          </cell>
          <cell r="K2077" t="str">
            <v>129.63056.77.1</v>
          </cell>
          <cell r="L2077" t="str">
            <v>Salário Mensal</v>
          </cell>
          <cell r="M2077" t="str">
            <v>Empregado (CLT)</v>
          </cell>
          <cell r="N2077" t="str">
            <v>5142-15</v>
          </cell>
          <cell r="O2077">
            <v>71</v>
          </cell>
          <cell r="P2077" t="str">
            <v>SEGUNDA A SABADO - 07:00 AS 15:20 / INTERVALO DE 01 HORA</v>
          </cell>
          <cell r="Q2077" t="str">
            <v>220 Horas</v>
          </cell>
          <cell r="R2077" t="str">
            <v>75.01.006</v>
          </cell>
          <cell r="S2077" t="str">
            <v>SCK - Varrição de Vias e Logradouros</v>
          </cell>
          <cell r="T2077">
            <v>2</v>
          </cell>
          <cell r="U2077" t="str">
            <v>SIEMACO SAO PAULO LIMP URBANA</v>
          </cell>
          <cell r="V2077" t="str">
            <v>Brasileira</v>
          </cell>
          <cell r="W2077" t="str">
            <v>São Paulo</v>
          </cell>
          <cell r="X2077" t="str">
            <v>IRENE DOS SANTOS ARAUJO</v>
          </cell>
          <cell r="Y2077" t="str">
            <v>JOSE DIMA DE ARAUJO</v>
          </cell>
          <cell r="Z2077" t="str">
            <v>Casado</v>
          </cell>
          <cell r="AA2077" t="str">
            <v>Ensino Médio Completo</v>
          </cell>
          <cell r="AB2077" t="str">
            <v>M</v>
          </cell>
          <cell r="AC2077" t="str">
            <v>Rua</v>
          </cell>
          <cell r="AD2077" t="str">
            <v>ANDRE VALEJOS</v>
          </cell>
          <cell r="AE2077" t="str">
            <v>8</v>
          </cell>
          <cell r="AG2077" t="str">
            <v>05846-060</v>
          </cell>
          <cell r="AH2077" t="str">
            <v>CONJ PROMORAR SAO LUIS</v>
          </cell>
          <cell r="AI2077" t="str">
            <v>São Paulo</v>
          </cell>
          <cell r="AJ2077" t="str">
            <v>São Paulo</v>
          </cell>
          <cell r="AP2077">
            <v>390</v>
          </cell>
          <cell r="AQ2077" t="str">
            <v>10989</v>
          </cell>
          <cell r="AR2077" t="str">
            <v>0</v>
          </cell>
          <cell r="AS2077" t="str">
            <v>265555152</v>
          </cell>
          <cell r="AT2077" t="str">
            <v>266583390132</v>
          </cell>
          <cell r="AU2077" t="str">
            <v>53</v>
          </cell>
          <cell r="AV2077" t="str">
            <v>408</v>
          </cell>
          <cell r="AW2077" t="str">
            <v>81345</v>
          </cell>
          <cell r="AX2077" t="str">
            <v>129</v>
          </cell>
          <cell r="AY2077">
            <v>4</v>
          </cell>
          <cell r="AZ2077">
            <v>3</v>
          </cell>
          <cell r="BA2077">
            <v>0</v>
          </cell>
        </row>
        <row r="2078">
          <cell r="A2078">
            <v>116318</v>
          </cell>
          <cell r="B2078" t="str">
            <v>ROGERIO DUARTE SOUZA</v>
          </cell>
          <cell r="C2078" t="str">
            <v>AJUDANTE EQ SERVICOS DIVERSOS</v>
          </cell>
          <cell r="D2078" t="str">
            <v>ECOSAMPA Santo Amaro</v>
          </cell>
          <cell r="E2078">
            <v>44308</v>
          </cell>
          <cell r="F2078">
            <v>1319.67</v>
          </cell>
          <cell r="G2078" t="str">
            <v>Demitido em Meses Anteriores</v>
          </cell>
          <cell r="H2078">
            <v>44365</v>
          </cell>
          <cell r="I2078">
            <v>33765</v>
          </cell>
          <cell r="J2078" t="str">
            <v>408.448.068-11</v>
          </cell>
          <cell r="K2078" t="str">
            <v>207.25017.53.2</v>
          </cell>
          <cell r="L2078" t="str">
            <v>Salário Mensal</v>
          </cell>
          <cell r="M2078" t="str">
            <v>Empregado (CLT)</v>
          </cell>
          <cell r="N2078" t="str">
            <v>5142-25</v>
          </cell>
          <cell r="O2078">
            <v>300</v>
          </cell>
          <cell r="P2078" t="str">
            <v>SEGUNDA A SABADO - 21:00 AS 04:33 / INTERVALO DE 01 HORA</v>
          </cell>
          <cell r="Q2078" t="str">
            <v>220 Horas</v>
          </cell>
          <cell r="R2078" t="str">
            <v>75.01.013</v>
          </cell>
          <cell r="S2078" t="str">
            <v>SCK - Capinação e Roçada de Vias</v>
          </cell>
          <cell r="T2078">
            <v>2</v>
          </cell>
          <cell r="U2078" t="str">
            <v>SIEMACO SAO PAULO LIMP URBANA</v>
          </cell>
          <cell r="V2078" t="str">
            <v>Brasileira</v>
          </cell>
          <cell r="W2078" t="str">
            <v>Diadema</v>
          </cell>
          <cell r="X2078" t="str">
            <v>MARIA DO SOCORRO DUARTE SOUZA</v>
          </cell>
          <cell r="Y2078" t="str">
            <v>JOAO FRANCISCO DE SOUZA</v>
          </cell>
          <cell r="Z2078" t="str">
            <v>Solteiro</v>
          </cell>
          <cell r="AA2078" t="str">
            <v>Ensino Médio Completo</v>
          </cell>
          <cell r="AB2078" t="str">
            <v>M</v>
          </cell>
          <cell r="AC2078" t="str">
            <v>Rua</v>
          </cell>
          <cell r="AD2078" t="str">
            <v>RUA RODOLFO RIVAROLA</v>
          </cell>
          <cell r="AE2078" t="str">
            <v>30</v>
          </cell>
          <cell r="AG2078" t="str">
            <v>04853-090</v>
          </cell>
          <cell r="AH2078" t="str">
            <v>JARDIM NORONHA</v>
          </cell>
          <cell r="AI2078" t="str">
            <v>São Paulo</v>
          </cell>
          <cell r="AJ2078" t="str">
            <v>São Paulo</v>
          </cell>
          <cell r="AK2078" t="str">
            <v>11</v>
          </cell>
          <cell r="AL2078" t="str">
            <v>5932.6908</v>
          </cell>
          <cell r="AM2078" t="str">
            <v>11</v>
          </cell>
          <cell r="AN2078" t="str">
            <v>94007.5756</v>
          </cell>
          <cell r="AP2078">
            <v>6252</v>
          </cell>
          <cell r="AQ2078" t="str">
            <v>24141</v>
          </cell>
          <cell r="AR2078" t="str">
            <v>6</v>
          </cell>
          <cell r="AS2078" t="str">
            <v>493793446</v>
          </cell>
          <cell r="AT2078" t="str">
            <v>385865110124</v>
          </cell>
          <cell r="AU2078" t="str">
            <v>0415</v>
          </cell>
          <cell r="AV2078" t="str">
            <v>381</v>
          </cell>
          <cell r="AW2078" t="str">
            <v>40844806</v>
          </cell>
          <cell r="AX2078" t="str">
            <v>811</v>
          </cell>
          <cell r="AY2078">
            <v>0</v>
          </cell>
          <cell r="AZ2078">
            <v>1</v>
          </cell>
          <cell r="BA2078">
            <v>26</v>
          </cell>
        </row>
        <row r="2079">
          <cell r="A2079">
            <v>112390</v>
          </cell>
          <cell r="B2079" t="str">
            <v>ROGERIO ELIEL DAMIN PONTES</v>
          </cell>
          <cell r="C2079" t="str">
            <v>FISCAL DE TURMA PLENO</v>
          </cell>
          <cell r="D2079" t="str">
            <v>ECOSAMPA Santo Amaro</v>
          </cell>
          <cell r="E2079">
            <v>43617</v>
          </cell>
          <cell r="F2079">
            <v>2573.73</v>
          </cell>
          <cell r="G2079" t="str">
            <v>Demitido em Meses Anteriores</v>
          </cell>
          <cell r="H2079">
            <v>44043</v>
          </cell>
          <cell r="I2079">
            <v>31854</v>
          </cell>
          <cell r="J2079" t="str">
            <v>359.437.598-67</v>
          </cell>
          <cell r="K2079" t="str">
            <v>129.46610.50.2</v>
          </cell>
          <cell r="L2079" t="str">
            <v>Salário Mensal</v>
          </cell>
          <cell r="M2079" t="str">
            <v>Empregado (CLT)</v>
          </cell>
          <cell r="N2079" t="str">
            <v>9922-05</v>
          </cell>
          <cell r="O2079">
            <v>299</v>
          </cell>
          <cell r="P2079" t="str">
            <v>SEGUNDA A SABADO - 20:00 AS 03:40 / INTERVALO DE 01 HORA</v>
          </cell>
          <cell r="Q2079" t="str">
            <v>220 Horas</v>
          </cell>
          <cell r="R2079" t="str">
            <v>75.02.003</v>
          </cell>
          <cell r="S2079" t="str">
            <v>Apoio Op C.Direto</v>
          </cell>
          <cell r="T2079">
            <v>2</v>
          </cell>
          <cell r="U2079" t="str">
            <v>SIEMACO SAO PAULO LIMP URBANA</v>
          </cell>
          <cell r="V2079" t="str">
            <v>Brasileira</v>
          </cell>
          <cell r="W2079" t="str">
            <v>São Paulo</v>
          </cell>
          <cell r="X2079" t="str">
            <v>EZDRA DAMIN PONTES</v>
          </cell>
          <cell r="Y2079" t="str">
            <v>ROGERIO DA SILVA PONTES</v>
          </cell>
          <cell r="Z2079" t="str">
            <v>Casado</v>
          </cell>
          <cell r="AA2079" t="str">
            <v>Ensino Médio Completo</v>
          </cell>
          <cell r="AB2079" t="str">
            <v>M</v>
          </cell>
          <cell r="AC2079" t="str">
            <v>Rua</v>
          </cell>
          <cell r="AD2079" t="str">
            <v>BONIFACIO ASIOLI</v>
          </cell>
          <cell r="AE2079" t="str">
            <v>64</v>
          </cell>
          <cell r="AG2079" t="str">
            <v>04892-040</v>
          </cell>
          <cell r="AH2079" t="str">
            <v>JARDIM SILVEIRA</v>
          </cell>
          <cell r="AI2079" t="str">
            <v>São Paulo</v>
          </cell>
          <cell r="AJ2079" t="str">
            <v>São Paulo</v>
          </cell>
          <cell r="AP2079">
            <v>8495</v>
          </cell>
          <cell r="AQ2079" t="str">
            <v>19215</v>
          </cell>
          <cell r="AR2079" t="str">
            <v>8</v>
          </cell>
          <cell r="AS2079" t="str">
            <v>402827685</v>
          </cell>
          <cell r="AT2079" t="str">
            <v>353285720124</v>
          </cell>
          <cell r="AU2079" t="str">
            <v>11</v>
          </cell>
          <cell r="AV2079" t="str">
            <v>381</v>
          </cell>
          <cell r="AW2079" t="str">
            <v>4859192</v>
          </cell>
          <cell r="AX2079" t="str">
            <v>1</v>
          </cell>
          <cell r="AY2079">
            <v>1</v>
          </cell>
          <cell r="AZ2079">
            <v>2</v>
          </cell>
          <cell r="BA2079">
            <v>0</v>
          </cell>
          <cell r="BB2079" t="str">
            <v>03.790.381.888</v>
          </cell>
          <cell r="BC2079">
            <v>45033</v>
          </cell>
          <cell r="BD2079">
            <v>43606</v>
          </cell>
          <cell r="BE2079" t="str">
            <v>A</v>
          </cell>
          <cell r="BF2079" t="str">
            <v>B</v>
          </cell>
        </row>
        <row r="2080">
          <cell r="A2080">
            <v>120188</v>
          </cell>
          <cell r="B2080" t="str">
            <v>ROGERIO LUIS RODRIGUES</v>
          </cell>
          <cell r="C2080" t="str">
            <v>AJUDANTE EQ SERVICOS DIVERSOS</v>
          </cell>
          <cell r="D2080" t="str">
            <v>ECOSAMPA M'Boi Mirim</v>
          </cell>
          <cell r="E2080">
            <v>44791</v>
          </cell>
          <cell r="F2080">
            <v>1603.99</v>
          </cell>
          <cell r="G2080" t="str">
            <v>Em Atividade Normal</v>
          </cell>
          <cell r="H2080">
            <v>44791</v>
          </cell>
          <cell r="I2080">
            <v>27074</v>
          </cell>
          <cell r="J2080" t="str">
            <v>291.971.628-09</v>
          </cell>
          <cell r="K2080" t="str">
            <v>125.49675.93.4</v>
          </cell>
          <cell r="L2080" t="str">
            <v>Salário Mensal</v>
          </cell>
          <cell r="M2080" t="str">
            <v>Empregado (CLT)</v>
          </cell>
          <cell r="N2080" t="str">
            <v>5142-25</v>
          </cell>
          <cell r="O2080">
            <v>167</v>
          </cell>
          <cell r="P2080" t="str">
            <v>SEGUNDA A SABADO - 13:40 AS 22:00 / INTERVALO DE 01 HORA</v>
          </cell>
          <cell r="Q2080" t="str">
            <v>220 Horas</v>
          </cell>
          <cell r="R2080" t="str">
            <v>75.01.014</v>
          </cell>
          <cell r="S2080" t="str">
            <v>SCK - Pintura de Meio-Fio e Remoção Faixas e Propagandas</v>
          </cell>
          <cell r="T2080">
            <v>2</v>
          </cell>
          <cell r="U2080" t="str">
            <v>SIEMACO SAO PAULO LIMP URBANA</v>
          </cell>
          <cell r="V2080" t="str">
            <v>Brasileira</v>
          </cell>
          <cell r="W2080" t="str">
            <v>Embu</v>
          </cell>
          <cell r="X2080" t="str">
            <v>MARIA EVA RODRIGUES</v>
          </cell>
          <cell r="Z2080" t="str">
            <v>Solteiro</v>
          </cell>
          <cell r="AA2080" t="str">
            <v>Ensino Fundamental Incompleto</v>
          </cell>
          <cell r="AB2080" t="str">
            <v>M</v>
          </cell>
          <cell r="AC2080" t="str">
            <v>Rua</v>
          </cell>
          <cell r="AD2080" t="str">
            <v xml:space="preserve">DO VALBOEIRO </v>
          </cell>
          <cell r="AE2080" t="str">
            <v>26</v>
          </cell>
          <cell r="AG2080" t="str">
            <v>05857-460</v>
          </cell>
          <cell r="AH2080" t="str">
            <v>JARDIM AURELIO</v>
          </cell>
          <cell r="AI2080" t="str">
            <v>São Paulo</v>
          </cell>
          <cell r="AJ2080" t="str">
            <v>São Paulo</v>
          </cell>
          <cell r="AK2080" t="str">
            <v>11</v>
          </cell>
          <cell r="AL2080" t="str">
            <v>95145.6138</v>
          </cell>
          <cell r="AM2080" t="str">
            <v>11</v>
          </cell>
          <cell r="AN2080" t="str">
            <v>94891-1720</v>
          </cell>
          <cell r="AP2080">
            <v>7283</v>
          </cell>
          <cell r="AQ2080" t="str">
            <v>17184</v>
          </cell>
          <cell r="AR2080" t="str">
            <v>6</v>
          </cell>
          <cell r="AS2080" t="str">
            <v>28067787X</v>
          </cell>
          <cell r="AT2080" t="str">
            <v>272510130116</v>
          </cell>
          <cell r="AU2080" t="str">
            <v>0597</v>
          </cell>
          <cell r="AV2080" t="str">
            <v>373</v>
          </cell>
          <cell r="AW2080" t="str">
            <v>29197162</v>
          </cell>
          <cell r="AX2080" t="str">
            <v>809</v>
          </cell>
          <cell r="AY2080">
            <v>1</v>
          </cell>
          <cell r="AZ2080">
            <v>0</v>
          </cell>
          <cell r="BA2080">
            <v>13</v>
          </cell>
        </row>
        <row r="2081">
          <cell r="A2081">
            <v>112301</v>
          </cell>
          <cell r="B2081" t="str">
            <v>ROGERIO LUIZ RODRIGUES DA SILVA</v>
          </cell>
          <cell r="C2081" t="str">
            <v>AJUDANTE EQ SERVICOS DIVERSOS</v>
          </cell>
          <cell r="D2081" t="str">
            <v>ECOSAMPA M'Boi Mirim</v>
          </cell>
          <cell r="E2081">
            <v>43617</v>
          </cell>
          <cell r="F2081">
            <v>1603.99</v>
          </cell>
          <cell r="G2081" t="str">
            <v>Em Atividade Normal</v>
          </cell>
          <cell r="H2081">
            <v>44867</v>
          </cell>
          <cell r="I2081">
            <v>31581</v>
          </cell>
          <cell r="J2081" t="str">
            <v>375.148.568-62</v>
          </cell>
          <cell r="K2081" t="str">
            <v>201.15238.51.9</v>
          </cell>
          <cell r="L2081" t="str">
            <v>Salário Mensal</v>
          </cell>
          <cell r="M2081" t="str">
            <v>Empregado (CLT)</v>
          </cell>
          <cell r="N2081" t="str">
            <v>5142-25</v>
          </cell>
          <cell r="O2081">
            <v>66</v>
          </cell>
          <cell r="P2081" t="str">
            <v>SEGUNDA A SABADO - 06:00 AS 14:20 / INTERVALO DE 01 HORA</v>
          </cell>
          <cell r="Q2081" t="str">
            <v>220 Horas</v>
          </cell>
          <cell r="R2081" t="str">
            <v>75.01.014</v>
          </cell>
          <cell r="S2081" t="str">
            <v>SCK - Pintura de Meio-Fio e Remoção Faixas e Propagandas</v>
          </cell>
          <cell r="T2081">
            <v>2</v>
          </cell>
          <cell r="U2081" t="str">
            <v>SIEMACO SAO PAULO LIMP URBANA</v>
          </cell>
          <cell r="V2081" t="str">
            <v>Brasileira</v>
          </cell>
          <cell r="W2081" t="str">
            <v>Caratinga</v>
          </cell>
          <cell r="X2081" t="str">
            <v>INEZ RODRIGUES DA SILVA</v>
          </cell>
          <cell r="Y2081" t="str">
            <v>PORFIRIO LUDGERIO DA SILVA</v>
          </cell>
          <cell r="Z2081" t="str">
            <v>Solteiro</v>
          </cell>
          <cell r="AA2081" t="str">
            <v>Ensino Médio Incompleto</v>
          </cell>
          <cell r="AB2081" t="str">
            <v>M</v>
          </cell>
          <cell r="AC2081" t="str">
            <v>Travessa</v>
          </cell>
          <cell r="AD2081" t="str">
            <v>ROBERTO MONTENEGRO</v>
          </cell>
          <cell r="AE2081" t="str">
            <v>2</v>
          </cell>
          <cell r="AG2081" t="str">
            <v>05883-150</v>
          </cell>
          <cell r="AH2081" t="str">
            <v>JARDIM DAS PALMEIRA</v>
          </cell>
          <cell r="AI2081" t="str">
            <v>São Paulo</v>
          </cell>
          <cell r="AJ2081" t="str">
            <v>São Paulo</v>
          </cell>
          <cell r="AP2081">
            <v>9106</v>
          </cell>
          <cell r="AQ2081" t="str">
            <v>33430</v>
          </cell>
          <cell r="AR2081" t="str">
            <v>4</v>
          </cell>
          <cell r="AS2081" t="str">
            <v>335874897</v>
          </cell>
          <cell r="AT2081" t="str">
            <v>326087400116</v>
          </cell>
          <cell r="AU2081" t="str">
            <v>439</v>
          </cell>
          <cell r="AV2081" t="str">
            <v>373</v>
          </cell>
          <cell r="AW2081" t="str">
            <v>87582</v>
          </cell>
          <cell r="AX2081" t="str">
            <v>325</v>
          </cell>
          <cell r="AY2081">
            <v>4</v>
          </cell>
          <cell r="AZ2081">
            <v>3</v>
          </cell>
          <cell r="BA2081">
            <v>0</v>
          </cell>
        </row>
        <row r="2082">
          <cell r="A2082">
            <v>112293</v>
          </cell>
          <cell r="B2082" t="str">
            <v>ROGERIO LYNCH DE OLIVEIRA</v>
          </cell>
          <cell r="C2082" t="str">
            <v>AJUDANTE EQ SERVICOS DIVERSOS</v>
          </cell>
          <cell r="D2082" t="str">
            <v>ECOSAMPA Operação Geral</v>
          </cell>
          <cell r="E2082">
            <v>43617</v>
          </cell>
          <cell r="F2082">
            <v>1231.95</v>
          </cell>
          <cell r="G2082" t="str">
            <v>Demitido em Meses Anteriores</v>
          </cell>
          <cell r="H2082">
            <v>43703</v>
          </cell>
          <cell r="I2082">
            <v>29695</v>
          </cell>
          <cell r="J2082" t="str">
            <v>284.511.758-21</v>
          </cell>
          <cell r="K2082" t="str">
            <v>135.94981.89.3</v>
          </cell>
          <cell r="L2082" t="str">
            <v>Salário Mensal</v>
          </cell>
          <cell r="M2082" t="str">
            <v>Empregado (CLT)</v>
          </cell>
          <cell r="N2082" t="str">
            <v>5142-25</v>
          </cell>
          <cell r="O2082">
            <v>301</v>
          </cell>
          <cell r="P2082" t="str">
            <v>SEGUNDA A SABADO - 22:00 AS 05:25 / INTERVALO DE 01 HORA</v>
          </cell>
          <cell r="Q2082" t="str">
            <v>220 Horas</v>
          </cell>
          <cell r="R2082" t="str">
            <v>75.01.004</v>
          </cell>
          <cell r="S2082" t="str">
            <v>SCK - Papeleiras Higienização</v>
          </cell>
          <cell r="T2082">
            <v>2</v>
          </cell>
          <cell r="U2082" t="str">
            <v>SIEMACO SAO PAULO LIMP URBANA</v>
          </cell>
          <cell r="V2082" t="str">
            <v>Brasileira</v>
          </cell>
          <cell r="W2082" t="str">
            <v>São Paulo</v>
          </cell>
          <cell r="X2082" t="str">
            <v>CLEUSA LYNCH DE OLIVEIRA</v>
          </cell>
          <cell r="Y2082" t="str">
            <v>ROGERIO DE OLIVEIRA</v>
          </cell>
          <cell r="Z2082" t="str">
            <v>Solteiro</v>
          </cell>
          <cell r="AA2082" t="str">
            <v>Ensino Fundamental Incompleto</v>
          </cell>
          <cell r="AB2082" t="str">
            <v>M</v>
          </cell>
          <cell r="AC2082" t="str">
            <v>Rua</v>
          </cell>
          <cell r="AD2082" t="str">
            <v>DOS JUVAS</v>
          </cell>
          <cell r="AE2082" t="str">
            <v>161</v>
          </cell>
          <cell r="AG2082" t="str">
            <v>04473-250</v>
          </cell>
          <cell r="AH2082" t="str">
            <v>SANTA AMELIA</v>
          </cell>
          <cell r="AI2082" t="str">
            <v>São Paulo</v>
          </cell>
          <cell r="AJ2082" t="str">
            <v>São Paulo</v>
          </cell>
          <cell r="AP2082">
            <v>2978</v>
          </cell>
          <cell r="AQ2082" t="str">
            <v>36802</v>
          </cell>
          <cell r="AR2082" t="str">
            <v>1</v>
          </cell>
          <cell r="AS2082" t="str">
            <v>309767283</v>
          </cell>
          <cell r="AT2082" t="str">
            <v>270346560124</v>
          </cell>
          <cell r="AU2082" t="str">
            <v>89</v>
          </cell>
          <cell r="AV2082" t="str">
            <v>418</v>
          </cell>
          <cell r="AW2082" t="str">
            <v>19528</v>
          </cell>
          <cell r="AX2082" t="str">
            <v>297</v>
          </cell>
          <cell r="AY2082">
            <v>0</v>
          </cell>
          <cell r="AZ2082">
            <v>2</v>
          </cell>
          <cell r="BA2082">
            <v>25</v>
          </cell>
        </row>
        <row r="2083">
          <cell r="A2083">
            <v>114821</v>
          </cell>
          <cell r="B2083" t="str">
            <v>ROGERIO MARCELINO DOS SANTOS</v>
          </cell>
          <cell r="C2083" t="str">
            <v>AUXILIAR DE CONTROLE OPERACIONAL</v>
          </cell>
          <cell r="D2083" t="str">
            <v>ECOSAMPA Operação Geral</v>
          </cell>
          <cell r="E2083">
            <v>43893</v>
          </cell>
          <cell r="F2083">
            <v>1952.99</v>
          </cell>
          <cell r="G2083" t="str">
            <v>Demitido em Meses Anteriores</v>
          </cell>
          <cell r="H2083">
            <v>44853</v>
          </cell>
          <cell r="I2083">
            <v>34263</v>
          </cell>
          <cell r="J2083" t="str">
            <v>400.030.688-03</v>
          </cell>
          <cell r="K2083" t="str">
            <v>201.52559.58.7</v>
          </cell>
          <cell r="L2083" t="str">
            <v>Salário Mensal</v>
          </cell>
          <cell r="M2083" t="str">
            <v>Empregado (CLT)</v>
          </cell>
          <cell r="N2083" t="str">
            <v>3423-10</v>
          </cell>
          <cell r="O2083">
            <v>301</v>
          </cell>
          <cell r="P2083" t="str">
            <v>SEGUNDA A SABADO - 22:00 AS 05:25 / INTERVALO DE 01 HORA</v>
          </cell>
          <cell r="Q2083" t="str">
            <v>220 Horas</v>
          </cell>
          <cell r="R2083" t="str">
            <v>75.02.001</v>
          </cell>
          <cell r="S2083" t="str">
            <v>Apoio Op C.Indireto</v>
          </cell>
          <cell r="T2083">
            <v>3</v>
          </cell>
          <cell r="U2083" t="str">
            <v>SIEMACO SAO PAULO LIMP URBANA</v>
          </cell>
          <cell r="V2083" t="str">
            <v>Brasileira</v>
          </cell>
          <cell r="W2083" t="str">
            <v>São Paulo</v>
          </cell>
          <cell r="X2083" t="str">
            <v>DAISA LEAL DOS SANTOS</v>
          </cell>
          <cell r="Y2083" t="str">
            <v>RAIMUNDO MARCELINO DOS SANTOS</v>
          </cell>
          <cell r="Z2083" t="str">
            <v>Solteiro</v>
          </cell>
          <cell r="AA2083" t="str">
            <v>Ensino Médio Completo</v>
          </cell>
          <cell r="AB2083" t="str">
            <v>M</v>
          </cell>
          <cell r="AC2083" t="str">
            <v>Rua</v>
          </cell>
          <cell r="AD2083" t="str">
            <v>RUA ESTEVAO FERNANDES</v>
          </cell>
          <cell r="AE2083" t="str">
            <v>559</v>
          </cell>
          <cell r="AF2083" t="str">
            <v>CASA 4</v>
          </cell>
          <cell r="AG2083" t="str">
            <v>04913-140</v>
          </cell>
          <cell r="AH2083" t="str">
            <v>JARDIM DAS FLORES</v>
          </cell>
          <cell r="AI2083" t="str">
            <v>São Paulo</v>
          </cell>
          <cell r="AJ2083" t="str">
            <v>São Paulo</v>
          </cell>
          <cell r="AK2083" t="str">
            <v>11</v>
          </cell>
          <cell r="AL2083" t="str">
            <v>97964.5579</v>
          </cell>
          <cell r="AP2083">
            <v>1546</v>
          </cell>
          <cell r="AQ2083" t="str">
            <v>65784</v>
          </cell>
          <cell r="AR2083" t="str">
            <v>0</v>
          </cell>
          <cell r="AS2083" t="str">
            <v>370861309</v>
          </cell>
          <cell r="AT2083" t="str">
            <v>391095110116</v>
          </cell>
          <cell r="AU2083" t="str">
            <v>544</v>
          </cell>
          <cell r="AV2083" t="str">
            <v>372</v>
          </cell>
          <cell r="AW2083" t="str">
            <v>40003068</v>
          </cell>
          <cell r="AX2083" t="str">
            <v>803</v>
          </cell>
          <cell r="AY2083">
            <v>2</v>
          </cell>
          <cell r="AZ2083">
            <v>7</v>
          </cell>
          <cell r="BA2083">
            <v>16</v>
          </cell>
        </row>
        <row r="2084">
          <cell r="A2084">
            <v>112285</v>
          </cell>
          <cell r="B2084" t="str">
            <v>ROGERIO MORAIS DA SILVA SANTOS</v>
          </cell>
          <cell r="C2084" t="str">
            <v>VARREDOR</v>
          </cell>
          <cell r="D2084" t="str">
            <v>ECOSAMPA M'Boi Mirim</v>
          </cell>
          <cell r="E2084">
            <v>43617</v>
          </cell>
          <cell r="F2084">
            <v>1319.67</v>
          </cell>
          <cell r="G2084" t="str">
            <v>Demitido em Meses Anteriores</v>
          </cell>
          <cell r="H2084">
            <v>44323</v>
          </cell>
          <cell r="I2084">
            <v>32596</v>
          </cell>
          <cell r="J2084" t="str">
            <v>053.511.485-01</v>
          </cell>
          <cell r="K2084" t="str">
            <v>165.55121.55.7</v>
          </cell>
          <cell r="L2084" t="str">
            <v>Salário Mensal</v>
          </cell>
          <cell r="M2084" t="str">
            <v>Empregado (CLT)</v>
          </cell>
          <cell r="N2084" t="str">
            <v>5142-15</v>
          </cell>
          <cell r="O2084">
            <v>66</v>
          </cell>
          <cell r="P2084" t="str">
            <v>SEGUNDA A SABADO - 06:00 AS 14:20 / INTERVALO DE 01 HORA</v>
          </cell>
          <cell r="Q2084" t="str">
            <v>220 Horas</v>
          </cell>
          <cell r="R2084" t="str">
            <v>75.01.006</v>
          </cell>
          <cell r="S2084" t="str">
            <v>SCK - Varrição de Vias e Logradouros</v>
          </cell>
          <cell r="T2084">
            <v>2</v>
          </cell>
          <cell r="U2084" t="str">
            <v>SIEMACO SAO PAULO LIMP URBANA</v>
          </cell>
          <cell r="V2084" t="str">
            <v>Brasileira</v>
          </cell>
          <cell r="W2084" t="str">
            <v>Aporá</v>
          </cell>
          <cell r="X2084" t="str">
            <v>ELZA MORAIS DA SILVA SANTOS</v>
          </cell>
          <cell r="Y2084" t="str">
            <v>RAIMUNDO BATISTA DOS SANTOS</v>
          </cell>
          <cell r="Z2084" t="str">
            <v>Casado</v>
          </cell>
          <cell r="AA2084" t="str">
            <v>Ensino Fundamental Incompleto</v>
          </cell>
          <cell r="AB2084" t="str">
            <v>M</v>
          </cell>
          <cell r="AC2084" t="str">
            <v>Avenida</v>
          </cell>
          <cell r="AD2084" t="str">
            <v>SANTO AFONSO</v>
          </cell>
          <cell r="AE2084" t="str">
            <v>1334</v>
          </cell>
          <cell r="AG2084" t="str">
            <v>04426-000</v>
          </cell>
          <cell r="AH2084" t="str">
            <v>JARDIM MIRIAM</v>
          </cell>
          <cell r="AI2084" t="str">
            <v>São Paulo</v>
          </cell>
          <cell r="AJ2084" t="str">
            <v>São Paulo</v>
          </cell>
          <cell r="AP2084">
            <v>3052</v>
          </cell>
          <cell r="AQ2084" t="str">
            <v>16644</v>
          </cell>
          <cell r="AR2084" t="str">
            <v>8</v>
          </cell>
          <cell r="AS2084" t="str">
            <v>57361975-X</v>
          </cell>
          <cell r="AT2084" t="str">
            <v>124035150590</v>
          </cell>
          <cell r="AU2084" t="str">
            <v>493</v>
          </cell>
          <cell r="AV2084" t="str">
            <v>418</v>
          </cell>
          <cell r="AW2084" t="str">
            <v>38429</v>
          </cell>
          <cell r="AX2084" t="str">
            <v>368</v>
          </cell>
          <cell r="AY2084">
            <v>1</v>
          </cell>
          <cell r="AZ2084">
            <v>11</v>
          </cell>
          <cell r="BA2084">
            <v>6</v>
          </cell>
        </row>
        <row r="2085">
          <cell r="A2085">
            <v>112172</v>
          </cell>
          <cell r="B2085" t="str">
            <v>ROGERIO OLIVEIRA LARA</v>
          </cell>
          <cell r="C2085" t="str">
            <v>FISCAL DE TRAFEGO PLENO</v>
          </cell>
          <cell r="D2085" t="str">
            <v>ECOSAMPA Campo Limpo</v>
          </cell>
          <cell r="E2085">
            <v>43617</v>
          </cell>
          <cell r="F2085">
            <v>3222.08</v>
          </cell>
          <cell r="G2085" t="str">
            <v>Em Atividade Normal</v>
          </cell>
          <cell r="H2085">
            <v>45177</v>
          </cell>
          <cell r="I2085">
            <v>30229</v>
          </cell>
          <cell r="J2085" t="str">
            <v>225.214.068-21</v>
          </cell>
          <cell r="K2085" t="str">
            <v>127.72235.93.0</v>
          </cell>
          <cell r="L2085" t="str">
            <v>Salário Mensal</v>
          </cell>
          <cell r="M2085" t="str">
            <v>Empregado (CLT)</v>
          </cell>
          <cell r="N2085" t="str">
            <v>5112-05</v>
          </cell>
          <cell r="O2085">
            <v>167</v>
          </cell>
          <cell r="P2085" t="str">
            <v>SEGUNDA A SABADO - 13:40 AS 22:00 / INTERVALO DE 01 HORA</v>
          </cell>
          <cell r="Q2085" t="str">
            <v>220 Horas</v>
          </cell>
          <cell r="R2085" t="str">
            <v>75.02.003</v>
          </cell>
          <cell r="S2085" t="str">
            <v>Apoio Op C.Direto</v>
          </cell>
          <cell r="T2085">
            <v>2</v>
          </cell>
          <cell r="U2085" t="str">
            <v>SIEMACO SAO PAULO LIMP URBANA</v>
          </cell>
          <cell r="V2085" t="str">
            <v>Brasileira</v>
          </cell>
          <cell r="W2085" t="str">
            <v>São Paulo</v>
          </cell>
          <cell r="X2085" t="str">
            <v>GIVANILDE OLIVEIRA LARA</v>
          </cell>
          <cell r="Y2085" t="str">
            <v>ROMAO EDUARDO RODRIGUES LARA</v>
          </cell>
          <cell r="Z2085" t="str">
            <v>Solteiro</v>
          </cell>
          <cell r="AA2085" t="str">
            <v>Ensino Fundamental Completo</v>
          </cell>
          <cell r="AB2085" t="str">
            <v>M</v>
          </cell>
          <cell r="AC2085" t="str">
            <v>Rua</v>
          </cell>
          <cell r="AD2085" t="str">
            <v>BRAS DA ROCHA</v>
          </cell>
          <cell r="AE2085" t="str">
            <v>1339</v>
          </cell>
          <cell r="AG2085" t="str">
            <v>04828-090</v>
          </cell>
          <cell r="AH2085" t="str">
            <v>JARDIM IPORANGA</v>
          </cell>
          <cell r="AI2085" t="str">
            <v>São Paulo</v>
          </cell>
          <cell r="AJ2085" t="str">
            <v>São Paulo</v>
          </cell>
          <cell r="AM2085" t="str">
            <v>11</v>
          </cell>
          <cell r="AN2085" t="str">
            <v>94146.0562</v>
          </cell>
          <cell r="AP2085">
            <v>2921</v>
          </cell>
          <cell r="AQ2085" t="str">
            <v>52745</v>
          </cell>
          <cell r="AR2085" t="str">
            <v>9</v>
          </cell>
          <cell r="AS2085" t="str">
            <v>304290828</v>
          </cell>
          <cell r="AT2085" t="str">
            <v>283437580183</v>
          </cell>
          <cell r="AU2085" t="str">
            <v>364</v>
          </cell>
          <cell r="AV2085" t="str">
            <v>280</v>
          </cell>
          <cell r="AW2085" t="str">
            <v>00000071686</v>
          </cell>
          <cell r="AX2085" t="str">
            <v>00230</v>
          </cell>
          <cell r="AY2085">
            <v>4</v>
          </cell>
          <cell r="AZ2085">
            <v>3</v>
          </cell>
          <cell r="BA2085">
            <v>0</v>
          </cell>
        </row>
        <row r="2086">
          <cell r="A2086">
            <v>112977</v>
          </cell>
          <cell r="B2086" t="str">
            <v>ROGERIO PEREIRA LINO</v>
          </cell>
          <cell r="C2086" t="str">
            <v>MOTORISTA CAMINHAO</v>
          </cell>
          <cell r="D2086" t="str">
            <v>ECOSAMPA Operação Geral</v>
          </cell>
          <cell r="E2086">
            <v>43617</v>
          </cell>
          <cell r="F2086">
            <v>2785.59</v>
          </cell>
          <cell r="G2086" t="str">
            <v>Demitido em Meses Anteriores</v>
          </cell>
          <cell r="H2086">
            <v>44803</v>
          </cell>
          <cell r="I2086">
            <v>30206</v>
          </cell>
          <cell r="J2086" t="str">
            <v>222.397.278-02</v>
          </cell>
          <cell r="K2086" t="str">
            <v>165.92120.32.1</v>
          </cell>
          <cell r="L2086" t="str">
            <v>Salário Mensal</v>
          </cell>
          <cell r="M2086" t="str">
            <v>Empregado (CLT)</v>
          </cell>
          <cell r="N2086" t="str">
            <v>7825-10</v>
          </cell>
          <cell r="O2086">
            <v>339</v>
          </cell>
          <cell r="P2086" t="str">
            <v>SEGUNDA A SABADO - 13:20 AS 21:40 / INTERVALO DE 01 HORA</v>
          </cell>
          <cell r="Q2086" t="str">
            <v>220 Horas</v>
          </cell>
          <cell r="R2086" t="str">
            <v>75.01.022</v>
          </cell>
          <cell r="S2086" t="str">
            <v>SCK - Limpeza Habitacional - Dificil Acesso</v>
          </cell>
          <cell r="T2086">
            <v>2</v>
          </cell>
          <cell r="U2086" t="str">
            <v>SIND TRAB EMP DE ONIBUS RODOV INTEREST INTERM SET DIF SAO PAULO</v>
          </cell>
          <cell r="V2086" t="str">
            <v>Brasileira</v>
          </cell>
          <cell r="W2086" t="str">
            <v>São Paulo</v>
          </cell>
          <cell r="X2086" t="str">
            <v>FRANCISCA CICERA PEREIRA LINO</v>
          </cell>
          <cell r="Y2086" t="str">
            <v>JOSE WILSON LINO</v>
          </cell>
          <cell r="Z2086" t="str">
            <v>Casado</v>
          </cell>
          <cell r="AA2086" t="str">
            <v>Ensino Médio Completo</v>
          </cell>
          <cell r="AB2086" t="str">
            <v>M</v>
          </cell>
          <cell r="AC2086" t="str">
            <v>Rua</v>
          </cell>
          <cell r="AD2086" t="str">
            <v>MANUEL RODRIGUES MEXELHAO</v>
          </cell>
          <cell r="AE2086" t="str">
            <v>152</v>
          </cell>
          <cell r="AG2086" t="str">
            <v>04431-090</v>
          </cell>
          <cell r="AH2086" t="str">
            <v>JD SELMA</v>
          </cell>
          <cell r="AI2086" t="str">
            <v>São Paulo</v>
          </cell>
          <cell r="AJ2086" t="str">
            <v>São Paulo</v>
          </cell>
          <cell r="AP2086">
            <v>390</v>
          </cell>
          <cell r="AQ2086" t="str">
            <v>11621</v>
          </cell>
          <cell r="AR2086" t="str">
            <v>8</v>
          </cell>
          <cell r="AS2086" t="str">
            <v>428712435</v>
          </cell>
          <cell r="AT2086" t="str">
            <v>293800270183</v>
          </cell>
          <cell r="AU2086" t="str">
            <v>040</v>
          </cell>
          <cell r="AV2086" t="str">
            <v>418</v>
          </cell>
          <cell r="AW2086" t="str">
            <v>0000079938</v>
          </cell>
          <cell r="AX2086" t="str">
            <v>00262</v>
          </cell>
          <cell r="AY2086">
            <v>3</v>
          </cell>
          <cell r="AZ2086">
            <v>2</v>
          </cell>
          <cell r="BA2086">
            <v>29</v>
          </cell>
          <cell r="BB2086" t="str">
            <v>31.554.422.902</v>
          </cell>
          <cell r="BC2086">
            <v>44539</v>
          </cell>
          <cell r="BE2086" t="str">
            <v>D</v>
          </cell>
          <cell r="BG2086">
            <v>43609</v>
          </cell>
        </row>
        <row r="2087">
          <cell r="A2087">
            <v>112196</v>
          </cell>
          <cell r="B2087" t="str">
            <v>ROGERIO PIRES</v>
          </cell>
          <cell r="C2087" t="str">
            <v>AJUDANTE EQ SERVICOS DIVERSOS</v>
          </cell>
          <cell r="D2087" t="str">
            <v>ECOSAMPA M'Boi Mirim</v>
          </cell>
          <cell r="E2087">
            <v>43617</v>
          </cell>
          <cell r="F2087">
            <v>1603.99</v>
          </cell>
          <cell r="G2087" t="str">
            <v>Em Atividade Normal</v>
          </cell>
          <cell r="H2087">
            <v>44867</v>
          </cell>
          <cell r="I2087">
            <v>30555</v>
          </cell>
          <cell r="J2087" t="str">
            <v>377.689.958-13</v>
          </cell>
          <cell r="K2087" t="str">
            <v>207.24764.50.4</v>
          </cell>
          <cell r="L2087" t="str">
            <v>Salário Mensal</v>
          </cell>
          <cell r="M2087" t="str">
            <v>Empregado (CLT)</v>
          </cell>
          <cell r="N2087" t="str">
            <v>5142-25</v>
          </cell>
          <cell r="O2087">
            <v>66</v>
          </cell>
          <cell r="P2087" t="str">
            <v>SEGUNDA A SABADO - 06:00 AS 14:20 / INTERVALO DE 01 HORA</v>
          </cell>
          <cell r="Q2087" t="str">
            <v>220 Horas</v>
          </cell>
          <cell r="R2087" t="str">
            <v>75.01.014</v>
          </cell>
          <cell r="S2087" t="str">
            <v>SCK - Pintura de Meio-Fio e Remoção Faixas e Propagandas</v>
          </cell>
          <cell r="T2087">
            <v>2</v>
          </cell>
          <cell r="U2087" t="str">
            <v>SIEMACO SAO PAULO LIMP URBANA</v>
          </cell>
          <cell r="V2087" t="str">
            <v>Brasileira</v>
          </cell>
          <cell r="W2087" t="str">
            <v>São Paulo</v>
          </cell>
          <cell r="X2087" t="str">
            <v>FATIMA VELOSO PIRES</v>
          </cell>
          <cell r="Y2087" t="str">
            <v>AGUINALDO PIRES</v>
          </cell>
          <cell r="Z2087" t="str">
            <v>Outros</v>
          </cell>
          <cell r="AA2087" t="str">
            <v>Ensino Fundamental Completo</v>
          </cell>
          <cell r="AB2087" t="str">
            <v>M</v>
          </cell>
          <cell r="AC2087" t="str">
            <v>Rua</v>
          </cell>
          <cell r="AD2087" t="str">
            <v>LUISA DAMON</v>
          </cell>
          <cell r="AE2087" t="str">
            <v>50</v>
          </cell>
          <cell r="AG2087" t="str">
            <v>05795-240</v>
          </cell>
          <cell r="AH2087" t="str">
            <v>JARDIM ROSANA</v>
          </cell>
          <cell r="AI2087" t="str">
            <v>São Paulo</v>
          </cell>
          <cell r="AJ2087" t="str">
            <v>São Paulo</v>
          </cell>
          <cell r="AM2087" t="str">
            <v>11</v>
          </cell>
          <cell r="AN2087" t="str">
            <v>97318.4706</v>
          </cell>
          <cell r="AP2087">
            <v>9106</v>
          </cell>
          <cell r="AQ2087" t="str">
            <v>33393</v>
          </cell>
          <cell r="AR2087" t="str">
            <v>4</v>
          </cell>
          <cell r="AS2087" t="str">
            <v>376389278</v>
          </cell>
          <cell r="AT2087" t="str">
            <v>348593570116</v>
          </cell>
          <cell r="AU2087" t="str">
            <v>743</v>
          </cell>
          <cell r="AV2087" t="str">
            <v>328</v>
          </cell>
          <cell r="AW2087" t="str">
            <v>0000011700</v>
          </cell>
          <cell r="AX2087" t="str">
            <v>00334</v>
          </cell>
          <cell r="AY2087">
            <v>4</v>
          </cell>
          <cell r="AZ2087">
            <v>3</v>
          </cell>
          <cell r="BA2087">
            <v>0</v>
          </cell>
        </row>
        <row r="2088">
          <cell r="A2088">
            <v>112199</v>
          </cell>
          <cell r="B2088" t="str">
            <v>ROGERIO RODRIGUES SANTANA</v>
          </cell>
          <cell r="C2088" t="str">
            <v>AJUDANTE EQ SERVICOS DIVERSOS</v>
          </cell>
          <cell r="D2088" t="str">
            <v>ECOSAMPA M'Boi Mirim</v>
          </cell>
          <cell r="E2088">
            <v>43617</v>
          </cell>
          <cell r="F2088">
            <v>1603.99</v>
          </cell>
          <cell r="G2088" t="str">
            <v>Em Atividade Normal</v>
          </cell>
          <cell r="H2088">
            <v>44898</v>
          </cell>
          <cell r="I2088">
            <v>32422</v>
          </cell>
          <cell r="J2088" t="str">
            <v>374.064.298-00</v>
          </cell>
          <cell r="K2088" t="str">
            <v>206.86491.99.2</v>
          </cell>
          <cell r="L2088" t="str">
            <v>Salário Mensal</v>
          </cell>
          <cell r="M2088" t="str">
            <v>Empregado (CLT)</v>
          </cell>
          <cell r="N2088" t="str">
            <v>5142-25</v>
          </cell>
          <cell r="O2088">
            <v>167</v>
          </cell>
          <cell r="P2088" t="str">
            <v>SEGUNDA A SABADO - 13:40 AS 22:00 / INTERVALO DE 01 HORA</v>
          </cell>
          <cell r="Q2088" t="str">
            <v>220 Horas</v>
          </cell>
          <cell r="R2088" t="str">
            <v>75.01.016</v>
          </cell>
          <cell r="S2088" t="str">
            <v>SCK - Coleta - Catabagulho e Entulho</v>
          </cell>
          <cell r="T2088">
            <v>2</v>
          </cell>
          <cell r="U2088" t="str">
            <v>SIEMACO SAO PAULO LIMP URBANA</v>
          </cell>
          <cell r="V2088" t="str">
            <v>Brasileira</v>
          </cell>
          <cell r="W2088" t="str">
            <v>São Paulo</v>
          </cell>
          <cell r="X2088" t="str">
            <v>FRANCISCA RODRIGUES SANTANA</v>
          </cell>
          <cell r="Y2088" t="str">
            <v>ANTONIO SANTANA FILHO</v>
          </cell>
          <cell r="Z2088" t="str">
            <v>Solteiro</v>
          </cell>
          <cell r="AA2088" t="str">
            <v>Ensino Fundamental Incompleto</v>
          </cell>
          <cell r="AB2088" t="str">
            <v>M</v>
          </cell>
          <cell r="AC2088" t="str">
            <v>Rua</v>
          </cell>
          <cell r="AD2088" t="str">
            <v>MARIA DELMIRO ESPIRITO SANTO</v>
          </cell>
          <cell r="AE2088" t="str">
            <v>1117</v>
          </cell>
          <cell r="AG2088" t="str">
            <v>05857-205</v>
          </cell>
          <cell r="AH2088" t="str">
            <v>JD AURELIO</v>
          </cell>
          <cell r="AI2088" t="str">
            <v>São Paulo</v>
          </cell>
          <cell r="AJ2088" t="str">
            <v>São Paulo</v>
          </cell>
          <cell r="AP2088">
            <v>390</v>
          </cell>
          <cell r="AQ2088" t="str">
            <v>10309</v>
          </cell>
          <cell r="AR2088" t="str">
            <v>1</v>
          </cell>
          <cell r="AS2088" t="str">
            <v>44658096X</v>
          </cell>
          <cell r="AT2088" t="str">
            <v>339540710116</v>
          </cell>
          <cell r="AU2088" t="str">
            <v>441</v>
          </cell>
          <cell r="AV2088" t="str">
            <v>373</v>
          </cell>
          <cell r="AW2088" t="str">
            <v>0000094728</v>
          </cell>
          <cell r="AX2088" t="str">
            <v>00323</v>
          </cell>
          <cell r="AY2088">
            <v>4</v>
          </cell>
          <cell r="AZ2088">
            <v>3</v>
          </cell>
          <cell r="BA2088">
            <v>0</v>
          </cell>
        </row>
        <row r="2089">
          <cell r="A2089">
            <v>112636</v>
          </cell>
          <cell r="B2089" t="str">
            <v>ROGERIO SANTOS SANTIAGO</v>
          </cell>
          <cell r="C2089" t="str">
            <v>COLETOR</v>
          </cell>
          <cell r="D2089" t="str">
            <v>ECOSAMPA Operação Geral</v>
          </cell>
          <cell r="E2089">
            <v>43617</v>
          </cell>
          <cell r="F2089">
            <v>1569.61</v>
          </cell>
          <cell r="G2089" t="str">
            <v>Demitido em Meses Anteriores</v>
          </cell>
          <cell r="H2089">
            <v>44371</v>
          </cell>
          <cell r="I2089">
            <v>30132</v>
          </cell>
          <cell r="J2089" t="str">
            <v>330.832.678-78</v>
          </cell>
          <cell r="K2089" t="str">
            <v>135.25744.85.3</v>
          </cell>
          <cell r="L2089" t="str">
            <v>Salário Mensal</v>
          </cell>
          <cell r="M2089" t="str">
            <v>Empregado (CLT)</v>
          </cell>
          <cell r="N2089" t="str">
            <v>5142-05</v>
          </cell>
          <cell r="O2089">
            <v>339</v>
          </cell>
          <cell r="P2089" t="str">
            <v>SEGUNDA A SABADO - 13:20 AS 21:40 / INTERVALO DE 01 HORA</v>
          </cell>
          <cell r="Q2089" t="str">
            <v>220 Horas</v>
          </cell>
          <cell r="R2089" t="str">
            <v>75.01.017</v>
          </cell>
          <cell r="S2089" t="str">
            <v>SCK - Coleta Manual - Entulho e Materiais Diversos</v>
          </cell>
          <cell r="T2089">
            <v>2</v>
          </cell>
          <cell r="U2089" t="str">
            <v>SIEMACO SAO PAULO LIMP URBANA</v>
          </cell>
          <cell r="V2089" t="str">
            <v>Brasileira</v>
          </cell>
          <cell r="W2089" t="str">
            <v>São Paulo</v>
          </cell>
          <cell r="X2089" t="str">
            <v>FRANCISCA ARAUJO DOS SANTOS SANTIAGO</v>
          </cell>
          <cell r="Y2089" t="str">
            <v>ANTONIO FELIPE SANTIAGO</v>
          </cell>
          <cell r="Z2089" t="str">
            <v>Outros</v>
          </cell>
          <cell r="AA2089" t="str">
            <v>Ensino Médio Completo</v>
          </cell>
          <cell r="AB2089" t="str">
            <v>M</v>
          </cell>
          <cell r="AC2089" t="str">
            <v>Rua</v>
          </cell>
          <cell r="AD2089" t="str">
            <v>BEIJA FLOR</v>
          </cell>
          <cell r="AE2089" t="str">
            <v>28</v>
          </cell>
          <cell r="AF2089" t="str">
            <v>B</v>
          </cell>
          <cell r="AG2089" t="str">
            <v>04895-280</v>
          </cell>
          <cell r="AH2089" t="str">
            <v>COLONIA</v>
          </cell>
          <cell r="AI2089" t="str">
            <v>São Paulo</v>
          </cell>
          <cell r="AJ2089" t="str">
            <v>São Paulo</v>
          </cell>
          <cell r="AK2089" t="str">
            <v>11</v>
          </cell>
          <cell r="AL2089" t="str">
            <v>5921.4991</v>
          </cell>
          <cell r="AM2089" t="str">
            <v>11</v>
          </cell>
          <cell r="AN2089" t="str">
            <v>7134.8018</v>
          </cell>
          <cell r="AP2089">
            <v>390</v>
          </cell>
          <cell r="AQ2089" t="str">
            <v>12498</v>
          </cell>
          <cell r="AR2089" t="str">
            <v>0</v>
          </cell>
          <cell r="AS2089" t="str">
            <v>35.930.874-0</v>
          </cell>
          <cell r="AT2089" t="str">
            <v>323670660116</v>
          </cell>
          <cell r="AU2089" t="str">
            <v>412</v>
          </cell>
          <cell r="AV2089" t="str">
            <v>371</v>
          </cell>
          <cell r="AW2089" t="str">
            <v>0000082554</v>
          </cell>
          <cell r="AX2089" t="str">
            <v>00267</v>
          </cell>
          <cell r="AY2089">
            <v>2</v>
          </cell>
          <cell r="AZ2089">
            <v>0</v>
          </cell>
          <cell r="BA2089">
            <v>23</v>
          </cell>
        </row>
        <row r="2090">
          <cell r="A2090">
            <v>114256</v>
          </cell>
          <cell r="B2090" t="str">
            <v>ROGERIO SILVA PEREIRA</v>
          </cell>
          <cell r="C2090" t="str">
            <v>AUXILIAR DE TRAFEGO</v>
          </cell>
          <cell r="D2090" t="str">
            <v>ECOSAMPA Operação Geral</v>
          </cell>
          <cell r="E2090">
            <v>43804</v>
          </cell>
          <cell r="F2090">
            <v>2610.2399999999998</v>
          </cell>
          <cell r="G2090" t="str">
            <v>Em Atividade Normal</v>
          </cell>
          <cell r="H2090">
            <v>45177</v>
          </cell>
          <cell r="I2090">
            <v>31527</v>
          </cell>
          <cell r="J2090" t="str">
            <v>347.620.118-00</v>
          </cell>
          <cell r="K2090" t="str">
            <v>133.21032.89.8</v>
          </cell>
          <cell r="L2090" t="str">
            <v>Salário Mensal</v>
          </cell>
          <cell r="M2090" t="str">
            <v>Empregado (CLT)</v>
          </cell>
          <cell r="N2090" t="str">
            <v>5142-15</v>
          </cell>
          <cell r="O2090">
            <v>306</v>
          </cell>
          <cell r="P2090" t="str">
            <v>SEGUNDA A SABADO - 05:20 AS 13:40/ INTERVALO DE 01 HORA</v>
          </cell>
          <cell r="Q2090" t="str">
            <v>220 Horas</v>
          </cell>
          <cell r="R2090" t="str">
            <v>75.02.003</v>
          </cell>
          <cell r="S2090" t="str">
            <v>Apoio Op C.Direto</v>
          </cell>
          <cell r="T2090">
            <v>2</v>
          </cell>
          <cell r="U2090" t="str">
            <v>SIEMACO SAO PAULO LIMP URBANA</v>
          </cell>
          <cell r="V2090" t="str">
            <v>Brasileira</v>
          </cell>
          <cell r="W2090" t="str">
            <v>Iguaí</v>
          </cell>
          <cell r="X2090" t="str">
            <v>MARIONETE SILVA PEREIRA</v>
          </cell>
          <cell r="Y2090" t="str">
            <v>JULIO JOSE PEREIRA</v>
          </cell>
          <cell r="Z2090" t="str">
            <v>Casado</v>
          </cell>
          <cell r="AA2090" t="str">
            <v>Ensino Médio Completo</v>
          </cell>
          <cell r="AB2090" t="str">
            <v>M</v>
          </cell>
          <cell r="AC2090" t="str">
            <v>Travessa</v>
          </cell>
          <cell r="AD2090" t="str">
            <v>TRAVESSA PRIMAVERA</v>
          </cell>
          <cell r="AE2090" t="str">
            <v>54</v>
          </cell>
          <cell r="AF2090" t="str">
            <v>CS1</v>
          </cell>
          <cell r="AG2090" t="str">
            <v>04474-440</v>
          </cell>
          <cell r="AH2090" t="str">
            <v>JARDIM SANTA TEREZINHA</v>
          </cell>
          <cell r="AI2090" t="str">
            <v>São Paulo</v>
          </cell>
          <cell r="AJ2090" t="str">
            <v>São Paulo</v>
          </cell>
          <cell r="AK2090" t="str">
            <v>11</v>
          </cell>
          <cell r="AL2090" t="str">
            <v>5621.5809</v>
          </cell>
          <cell r="AM2090" t="str">
            <v>11</v>
          </cell>
          <cell r="AN2090" t="str">
            <v>98161.7997</v>
          </cell>
          <cell r="AP2090">
            <v>6507</v>
          </cell>
          <cell r="AQ2090" t="str">
            <v>10875</v>
          </cell>
          <cell r="AR2090" t="str">
            <v>8</v>
          </cell>
          <cell r="AS2090" t="str">
            <v>429630219</v>
          </cell>
          <cell r="AT2090" t="str">
            <v>331435570183</v>
          </cell>
          <cell r="AU2090" t="str">
            <v>437</v>
          </cell>
          <cell r="AV2090" t="str">
            <v>320</v>
          </cell>
          <cell r="AW2090" t="str">
            <v>34762011</v>
          </cell>
          <cell r="AX2090" t="str">
            <v>800</v>
          </cell>
          <cell r="AY2090">
            <v>3</v>
          </cell>
          <cell r="AZ2090">
            <v>8</v>
          </cell>
          <cell r="BA2090">
            <v>26</v>
          </cell>
        </row>
        <row r="2091">
          <cell r="A2091">
            <v>112202</v>
          </cell>
          <cell r="B2091" t="str">
            <v>ROMILDO BESERRA DE ALENCAR</v>
          </cell>
          <cell r="C2091" t="str">
            <v>AJUDANTE EQ SERVICOS DIVERSOS</v>
          </cell>
          <cell r="D2091" t="str">
            <v>ECOSAMPA M'Boi Mirim</v>
          </cell>
          <cell r="E2091">
            <v>43617</v>
          </cell>
          <cell r="F2091">
            <v>1603.99</v>
          </cell>
          <cell r="G2091" t="str">
            <v>Em Atividade Normal</v>
          </cell>
          <cell r="H2091">
            <v>44867</v>
          </cell>
          <cell r="I2091">
            <v>27756</v>
          </cell>
          <cell r="J2091" t="str">
            <v>177.777.258-31</v>
          </cell>
          <cell r="K2091" t="str">
            <v>125.43997.77.8</v>
          </cell>
          <cell r="L2091" t="str">
            <v>Salário Mensal</v>
          </cell>
          <cell r="M2091" t="str">
            <v>Empregado (CLT)</v>
          </cell>
          <cell r="N2091" t="str">
            <v>5142-25</v>
          </cell>
          <cell r="O2091">
            <v>66</v>
          </cell>
          <cell r="P2091" t="str">
            <v>SEGUNDA A SABADO - 06:00 AS 14:20 / INTERVALO DE 01 HORA</v>
          </cell>
          <cell r="Q2091" t="str">
            <v>220 Horas</v>
          </cell>
          <cell r="R2091" t="str">
            <v>75.01.014</v>
          </cell>
          <cell r="S2091" t="str">
            <v>SCK - Pintura de Meio-Fio e Remoção Faixas e Propagandas</v>
          </cell>
          <cell r="T2091">
            <v>2</v>
          </cell>
          <cell r="U2091" t="str">
            <v>SIEMACO SAO PAULO LIMP URBANA</v>
          </cell>
          <cell r="V2091" t="str">
            <v>Brasileira</v>
          </cell>
          <cell r="W2091" t="str">
            <v>São Paulo</v>
          </cell>
          <cell r="X2091" t="str">
            <v>NILTA BESERRA DE ALENCAR</v>
          </cell>
          <cell r="Y2091" t="str">
            <v>JOAO RODRIGUES DE ALENCAR</v>
          </cell>
          <cell r="Z2091" t="str">
            <v>Solteiro</v>
          </cell>
          <cell r="AA2091" t="str">
            <v>Ensino Fundamental Incompleto</v>
          </cell>
          <cell r="AB2091" t="str">
            <v>M</v>
          </cell>
          <cell r="AC2091" t="str">
            <v>Rua</v>
          </cell>
          <cell r="AD2091" t="str">
            <v>ANTONIO JULIO DOS SANTOS</v>
          </cell>
          <cell r="AE2091" t="str">
            <v>14</v>
          </cell>
          <cell r="AG2091" t="str">
            <v>05661-020</v>
          </cell>
          <cell r="AH2091" t="str">
            <v>FAZENDA MORUMBI</v>
          </cell>
          <cell r="AI2091" t="str">
            <v>São Paulo</v>
          </cell>
          <cell r="AJ2091" t="str">
            <v>São Paulo</v>
          </cell>
          <cell r="AP2091">
            <v>9106</v>
          </cell>
          <cell r="AQ2091" t="str">
            <v>33436</v>
          </cell>
          <cell r="AR2091" t="str">
            <v>1</v>
          </cell>
          <cell r="AS2091" t="str">
            <v>256150527</v>
          </cell>
          <cell r="AT2091" t="str">
            <v>268511910183</v>
          </cell>
          <cell r="AU2091" t="str">
            <v>64</v>
          </cell>
          <cell r="AV2091" t="str">
            <v>346</v>
          </cell>
          <cell r="AW2091" t="str">
            <v>0000085166</v>
          </cell>
          <cell r="AX2091" t="str">
            <v>00139</v>
          </cell>
          <cell r="AY2091">
            <v>4</v>
          </cell>
          <cell r="AZ2091">
            <v>3</v>
          </cell>
          <cell r="BA2091">
            <v>0</v>
          </cell>
        </row>
        <row r="2092">
          <cell r="A2092">
            <v>114958</v>
          </cell>
          <cell r="B2092" t="str">
            <v>ROMILDO DOS SANTOS SILVA</v>
          </cell>
          <cell r="C2092" t="str">
            <v>MOTORISTA CAMINHAO</v>
          </cell>
          <cell r="D2092" t="str">
            <v>ECOSAMPA Operação Geral</v>
          </cell>
          <cell r="E2092">
            <v>43916</v>
          </cell>
          <cell r="F2092">
            <v>3050.22</v>
          </cell>
          <cell r="G2092" t="str">
            <v>Em Atividade Normal</v>
          </cell>
          <cell r="H2092">
            <v>45056</v>
          </cell>
          <cell r="I2092">
            <v>29036</v>
          </cell>
          <cell r="J2092" t="str">
            <v>270.555.758-00</v>
          </cell>
          <cell r="K2092" t="str">
            <v>126.15020.85.6</v>
          </cell>
          <cell r="L2092" t="str">
            <v>Salário Mensal</v>
          </cell>
          <cell r="M2092" t="str">
            <v>Empregado (CLT)</v>
          </cell>
          <cell r="N2092" t="str">
            <v>7825-10</v>
          </cell>
          <cell r="O2092">
            <v>297</v>
          </cell>
          <cell r="P2092" t="str">
            <v>SEGUNDA A SABADO - 05:40 AS 14:00 / INTERVALO DE 01 HORA</v>
          </cell>
          <cell r="Q2092" t="str">
            <v>220 Horas</v>
          </cell>
          <cell r="R2092" t="str">
            <v>75.01.024</v>
          </cell>
          <cell r="S2092" t="str">
            <v>SCK - Coleta Manual Residuos - Compactador</v>
          </cell>
          <cell r="T2092">
            <v>2</v>
          </cell>
          <cell r="U2092" t="str">
            <v>SIND TRAB EMP DE ONIBUS RODOV INTEREST INTERM SET DIF SAO PAULO</v>
          </cell>
          <cell r="V2092" t="str">
            <v>Brasileira</v>
          </cell>
          <cell r="W2092" t="str">
            <v>Rubelita</v>
          </cell>
          <cell r="X2092" t="str">
            <v>MARIA CLAONICE SANTOS DA SILVA</v>
          </cell>
          <cell r="Y2092" t="str">
            <v>JOSE MARIA DA SILVA</v>
          </cell>
          <cell r="Z2092" t="str">
            <v>Casado</v>
          </cell>
          <cell r="AA2092" t="str">
            <v>Ensino Médio Incompleto</v>
          </cell>
          <cell r="AB2092" t="str">
            <v>M</v>
          </cell>
          <cell r="AC2092" t="str">
            <v>Avenida</v>
          </cell>
          <cell r="AD2092" t="str">
            <v>AGENOR DE OLIVEIRA</v>
          </cell>
          <cell r="AE2092" t="str">
            <v>91</v>
          </cell>
          <cell r="AF2092" t="str">
            <v>BLOCO A</v>
          </cell>
          <cell r="AG2092" t="str">
            <v>04912-080</v>
          </cell>
          <cell r="AH2092" t="str">
            <v>GUARAPIRANGA</v>
          </cell>
          <cell r="AI2092" t="str">
            <v>São Paulo</v>
          </cell>
          <cell r="AJ2092" t="str">
            <v>São Paulo</v>
          </cell>
          <cell r="AK2092" t="str">
            <v>11</v>
          </cell>
          <cell r="AL2092" t="str">
            <v>98620.0313</v>
          </cell>
          <cell r="AP2092">
            <v>1667</v>
          </cell>
          <cell r="AQ2092" t="str">
            <v>61464</v>
          </cell>
          <cell r="AR2092" t="str">
            <v>6</v>
          </cell>
          <cell r="AS2092" t="str">
            <v>329475599</v>
          </cell>
          <cell r="AT2092" t="str">
            <v>280375190141</v>
          </cell>
          <cell r="AU2092" t="str">
            <v>186</v>
          </cell>
          <cell r="AV2092" t="str">
            <v>381</v>
          </cell>
          <cell r="AW2092" t="str">
            <v>27055575</v>
          </cell>
          <cell r="AX2092" t="str">
            <v>800</v>
          </cell>
          <cell r="AY2092">
            <v>3</v>
          </cell>
          <cell r="AZ2092">
            <v>5</v>
          </cell>
          <cell r="BA2092">
            <v>5</v>
          </cell>
          <cell r="BB2092" t="str">
            <v>03.458.678.300</v>
          </cell>
          <cell r="BC2092">
            <v>45036</v>
          </cell>
          <cell r="BD2092">
            <v>43265</v>
          </cell>
          <cell r="BE2092" t="str">
            <v>A</v>
          </cell>
          <cell r="BF2092" t="str">
            <v>D</v>
          </cell>
          <cell r="BG2092">
            <v>43965</v>
          </cell>
        </row>
        <row r="2093">
          <cell r="A2093">
            <v>112639</v>
          </cell>
          <cell r="B2093" t="str">
            <v>ROMILDO FREITAS DOS SANTOS</v>
          </cell>
          <cell r="C2093" t="str">
            <v>VARREDOR</v>
          </cell>
          <cell r="D2093" t="str">
            <v>ECOSAMPA Santo Amaro</v>
          </cell>
          <cell r="E2093">
            <v>43617</v>
          </cell>
          <cell r="F2093">
            <v>1603.99</v>
          </cell>
          <cell r="G2093" t="str">
            <v>Em Atividade Normal</v>
          </cell>
          <cell r="H2093">
            <v>45023</v>
          </cell>
          <cell r="I2093">
            <v>27753</v>
          </cell>
          <cell r="J2093" t="str">
            <v>926.623.665-91</v>
          </cell>
          <cell r="K2093" t="str">
            <v>126.73647.93.9</v>
          </cell>
          <cell r="L2093" t="str">
            <v>Salário Mensal</v>
          </cell>
          <cell r="M2093" t="str">
            <v>Empregado (CLT)</v>
          </cell>
          <cell r="N2093" t="str">
            <v>5142-15</v>
          </cell>
          <cell r="O2093">
            <v>66</v>
          </cell>
          <cell r="P2093" t="str">
            <v>SEGUNDA A SABADO - 06:00 AS 14:20 / INTERVALO DE 01 HORA</v>
          </cell>
          <cell r="Q2093" t="str">
            <v>220 Horas</v>
          </cell>
          <cell r="R2093" t="str">
            <v>75.01.006</v>
          </cell>
          <cell r="S2093" t="str">
            <v>SCK - Varrição de Vias e Logradouros</v>
          </cell>
          <cell r="T2093">
            <v>2</v>
          </cell>
          <cell r="U2093" t="str">
            <v>SIEMACO SAO PAULO LIMP URBANA</v>
          </cell>
          <cell r="V2093" t="str">
            <v>Brasileira</v>
          </cell>
          <cell r="W2093" t="str">
            <v>Ipirá</v>
          </cell>
          <cell r="X2093" t="str">
            <v>ROSALIA PINHEIRO DE FREITAS</v>
          </cell>
          <cell r="Y2093" t="str">
            <v>ROMAO RODRIGUES DOS SANTOS</v>
          </cell>
          <cell r="Z2093" t="str">
            <v>Solteiro</v>
          </cell>
          <cell r="AA2093" t="str">
            <v>Ensino Fundamental Incompleto</v>
          </cell>
          <cell r="AB2093" t="str">
            <v>M</v>
          </cell>
          <cell r="AC2093" t="str">
            <v>Rua</v>
          </cell>
          <cell r="AD2093" t="str">
            <v>MARIA TEREZA</v>
          </cell>
          <cell r="AE2093" t="str">
            <v>46</v>
          </cell>
          <cell r="AF2093" t="str">
            <v>CASA 1</v>
          </cell>
          <cell r="AG2093" t="str">
            <v>04421-220</v>
          </cell>
          <cell r="AH2093" t="str">
            <v>CIDADE JULIA</v>
          </cell>
          <cell r="AI2093" t="str">
            <v>São Paulo</v>
          </cell>
          <cell r="AJ2093" t="str">
            <v>São Paulo</v>
          </cell>
          <cell r="AM2093" t="str">
            <v>11</v>
          </cell>
          <cell r="AN2093" t="str">
            <v>9369.5231</v>
          </cell>
          <cell r="AP2093">
            <v>9104</v>
          </cell>
          <cell r="AQ2093" t="str">
            <v>20344</v>
          </cell>
          <cell r="AR2093" t="str">
            <v>4</v>
          </cell>
          <cell r="AS2093" t="str">
            <v>556357371</v>
          </cell>
          <cell r="AT2093" t="str">
            <v>407883840132</v>
          </cell>
          <cell r="AU2093" t="str">
            <v>027</v>
          </cell>
          <cell r="AV2093" t="str">
            <v>222</v>
          </cell>
          <cell r="AW2093" t="str">
            <v>0000014938</v>
          </cell>
          <cell r="AX2093" t="str">
            <v>00228</v>
          </cell>
          <cell r="AY2093">
            <v>4</v>
          </cell>
          <cell r="AZ2093">
            <v>3</v>
          </cell>
          <cell r="BA2093">
            <v>0</v>
          </cell>
        </row>
        <row r="2094">
          <cell r="A2094">
            <v>112257</v>
          </cell>
          <cell r="B2094" t="str">
            <v>ROMILDO GOMES DE MELO</v>
          </cell>
          <cell r="C2094" t="str">
            <v>VARREDOR</v>
          </cell>
          <cell r="D2094" t="str">
            <v>ECOSAMPA M'Boi Mirim</v>
          </cell>
          <cell r="E2094">
            <v>43617</v>
          </cell>
          <cell r="F2094">
            <v>1603.99</v>
          </cell>
          <cell r="G2094" t="str">
            <v>Em Atividade Normal</v>
          </cell>
          <cell r="H2094">
            <v>44806</v>
          </cell>
          <cell r="I2094">
            <v>24060</v>
          </cell>
          <cell r="J2094" t="str">
            <v>066.742.428-88</v>
          </cell>
          <cell r="K2094" t="str">
            <v>121.43866.26.9</v>
          </cell>
          <cell r="L2094" t="str">
            <v>Salário Mensal</v>
          </cell>
          <cell r="M2094" t="str">
            <v>Empregado (CLT)</v>
          </cell>
          <cell r="N2094" t="str">
            <v>5142-15</v>
          </cell>
          <cell r="O2094">
            <v>223</v>
          </cell>
          <cell r="P2094" t="str">
            <v>SEGUNDA A SABADO - 10:00 AS 18:20 / INTERVALO DE 01 HORA</v>
          </cell>
          <cell r="Q2094" t="str">
            <v>220 Horas</v>
          </cell>
          <cell r="R2094" t="str">
            <v>75.01.006</v>
          </cell>
          <cell r="S2094" t="str">
            <v>SCK - Varrição de Vias e Logradouros</v>
          </cell>
          <cell r="T2094">
            <v>2</v>
          </cell>
          <cell r="U2094" t="str">
            <v>SIEMACO SAO PAULO LIMP URBANA</v>
          </cell>
          <cell r="V2094" t="str">
            <v>Brasileira</v>
          </cell>
          <cell r="W2094" t="str">
            <v>São Paulo</v>
          </cell>
          <cell r="X2094" t="str">
            <v>BENIGNA PEREIRA MARQUES</v>
          </cell>
          <cell r="Y2094" t="str">
            <v>ANTONIO GOMES DE MELO</v>
          </cell>
          <cell r="Z2094" t="str">
            <v>Solteiro</v>
          </cell>
          <cell r="AA2094" t="str">
            <v>Ensino Fundamental Completo</v>
          </cell>
          <cell r="AB2094" t="str">
            <v>M</v>
          </cell>
          <cell r="AC2094" t="str">
            <v>Rua</v>
          </cell>
          <cell r="AD2094" t="str">
            <v>PEDRO FABER</v>
          </cell>
          <cell r="AE2094" t="str">
            <v>261</v>
          </cell>
          <cell r="AG2094" t="str">
            <v>05798-290</v>
          </cell>
          <cell r="AH2094" t="str">
            <v>JARDIM AVENIDA</v>
          </cell>
          <cell r="AI2094" t="str">
            <v>São Paulo</v>
          </cell>
          <cell r="AJ2094" t="str">
            <v>São Paulo</v>
          </cell>
          <cell r="AP2094">
            <v>8485</v>
          </cell>
          <cell r="AQ2094" t="str">
            <v>21553</v>
          </cell>
          <cell r="AR2094" t="str">
            <v>0</v>
          </cell>
          <cell r="AS2094" t="str">
            <v>173998598</v>
          </cell>
          <cell r="AT2094" t="str">
            <v>140900010124</v>
          </cell>
          <cell r="AU2094" t="str">
            <v>701</v>
          </cell>
          <cell r="AV2094" t="str">
            <v>373</v>
          </cell>
          <cell r="AW2094" t="str">
            <v>0000042743</v>
          </cell>
          <cell r="AX2094" t="str">
            <v>00005</v>
          </cell>
          <cell r="AY2094">
            <v>4</v>
          </cell>
          <cell r="AZ2094">
            <v>3</v>
          </cell>
          <cell r="BA2094">
            <v>0</v>
          </cell>
        </row>
        <row r="2095">
          <cell r="A2095">
            <v>112261</v>
          </cell>
          <cell r="B2095" t="str">
            <v>ROMILDO SANTOS</v>
          </cell>
          <cell r="C2095" t="str">
            <v>VARREDOR</v>
          </cell>
          <cell r="D2095" t="str">
            <v>ECOSAMPA Campo Limpo</v>
          </cell>
          <cell r="E2095">
            <v>43617</v>
          </cell>
          <cell r="F2095">
            <v>1603.99</v>
          </cell>
          <cell r="G2095" t="str">
            <v>Em Atividade Normal</v>
          </cell>
          <cell r="H2095">
            <v>45023</v>
          </cell>
          <cell r="I2095">
            <v>24661</v>
          </cell>
          <cell r="J2095" t="str">
            <v>145.193.068-25</v>
          </cell>
          <cell r="K2095" t="str">
            <v>123.87980.87.7</v>
          </cell>
          <cell r="L2095" t="str">
            <v>Salário Mensal</v>
          </cell>
          <cell r="M2095" t="str">
            <v>Empregado (CLT)</v>
          </cell>
          <cell r="N2095" t="str">
            <v>5142-15</v>
          </cell>
          <cell r="O2095">
            <v>71</v>
          </cell>
          <cell r="P2095" t="str">
            <v>SEGUNDA A SABADO - 07:00 AS 15:20 / INTERVALO DE 01 HORA</v>
          </cell>
          <cell r="Q2095" t="str">
            <v>220 Horas</v>
          </cell>
          <cell r="R2095" t="str">
            <v>75.01.007</v>
          </cell>
          <cell r="S2095" t="str">
            <v>SCK - Varrição de Sarjetas e Calçadas</v>
          </cell>
          <cell r="T2095">
            <v>2</v>
          </cell>
          <cell r="U2095" t="str">
            <v>SIEMACO SAO PAULO LIMP URBANA</v>
          </cell>
          <cell r="V2095" t="str">
            <v>Brasileira</v>
          </cell>
          <cell r="W2095" t="str">
            <v>Águas Formosas</v>
          </cell>
          <cell r="X2095" t="str">
            <v>ALICE MARIA DE JESUS</v>
          </cell>
          <cell r="Y2095" t="str">
            <v>VALDIVINO JOSE DOS SANTOS</v>
          </cell>
          <cell r="Z2095" t="str">
            <v>Solteiro</v>
          </cell>
          <cell r="AA2095" t="str">
            <v>Ensino Fundamental Incompleto</v>
          </cell>
          <cell r="AB2095" t="str">
            <v>M</v>
          </cell>
          <cell r="AC2095" t="str">
            <v>Rua</v>
          </cell>
          <cell r="AD2095" t="str">
            <v>MERCEDES TESSER POCHINI</v>
          </cell>
          <cell r="AE2095" t="str">
            <v>266</v>
          </cell>
          <cell r="AG2095" t="str">
            <v>05869-225</v>
          </cell>
          <cell r="AH2095" t="str">
            <v>JARDIM SONIA INGA</v>
          </cell>
          <cell r="AI2095" t="str">
            <v>São Paulo</v>
          </cell>
          <cell r="AJ2095" t="str">
            <v>São Paulo</v>
          </cell>
          <cell r="AP2095">
            <v>6429</v>
          </cell>
          <cell r="AQ2095" t="str">
            <v>20581</v>
          </cell>
          <cell r="AR2095" t="str">
            <v>5</v>
          </cell>
          <cell r="AS2095" t="str">
            <v>34.569.157</v>
          </cell>
          <cell r="AT2095" t="str">
            <v>85143010248</v>
          </cell>
          <cell r="AU2095" t="str">
            <v>668</v>
          </cell>
          <cell r="AV2095" t="str">
            <v>373</v>
          </cell>
          <cell r="AW2095" t="str">
            <v>0000060171</v>
          </cell>
          <cell r="AX2095" t="str">
            <v>00036</v>
          </cell>
          <cell r="AY2095">
            <v>4</v>
          </cell>
          <cell r="AZ2095">
            <v>3</v>
          </cell>
          <cell r="BA2095">
            <v>0</v>
          </cell>
        </row>
        <row r="2096">
          <cell r="A2096">
            <v>112982</v>
          </cell>
          <cell r="B2096" t="str">
            <v>RONALDO ALVES DE OLIVEIRA</v>
          </cell>
          <cell r="C2096" t="str">
            <v>MOTORISTA CAMINHAO</v>
          </cell>
          <cell r="D2096" t="str">
            <v>ECOSAMPA Operação Geral</v>
          </cell>
          <cell r="E2096">
            <v>43617</v>
          </cell>
          <cell r="F2096">
            <v>2436.4499999999998</v>
          </cell>
          <cell r="G2096" t="str">
            <v>Demitido em Meses Anteriores</v>
          </cell>
          <cell r="H2096">
            <v>43896</v>
          </cell>
          <cell r="I2096">
            <v>28630</v>
          </cell>
          <cell r="J2096" t="str">
            <v>293.736.228-11</v>
          </cell>
          <cell r="K2096" t="str">
            <v>125.20056.82.9</v>
          </cell>
          <cell r="L2096" t="str">
            <v>Salário Mensal</v>
          </cell>
          <cell r="M2096" t="str">
            <v>Empregado (CLT)</v>
          </cell>
          <cell r="N2096" t="str">
            <v>7825-10</v>
          </cell>
          <cell r="O2096">
            <v>167</v>
          </cell>
          <cell r="P2096" t="str">
            <v>SEGUNDA A SABADO - 13:40 AS 22:00 / INTERVALO DE 01 HORA</v>
          </cell>
          <cell r="Q2096" t="str">
            <v>220 Horas</v>
          </cell>
          <cell r="R2096" t="str">
            <v>75.01.013</v>
          </cell>
          <cell r="S2096" t="str">
            <v>SCK - Capinação e Roçada de Vias</v>
          </cell>
          <cell r="T2096">
            <v>2</v>
          </cell>
          <cell r="U2096" t="str">
            <v>SIND TRAB EMP DE ONIBUS RODOV INTEREST INTERM SET DIF SAO PAULO</v>
          </cell>
          <cell r="V2096" t="str">
            <v>Brasileira</v>
          </cell>
          <cell r="W2096" t="str">
            <v>Olivença</v>
          </cell>
          <cell r="X2096" t="str">
            <v>FRANCISCA PEREIRA ALVES</v>
          </cell>
          <cell r="Y2096" t="str">
            <v>JOSE OLIVEIRA SILVA</v>
          </cell>
          <cell r="Z2096" t="str">
            <v>Solteiro</v>
          </cell>
          <cell r="AA2096" t="str">
            <v>Ensino Fundamental Completo</v>
          </cell>
          <cell r="AB2096" t="str">
            <v>M</v>
          </cell>
          <cell r="AC2096" t="str">
            <v>Travessa</v>
          </cell>
          <cell r="AD2096" t="str">
            <v>MEDINA DO CAMPO</v>
          </cell>
          <cell r="AE2096" t="str">
            <v>257</v>
          </cell>
          <cell r="AG2096" t="str">
            <v>05831-220</v>
          </cell>
          <cell r="AH2096" t="str">
            <v>CHACARA SANTANA</v>
          </cell>
          <cell r="AI2096" t="str">
            <v>São Paulo</v>
          </cell>
          <cell r="AJ2096" t="str">
            <v>São Paulo</v>
          </cell>
          <cell r="AP2096">
            <v>641</v>
          </cell>
          <cell r="AQ2096" t="str">
            <v>15272</v>
          </cell>
          <cell r="AR2096" t="str">
            <v>3</v>
          </cell>
          <cell r="AS2096" t="str">
            <v>283292520</v>
          </cell>
          <cell r="AT2096" t="str">
            <v>284710690159</v>
          </cell>
          <cell r="AU2096" t="str">
            <v>003</v>
          </cell>
          <cell r="AV2096" t="str">
            <v>372</v>
          </cell>
          <cell r="AW2096" t="str">
            <v>0000026619</v>
          </cell>
          <cell r="AX2096" t="str">
            <v>00192</v>
          </cell>
          <cell r="AY2096">
            <v>0</v>
          </cell>
          <cell r="AZ2096">
            <v>9</v>
          </cell>
          <cell r="BA2096">
            <v>5</v>
          </cell>
          <cell r="BB2096" t="str">
            <v>00.737.461.394</v>
          </cell>
          <cell r="BC2096">
            <v>44769</v>
          </cell>
          <cell r="BE2096" t="str">
            <v>A</v>
          </cell>
          <cell r="BF2096" t="str">
            <v>D</v>
          </cell>
          <cell r="BG2096">
            <v>43871</v>
          </cell>
        </row>
        <row r="2097">
          <cell r="A2097">
            <v>112644</v>
          </cell>
          <cell r="B2097" t="str">
            <v>RONALDO COUTINHO DE SOUZA</v>
          </cell>
          <cell r="C2097" t="str">
            <v>VARREDOR</v>
          </cell>
          <cell r="D2097" t="str">
            <v>ECOSAMPA Santo Amaro</v>
          </cell>
          <cell r="E2097">
            <v>43617</v>
          </cell>
          <cell r="F2097">
            <v>1319.67</v>
          </cell>
          <cell r="G2097" t="str">
            <v>Demitido em Meses Anteriores</v>
          </cell>
          <cell r="H2097">
            <v>44266</v>
          </cell>
          <cell r="I2097">
            <v>21588</v>
          </cell>
          <cell r="J2097" t="str">
            <v>646.738.047-91</v>
          </cell>
          <cell r="K2097" t="str">
            <v>107.82040.00.1</v>
          </cell>
          <cell r="L2097" t="str">
            <v>Salário Mensal</v>
          </cell>
          <cell r="M2097" t="str">
            <v>Empregado (CLT)</v>
          </cell>
          <cell r="N2097" t="str">
            <v>5142-15</v>
          </cell>
          <cell r="O2097">
            <v>66</v>
          </cell>
          <cell r="P2097" t="str">
            <v>SEGUNDA A SABADO - 06:00 AS 14:20 / INTERVALO DE 01 HORA</v>
          </cell>
          <cell r="Q2097" t="str">
            <v>220 Horas</v>
          </cell>
          <cell r="R2097" t="str">
            <v>75.01.006</v>
          </cell>
          <cell r="S2097" t="str">
            <v>SCK - Varrição de Vias e Logradouros</v>
          </cell>
          <cell r="T2097">
            <v>2</v>
          </cell>
          <cell r="U2097" t="str">
            <v>SIEMACO SAO PAULO LIMP URBANA</v>
          </cell>
          <cell r="V2097" t="str">
            <v>Brasileira</v>
          </cell>
          <cell r="W2097" t="str">
            <v>São João de Meriti</v>
          </cell>
          <cell r="X2097" t="str">
            <v>MARIA PALMIRA DE SOUZA LIMA</v>
          </cell>
          <cell r="Y2097" t="str">
            <v>RUBENS COUTIMHO FERNANDES</v>
          </cell>
          <cell r="Z2097" t="str">
            <v>Outros</v>
          </cell>
          <cell r="AA2097" t="str">
            <v>Ensino Fundamental Completo</v>
          </cell>
          <cell r="AB2097" t="str">
            <v>M</v>
          </cell>
          <cell r="AC2097" t="str">
            <v>Rua</v>
          </cell>
          <cell r="AD2097" t="str">
            <v>MIGUEL FRANCISCO DIAS</v>
          </cell>
          <cell r="AE2097" t="str">
            <v>10</v>
          </cell>
          <cell r="AG2097" t="str">
            <v>05858-040</v>
          </cell>
          <cell r="AH2097" t="str">
            <v>CIDADE AUXILIADORA</v>
          </cell>
          <cell r="AI2097" t="str">
            <v>São Paulo</v>
          </cell>
          <cell r="AJ2097" t="str">
            <v>São Paulo</v>
          </cell>
          <cell r="AK2097" t="str">
            <v>11</v>
          </cell>
          <cell r="AL2097" t="str">
            <v>5512.2037</v>
          </cell>
          <cell r="AM2097" t="str">
            <v>11</v>
          </cell>
          <cell r="AN2097" t="str">
            <v>9527.2096</v>
          </cell>
          <cell r="AP2097">
            <v>8495</v>
          </cell>
          <cell r="AQ2097" t="str">
            <v>19268</v>
          </cell>
          <cell r="AR2097" t="str">
            <v>7</v>
          </cell>
          <cell r="AS2097" t="str">
            <v>174421953</v>
          </cell>
          <cell r="AT2097" t="str">
            <v>140112150141</v>
          </cell>
          <cell r="AU2097" t="str">
            <v>046</v>
          </cell>
          <cell r="AV2097" t="str">
            <v>373</v>
          </cell>
          <cell r="AW2097" t="str">
            <v>0000088432</v>
          </cell>
          <cell r="AX2097" t="str">
            <v>00140</v>
          </cell>
          <cell r="AY2097">
            <v>1</v>
          </cell>
          <cell r="AZ2097">
            <v>9</v>
          </cell>
          <cell r="BA2097">
            <v>10</v>
          </cell>
        </row>
        <row r="2098">
          <cell r="A2098">
            <v>114767</v>
          </cell>
          <cell r="B2098" t="str">
            <v>RONALDO DA SILVA MATOS</v>
          </cell>
          <cell r="C2098" t="str">
            <v>MOTORISTA CAMINHAO</v>
          </cell>
          <cell r="D2098" t="str">
            <v>ECOSAMPA Operação Geral</v>
          </cell>
          <cell r="E2098">
            <v>43874</v>
          </cell>
          <cell r="F2098">
            <v>2785.59</v>
          </cell>
          <cell r="G2098" t="str">
            <v>Demitido em Meses Anteriores</v>
          </cell>
          <cell r="H2098">
            <v>44505</v>
          </cell>
          <cell r="I2098">
            <v>29216</v>
          </cell>
          <cell r="J2098" t="str">
            <v>221.772.768-02</v>
          </cell>
          <cell r="K2098" t="str">
            <v>129.38683.85.7</v>
          </cell>
          <cell r="L2098" t="str">
            <v>Salário Mensal</v>
          </cell>
          <cell r="M2098" t="str">
            <v>Empregado (CLT)</v>
          </cell>
          <cell r="N2098" t="str">
            <v>7825-10</v>
          </cell>
          <cell r="O2098">
            <v>339</v>
          </cell>
          <cell r="P2098" t="str">
            <v>SEGUNDA A SABADO - 13:20 AS 21:40 / INTERVALO DE 01 HORA</v>
          </cell>
          <cell r="Q2098" t="str">
            <v>220 Horas</v>
          </cell>
          <cell r="R2098" t="str">
            <v>75.01.019</v>
          </cell>
          <cell r="S2098" t="str">
            <v>SCK - Operação dos Ecopontos</v>
          </cell>
          <cell r="T2098">
            <v>2</v>
          </cell>
          <cell r="U2098" t="str">
            <v>SIND TRAB EMP DE ONIBUS RODOV INTEREST INTERM SET DIF SAO PAULO</v>
          </cell>
          <cell r="V2098" t="str">
            <v>Brasileira</v>
          </cell>
          <cell r="W2098" t="str">
            <v>São Paulo</v>
          </cell>
          <cell r="X2098" t="str">
            <v>LEONOR DA SILVA ROCHA</v>
          </cell>
          <cell r="Y2098" t="str">
            <v>ABDIAS DA SILVA MATOS</v>
          </cell>
          <cell r="Z2098" t="str">
            <v>Solteiro</v>
          </cell>
          <cell r="AA2098" t="str">
            <v>Ensino Superior Incompleto</v>
          </cell>
          <cell r="AB2098" t="str">
            <v>M</v>
          </cell>
          <cell r="AC2098" t="str">
            <v>Rua</v>
          </cell>
          <cell r="AD2098" t="str">
            <v>RUA CARMELA TERRANOVA RAIMONDI</v>
          </cell>
          <cell r="AE2098" t="str">
            <v>13</v>
          </cell>
          <cell r="AG2098" t="str">
            <v>04848-200</v>
          </cell>
          <cell r="AH2098" t="str">
            <v>JARDIM CASTRO ALVES</v>
          </cell>
          <cell r="AI2098" t="str">
            <v>São Paulo</v>
          </cell>
          <cell r="AJ2098" t="str">
            <v>São Paulo</v>
          </cell>
          <cell r="AK2098" t="str">
            <v>11</v>
          </cell>
          <cell r="AL2098" t="str">
            <v>95863.4521</v>
          </cell>
          <cell r="AP2098">
            <v>9340</v>
          </cell>
          <cell r="AQ2098" t="str">
            <v>00213</v>
          </cell>
          <cell r="AR2098" t="str">
            <v>9</v>
          </cell>
          <cell r="AS2098" t="str">
            <v>528391082</v>
          </cell>
          <cell r="AT2098" t="str">
            <v>293387000116</v>
          </cell>
          <cell r="AU2098" t="str">
            <v>279</v>
          </cell>
          <cell r="AV2098" t="str">
            <v>371</v>
          </cell>
          <cell r="AW2098" t="str">
            <v>22177276</v>
          </cell>
          <cell r="AX2098" t="str">
            <v>802</v>
          </cell>
          <cell r="AY2098">
            <v>1</v>
          </cell>
          <cell r="AZ2098">
            <v>8</v>
          </cell>
          <cell r="BA2098">
            <v>22</v>
          </cell>
          <cell r="BB2098" t="str">
            <v>05.889.050.839</v>
          </cell>
          <cell r="BC2098">
            <v>46077</v>
          </cell>
          <cell r="BD2098">
            <v>43077</v>
          </cell>
          <cell r="BE2098" t="str">
            <v>D</v>
          </cell>
          <cell r="BG2098">
            <v>44509</v>
          </cell>
        </row>
        <row r="2099">
          <cell r="A2099">
            <v>112263</v>
          </cell>
          <cell r="B2099" t="str">
            <v>RONALDO DE SOUZA JESUS</v>
          </cell>
          <cell r="C2099" t="str">
            <v>VARREDOR</v>
          </cell>
          <cell r="D2099" t="str">
            <v>ECOSAMPA Campo Limpo</v>
          </cell>
          <cell r="E2099">
            <v>43617</v>
          </cell>
          <cell r="F2099">
            <v>1603.99</v>
          </cell>
          <cell r="G2099" t="str">
            <v>Em Atividade Normal</v>
          </cell>
          <cell r="H2099">
            <v>44776</v>
          </cell>
          <cell r="I2099">
            <v>32552</v>
          </cell>
          <cell r="J2099" t="str">
            <v>374.665.178-62</v>
          </cell>
          <cell r="K2099" t="str">
            <v>210.71710.87.9</v>
          </cell>
          <cell r="L2099" t="str">
            <v>Salário Mensal</v>
          </cell>
          <cell r="M2099" t="str">
            <v>Empregado (CLT)</v>
          </cell>
          <cell r="N2099" t="str">
            <v>5142-15</v>
          </cell>
          <cell r="O2099">
            <v>66</v>
          </cell>
          <cell r="P2099" t="str">
            <v>SEGUNDA A SABADO - 06:00 AS 14:20 / INTERVALO DE 01 HORA</v>
          </cell>
          <cell r="Q2099" t="str">
            <v>220 Horas</v>
          </cell>
          <cell r="R2099" t="str">
            <v>75.01.006</v>
          </cell>
          <cell r="S2099" t="str">
            <v>SCK - Varrição de Vias e Logradouros</v>
          </cell>
          <cell r="T2099">
            <v>2</v>
          </cell>
          <cell r="U2099" t="str">
            <v>SIEMACO SAO PAULO LIMP URBANA</v>
          </cell>
          <cell r="V2099" t="str">
            <v>Brasileira</v>
          </cell>
          <cell r="W2099" t="str">
            <v>São Paulo</v>
          </cell>
          <cell r="X2099" t="str">
            <v>ANA MISSIAS DE SOUZA</v>
          </cell>
          <cell r="Y2099" t="str">
            <v>JURACI ANDRADE DE JESUS</v>
          </cell>
          <cell r="Z2099" t="str">
            <v>Solteiro</v>
          </cell>
          <cell r="AA2099" t="str">
            <v>Ensino Fundamental Completo</v>
          </cell>
          <cell r="AB2099" t="str">
            <v>M</v>
          </cell>
          <cell r="AC2099" t="str">
            <v>Rua</v>
          </cell>
          <cell r="AD2099" t="str">
            <v>SAO PAULO</v>
          </cell>
          <cell r="AE2099" t="str">
            <v>15</v>
          </cell>
          <cell r="AG2099" t="str">
            <v>05688-065</v>
          </cell>
          <cell r="AH2099" t="str">
            <v>VILA MORUMBI</v>
          </cell>
          <cell r="AI2099" t="str">
            <v>São Paulo</v>
          </cell>
          <cell r="AJ2099" t="str">
            <v>São Paulo</v>
          </cell>
          <cell r="AP2099">
            <v>9106</v>
          </cell>
          <cell r="AQ2099" t="str">
            <v>33464</v>
          </cell>
          <cell r="AR2099" t="str">
            <v>3</v>
          </cell>
          <cell r="AS2099" t="str">
            <v>449138550</v>
          </cell>
          <cell r="AT2099" t="str">
            <v>383450930141</v>
          </cell>
          <cell r="AU2099" t="str">
            <v>600</v>
          </cell>
          <cell r="AV2099" t="str">
            <v>373</v>
          </cell>
          <cell r="AW2099" t="str">
            <v>0000027640</v>
          </cell>
          <cell r="AX2099" t="str">
            <v>00379</v>
          </cell>
          <cell r="AY2099">
            <v>4</v>
          </cell>
          <cell r="AZ2099">
            <v>3</v>
          </cell>
          <cell r="BA2099">
            <v>0</v>
          </cell>
        </row>
        <row r="2100">
          <cell r="A2100">
            <v>112381</v>
          </cell>
          <cell r="B2100" t="str">
            <v>RONALDO GONCALVES DA PENHA</v>
          </cell>
          <cell r="C2100" t="str">
            <v>COLETOR</v>
          </cell>
          <cell r="D2100" t="str">
            <v>ECOSAMPA Operação Geral</v>
          </cell>
          <cell r="E2100">
            <v>43617</v>
          </cell>
          <cell r="F2100">
            <v>1907.79</v>
          </cell>
          <cell r="G2100" t="str">
            <v>Em Atividade Normal</v>
          </cell>
          <cell r="H2100">
            <v>45149</v>
          </cell>
          <cell r="I2100">
            <v>30316</v>
          </cell>
          <cell r="J2100" t="str">
            <v>312.931.028-22</v>
          </cell>
          <cell r="K2100" t="str">
            <v>134.93148.89.4</v>
          </cell>
          <cell r="L2100" t="str">
            <v>Salário Mensal</v>
          </cell>
          <cell r="M2100" t="str">
            <v>Empregado (CLT)</v>
          </cell>
          <cell r="N2100" t="str">
            <v>5142-05</v>
          </cell>
          <cell r="O2100">
            <v>339</v>
          </cell>
          <cell r="P2100" t="str">
            <v>SEGUNDA A SABADO - 13:20 AS 21:40 / INTERVALO DE 01 HORA</v>
          </cell>
          <cell r="Q2100" t="str">
            <v>220 Horas</v>
          </cell>
          <cell r="R2100" t="str">
            <v>75.01.017</v>
          </cell>
          <cell r="S2100" t="str">
            <v>SCK - Coleta Manual - Entulho e Materiais Diversos</v>
          </cell>
          <cell r="T2100">
            <v>2</v>
          </cell>
          <cell r="U2100" t="str">
            <v>SIEMACO SAO PAULO LIMP URBANA</v>
          </cell>
          <cell r="V2100" t="str">
            <v>Brasileira</v>
          </cell>
          <cell r="W2100" t="str">
            <v>São Paulo</v>
          </cell>
          <cell r="X2100" t="str">
            <v>MARIA LUCIA GONCALVES DA PENHA</v>
          </cell>
          <cell r="Y2100" t="str">
            <v>EDSON DA PENHA</v>
          </cell>
          <cell r="Z2100" t="str">
            <v>Solteiro</v>
          </cell>
          <cell r="AA2100" t="str">
            <v>Ensino Fundamental Incompleto</v>
          </cell>
          <cell r="AB2100" t="str">
            <v>M</v>
          </cell>
          <cell r="AC2100" t="str">
            <v>Rua</v>
          </cell>
          <cell r="AD2100" t="str">
            <v>SAO JUDAS TADEU</v>
          </cell>
          <cell r="AE2100" t="str">
            <v>621</v>
          </cell>
          <cell r="AG2100" t="str">
            <v>04866-020</v>
          </cell>
          <cell r="AH2100" t="str">
            <v>VILA MARCELO</v>
          </cell>
          <cell r="AI2100" t="str">
            <v>São Paulo</v>
          </cell>
          <cell r="AJ2100" t="str">
            <v>São Paulo</v>
          </cell>
          <cell r="AP2100">
            <v>2921</v>
          </cell>
          <cell r="AQ2100" t="str">
            <v>52210</v>
          </cell>
          <cell r="AR2100" t="str">
            <v>4</v>
          </cell>
          <cell r="AS2100" t="str">
            <v>401565397</v>
          </cell>
          <cell r="AT2100" t="str">
            <v>305072060141</v>
          </cell>
          <cell r="AU2100" t="str">
            <v>164</v>
          </cell>
          <cell r="AV2100" t="str">
            <v>381</v>
          </cell>
          <cell r="AW2100" t="str">
            <v>0000072789</v>
          </cell>
          <cell r="AX2100" t="str">
            <v>00297</v>
          </cell>
          <cell r="AY2100">
            <v>4</v>
          </cell>
          <cell r="AZ2100">
            <v>3</v>
          </cell>
          <cell r="BA2100">
            <v>0</v>
          </cell>
        </row>
        <row r="2101">
          <cell r="A2101">
            <v>112645</v>
          </cell>
          <cell r="B2101" t="str">
            <v>RONALDO GONCALVES LOPES</v>
          </cell>
          <cell r="C2101" t="str">
            <v>COLETOR</v>
          </cell>
          <cell r="D2101" t="str">
            <v>ECOSAMPA Operação Geral</v>
          </cell>
          <cell r="E2101">
            <v>43617</v>
          </cell>
          <cell r="F2101">
            <v>1523.89</v>
          </cell>
          <cell r="G2101" t="str">
            <v>Demitido em Meses Anteriores</v>
          </cell>
          <cell r="H2101">
            <v>43991</v>
          </cell>
          <cell r="I2101">
            <v>31481</v>
          </cell>
          <cell r="J2101" t="str">
            <v>417.857.558-97</v>
          </cell>
          <cell r="K2101" t="str">
            <v>165.29911.10.4</v>
          </cell>
          <cell r="L2101" t="str">
            <v>Salário Mensal</v>
          </cell>
          <cell r="M2101" t="str">
            <v>Empregado (CLT)</v>
          </cell>
          <cell r="N2101" t="str">
            <v>5142-05</v>
          </cell>
          <cell r="O2101">
            <v>167</v>
          </cell>
          <cell r="P2101" t="str">
            <v>SEGUNDA A SABADO - 13:40 AS 22:00 / INTERVALO DE 01 HORA</v>
          </cell>
          <cell r="Q2101" t="str">
            <v>220 Horas</v>
          </cell>
          <cell r="R2101" t="str">
            <v>75.01.017</v>
          </cell>
          <cell r="S2101" t="str">
            <v>SCK - Coleta Manual - Entulho e Materiais Diversos</v>
          </cell>
          <cell r="T2101">
            <v>2</v>
          </cell>
          <cell r="U2101" t="str">
            <v>SIEMACO SAO PAULO LIMP URBANA</v>
          </cell>
          <cell r="V2101" t="str">
            <v>Brasileira</v>
          </cell>
          <cell r="W2101" t="str">
            <v>Itanhém</v>
          </cell>
          <cell r="X2101" t="str">
            <v>MARIA GONCALVES DE OLIVEIRA</v>
          </cell>
          <cell r="Y2101" t="str">
            <v>JUVENTINO PEREIRA LOPES</v>
          </cell>
          <cell r="Z2101" t="str">
            <v>Solteiro</v>
          </cell>
          <cell r="AA2101" t="str">
            <v>Ensino Fundamental Incompleto</v>
          </cell>
          <cell r="AB2101" t="str">
            <v>M</v>
          </cell>
          <cell r="AC2101" t="str">
            <v>Rua</v>
          </cell>
          <cell r="AD2101" t="str">
            <v>SIMAO DE MIRANDA</v>
          </cell>
          <cell r="AE2101" t="str">
            <v>10</v>
          </cell>
          <cell r="AG2101" t="str">
            <v>05861-390</v>
          </cell>
          <cell r="AH2101" t="str">
            <v>JARDIM MONICA</v>
          </cell>
          <cell r="AI2101" t="str">
            <v>São Paulo</v>
          </cell>
          <cell r="AJ2101" t="str">
            <v>São Paulo</v>
          </cell>
          <cell r="AP2101">
            <v>641</v>
          </cell>
          <cell r="AQ2101" t="str">
            <v>15273</v>
          </cell>
          <cell r="AR2101" t="str">
            <v>1</v>
          </cell>
          <cell r="AS2101" t="str">
            <v>534475024</v>
          </cell>
          <cell r="AT2101" t="str">
            <v>108249980507</v>
          </cell>
          <cell r="AU2101" t="str">
            <v>018</v>
          </cell>
          <cell r="AV2101" t="str">
            <v>148</v>
          </cell>
          <cell r="AW2101" t="str">
            <v>0000046751</v>
          </cell>
          <cell r="AX2101" t="str">
            <v>00432</v>
          </cell>
          <cell r="AY2101">
            <v>1</v>
          </cell>
          <cell r="AZ2101">
            <v>0</v>
          </cell>
          <cell r="BA2101">
            <v>8</v>
          </cell>
        </row>
        <row r="2102">
          <cell r="A2102">
            <v>112383</v>
          </cell>
          <cell r="B2102" t="str">
            <v>RONALDO JOSE DOS SANTOS</v>
          </cell>
          <cell r="C2102" t="str">
            <v>VARREDOR</v>
          </cell>
          <cell r="D2102" t="str">
            <v>ECOSAMPA Capela do Socorro</v>
          </cell>
          <cell r="E2102">
            <v>43617</v>
          </cell>
          <cell r="F2102">
            <v>1603.99</v>
          </cell>
          <cell r="G2102" t="str">
            <v>Em Atividade Normal</v>
          </cell>
          <cell r="H2102">
            <v>44806</v>
          </cell>
          <cell r="I2102">
            <v>28946</v>
          </cell>
          <cell r="J2102" t="str">
            <v>029.609.394-76</v>
          </cell>
          <cell r="K2102" t="str">
            <v>128.63514.81.6</v>
          </cell>
          <cell r="L2102" t="str">
            <v>Salário Mensal</v>
          </cell>
          <cell r="M2102" t="str">
            <v>Empregado (CLT)</v>
          </cell>
          <cell r="N2102" t="str">
            <v>5142-15</v>
          </cell>
          <cell r="O2102">
            <v>233</v>
          </cell>
          <cell r="P2102" t="str">
            <v>SEGUNDA A SABADO - 09:00 AS 17:20 / INTERVALO DE 01 HORA</v>
          </cell>
          <cell r="Q2102" t="str">
            <v>220 Horas</v>
          </cell>
          <cell r="R2102" t="str">
            <v>75.01.006</v>
          </cell>
          <cell r="S2102" t="str">
            <v>SCK - Varrição de Vias e Logradouros</v>
          </cell>
          <cell r="T2102">
            <v>2</v>
          </cell>
          <cell r="U2102" t="str">
            <v>SIEMACO SAO PAULO LIMP URBANA</v>
          </cell>
          <cell r="V2102" t="str">
            <v>Brasileira</v>
          </cell>
          <cell r="W2102" t="str">
            <v>Frei Miguelinho</v>
          </cell>
          <cell r="X2102" t="str">
            <v>ELIZABETE SOUZA DOS SANTOS</v>
          </cell>
          <cell r="Y2102" t="str">
            <v>JOSE FRANCISCO DO SANTOS</v>
          </cell>
          <cell r="Z2102" t="str">
            <v>Solteiro</v>
          </cell>
          <cell r="AA2102" t="str">
            <v>Ensino Fundamental Incompleto</v>
          </cell>
          <cell r="AB2102" t="str">
            <v>M</v>
          </cell>
          <cell r="AC2102" t="str">
            <v>Rua</v>
          </cell>
          <cell r="AD2102" t="str">
            <v>CESAR DE LA VALIERE</v>
          </cell>
          <cell r="AE2102" t="str">
            <v>23</v>
          </cell>
          <cell r="AF2102" t="str">
            <v>B</v>
          </cell>
          <cell r="AG2102" t="str">
            <v>04855-490</v>
          </cell>
          <cell r="AH2102" t="str">
            <v>JD MORAIS PRADO</v>
          </cell>
          <cell r="AI2102" t="str">
            <v>São Paulo</v>
          </cell>
          <cell r="AJ2102" t="str">
            <v>São Paulo</v>
          </cell>
          <cell r="AP2102">
            <v>5917</v>
          </cell>
          <cell r="AQ2102" t="str">
            <v>03824</v>
          </cell>
          <cell r="AR2102" t="str">
            <v>1</v>
          </cell>
          <cell r="AS2102" t="str">
            <v>393826223</v>
          </cell>
          <cell r="AT2102" t="str">
            <v>371456850116</v>
          </cell>
          <cell r="AU2102" t="str">
            <v>373</v>
          </cell>
          <cell r="AV2102" t="str">
            <v>381</v>
          </cell>
          <cell r="AW2102" t="str">
            <v>0000095017</v>
          </cell>
          <cell r="AX2102" t="str">
            <v>00038</v>
          </cell>
          <cell r="AY2102">
            <v>4</v>
          </cell>
          <cell r="AZ2102">
            <v>3</v>
          </cell>
          <cell r="BA2102">
            <v>0</v>
          </cell>
        </row>
        <row r="2103">
          <cell r="A2103">
            <v>112648</v>
          </cell>
          <cell r="B2103" t="str">
            <v>RONALDO LUIZ PEREIRA</v>
          </cell>
          <cell r="C2103" t="str">
            <v>VARREDOR</v>
          </cell>
          <cell r="D2103" t="str">
            <v>ECOSAMPA M'Boi Mirim</v>
          </cell>
          <cell r="E2103">
            <v>43617</v>
          </cell>
          <cell r="F2103">
            <v>1281.23</v>
          </cell>
          <cell r="G2103" t="str">
            <v>Demitido em Meses Anteriores</v>
          </cell>
          <cell r="H2103">
            <v>43808</v>
          </cell>
          <cell r="I2103">
            <v>25025</v>
          </cell>
          <cell r="J2103" t="str">
            <v>088.006.458-79</v>
          </cell>
          <cell r="K2103" t="str">
            <v>122.93860.51.7</v>
          </cell>
          <cell r="L2103" t="str">
            <v>Salário Mensal</v>
          </cell>
          <cell r="M2103" t="str">
            <v>Empregado (CLT)</v>
          </cell>
          <cell r="N2103" t="str">
            <v>5142-15</v>
          </cell>
          <cell r="O2103">
            <v>66</v>
          </cell>
          <cell r="P2103" t="str">
            <v>SEGUNDA A SABADO - 06:00 AS 14:20 / INTERVALO DE 01 HORA</v>
          </cell>
          <cell r="Q2103" t="str">
            <v>220 Horas</v>
          </cell>
          <cell r="R2103" t="str">
            <v>75.01.006</v>
          </cell>
          <cell r="S2103" t="str">
            <v>SCK - Varrição de Vias e Logradouros</v>
          </cell>
          <cell r="T2103">
            <v>2</v>
          </cell>
          <cell r="U2103" t="str">
            <v>SIEMACO SAO PAULO LIMP URBANA</v>
          </cell>
          <cell r="V2103" t="str">
            <v>Brasileira</v>
          </cell>
          <cell r="W2103" t="str">
            <v>São Paulo</v>
          </cell>
          <cell r="X2103" t="str">
            <v>MINERVINA DELFINA PEREIRA</v>
          </cell>
          <cell r="Y2103" t="str">
            <v>LUIZ PEREIRA</v>
          </cell>
          <cell r="Z2103" t="str">
            <v>União Est/Marit</v>
          </cell>
          <cell r="AA2103" t="str">
            <v>Ensino Fundamental Completo</v>
          </cell>
          <cell r="AB2103" t="str">
            <v>M</v>
          </cell>
          <cell r="AC2103" t="str">
            <v>Rua</v>
          </cell>
          <cell r="AD2103" t="str">
            <v>ALTINO ALVES DE ABREU</v>
          </cell>
          <cell r="AE2103" t="str">
            <v>8</v>
          </cell>
          <cell r="AG2103" t="str">
            <v>05822-000</v>
          </cell>
          <cell r="AH2103" t="str">
            <v>PARQUE SANTO ANTONIO</v>
          </cell>
          <cell r="AI2103" t="str">
            <v>São Paulo</v>
          </cell>
          <cell r="AJ2103" t="str">
            <v>São Paulo</v>
          </cell>
          <cell r="AP2103">
            <v>2921</v>
          </cell>
          <cell r="AQ2103" t="str">
            <v>52873</v>
          </cell>
          <cell r="AR2103" t="str">
            <v>9</v>
          </cell>
          <cell r="AS2103" t="str">
            <v>188930267</v>
          </cell>
          <cell r="AT2103" t="str">
            <v>219629220167</v>
          </cell>
          <cell r="AU2103" t="str">
            <v>397</v>
          </cell>
          <cell r="AV2103" t="str">
            <v>373</v>
          </cell>
          <cell r="AW2103" t="str">
            <v>0000039014</v>
          </cell>
          <cell r="AX2103" t="str">
            <v>00073</v>
          </cell>
          <cell r="AY2103">
            <v>0</v>
          </cell>
          <cell r="AZ2103">
            <v>6</v>
          </cell>
          <cell r="BA2103">
            <v>8</v>
          </cell>
        </row>
        <row r="2104">
          <cell r="A2104">
            <v>112987</v>
          </cell>
          <cell r="B2104" t="str">
            <v>RONALDO PEREIRA DA SILVA</v>
          </cell>
          <cell r="C2104" t="str">
            <v>MOTORISTA CAMINHAO</v>
          </cell>
          <cell r="D2104" t="str">
            <v>ECOSAMPA Operação Geral</v>
          </cell>
          <cell r="E2104">
            <v>43617</v>
          </cell>
          <cell r="F2104">
            <v>2342.7399999999998</v>
          </cell>
          <cell r="G2104" t="str">
            <v>Demitido em Meses Anteriores</v>
          </cell>
          <cell r="H2104">
            <v>43704</v>
          </cell>
          <cell r="I2104">
            <v>28502</v>
          </cell>
          <cell r="J2104" t="str">
            <v>275.206.978-27</v>
          </cell>
          <cell r="K2104" t="str">
            <v>134.80947.81.5</v>
          </cell>
          <cell r="L2104" t="str">
            <v>Salário Mensal</v>
          </cell>
          <cell r="M2104" t="str">
            <v>Empregado (CLT)</v>
          </cell>
          <cell r="N2104" t="str">
            <v>7825-10</v>
          </cell>
          <cell r="O2104">
            <v>167</v>
          </cell>
          <cell r="P2104" t="str">
            <v>SEGUNDA A SABADO - 13:40 AS 22:00 / INTERVALO DE 01 HORA</v>
          </cell>
          <cell r="Q2104" t="str">
            <v>220 Horas</v>
          </cell>
          <cell r="R2104" t="str">
            <v>75.01.013</v>
          </cell>
          <cell r="S2104" t="str">
            <v>SCK - Capinação e Roçada de Vias</v>
          </cell>
          <cell r="T2104">
            <v>2</v>
          </cell>
          <cell r="U2104" t="str">
            <v>SIND TRAB EMP DE ONIBUS RODOV INTEREST INTERM SET DIF SAO PAULO</v>
          </cell>
          <cell r="V2104" t="str">
            <v>Brasileira</v>
          </cell>
          <cell r="W2104" t="str">
            <v>Diamante do Norte</v>
          </cell>
          <cell r="X2104" t="str">
            <v>ANGELINA ALVES DA SILVA</v>
          </cell>
          <cell r="Y2104" t="str">
            <v>JOSE PEREIRA DA SILVA</v>
          </cell>
          <cell r="Z2104" t="str">
            <v>Casado</v>
          </cell>
          <cell r="AA2104" t="str">
            <v>Educação Básica Incompleta</v>
          </cell>
          <cell r="AB2104" t="str">
            <v>M</v>
          </cell>
          <cell r="AC2104" t="str">
            <v>Rua</v>
          </cell>
          <cell r="AD2104" t="str">
            <v>MICRONESIA</v>
          </cell>
          <cell r="AE2104" t="str">
            <v>1</v>
          </cell>
          <cell r="AG2104" t="str">
            <v>04837-130</v>
          </cell>
          <cell r="AH2104" t="str">
            <v>VILA QUINTANA</v>
          </cell>
          <cell r="AI2104" t="str">
            <v>São Paulo</v>
          </cell>
          <cell r="AJ2104" t="str">
            <v>São Paulo</v>
          </cell>
          <cell r="AP2104">
            <v>8576</v>
          </cell>
          <cell r="AQ2104" t="str">
            <v>30115</v>
          </cell>
          <cell r="AR2104" t="str">
            <v>7</v>
          </cell>
          <cell r="AS2104" t="str">
            <v>265116922</v>
          </cell>
          <cell r="AT2104" t="str">
            <v>280302370116</v>
          </cell>
          <cell r="AU2104" t="str">
            <v>075</v>
          </cell>
          <cell r="AV2104" t="str">
            <v>381</v>
          </cell>
          <cell r="AW2104" t="str">
            <v>0000046581</v>
          </cell>
          <cell r="AX2104" t="str">
            <v>00172</v>
          </cell>
          <cell r="AY2104">
            <v>0</v>
          </cell>
          <cell r="AZ2104">
            <v>2</v>
          </cell>
          <cell r="BA2104">
            <v>26</v>
          </cell>
          <cell r="BB2104" t="str">
            <v>02.741.832.070</v>
          </cell>
          <cell r="BC2104">
            <v>45301</v>
          </cell>
          <cell r="BE2104" t="str">
            <v>A</v>
          </cell>
          <cell r="BF2104" t="str">
            <v>D</v>
          </cell>
          <cell r="BG2104">
            <v>43700</v>
          </cell>
        </row>
        <row r="2105">
          <cell r="A2105">
            <v>117408</v>
          </cell>
          <cell r="B2105" t="str">
            <v>RONALDO PEREIRA LOPES</v>
          </cell>
          <cell r="C2105" t="str">
            <v>VARREDOR</v>
          </cell>
          <cell r="D2105" t="str">
            <v>ECOSAMPA Capela do Socorro</v>
          </cell>
          <cell r="E2105">
            <v>44522</v>
          </cell>
          <cell r="F2105">
            <v>1603.99</v>
          </cell>
          <cell r="G2105" t="str">
            <v>Em Atividade Normal</v>
          </cell>
          <cell r="H2105">
            <v>45086</v>
          </cell>
          <cell r="I2105">
            <v>36810</v>
          </cell>
          <cell r="J2105" t="str">
            <v>169.210.786-04</v>
          </cell>
          <cell r="K2105" t="str">
            <v>166.41439.28.4</v>
          </cell>
          <cell r="L2105" t="str">
            <v>Salário Mensal</v>
          </cell>
          <cell r="M2105" t="str">
            <v>Empregado (CLT)</v>
          </cell>
          <cell r="N2105" t="str">
            <v>5142-15</v>
          </cell>
          <cell r="O2105">
            <v>233</v>
          </cell>
          <cell r="P2105" t="str">
            <v>SEGUNDA A SABADO - 09:00 AS 17:20 / INTERVALO DE 01 HORA</v>
          </cell>
          <cell r="Q2105" t="str">
            <v>220 Horas</v>
          </cell>
          <cell r="R2105" t="str">
            <v>75.01.006</v>
          </cell>
          <cell r="S2105" t="str">
            <v>SCK - Varrição de Vias e Logradouros</v>
          </cell>
          <cell r="T2105">
            <v>2</v>
          </cell>
          <cell r="U2105" t="str">
            <v>SIEMACO SAO PAULO LIMP URBANA</v>
          </cell>
          <cell r="V2105" t="str">
            <v>Brasileira</v>
          </cell>
          <cell r="W2105" t="str">
            <v>Caraí</v>
          </cell>
          <cell r="X2105" t="str">
            <v>SANDRA PINHEIRO LOPES</v>
          </cell>
          <cell r="Y2105" t="str">
            <v>MARCOS PEREIRA DA SILVA</v>
          </cell>
          <cell r="Z2105" t="str">
            <v>Solteiro</v>
          </cell>
          <cell r="AA2105" t="str">
            <v>Ensino Fundamental Completo</v>
          </cell>
          <cell r="AB2105" t="str">
            <v>M</v>
          </cell>
          <cell r="AC2105" t="str">
            <v>Estrada</v>
          </cell>
          <cell r="AD2105" t="str">
            <v>ESTRADA JOSE CRUZ</v>
          </cell>
          <cell r="AE2105" t="str">
            <v>33</v>
          </cell>
          <cell r="AG2105" t="str">
            <v>04897-235</v>
          </cell>
          <cell r="AH2105" t="str">
            <v>NOVA AMERICA</v>
          </cell>
          <cell r="AI2105" t="str">
            <v>São Paulo</v>
          </cell>
          <cell r="AJ2105" t="str">
            <v>São Paulo</v>
          </cell>
          <cell r="AK2105" t="str">
            <v>11</v>
          </cell>
          <cell r="AL2105" t="str">
            <v>5978.4564</v>
          </cell>
          <cell r="AM2105" t="str">
            <v>11</v>
          </cell>
          <cell r="AN2105" t="str">
            <v>91287.3105</v>
          </cell>
          <cell r="AP2105">
            <v>6753</v>
          </cell>
          <cell r="AQ2105" t="str">
            <v>41902</v>
          </cell>
          <cell r="AR2105" t="str">
            <v>4</v>
          </cell>
          <cell r="AS2105" t="str">
            <v>22835557</v>
          </cell>
          <cell r="AT2105" t="str">
            <v>222357000221</v>
          </cell>
          <cell r="AU2105" t="str">
            <v>0125</v>
          </cell>
          <cell r="AV2105" t="str">
            <v>196</v>
          </cell>
          <cell r="AW2105" t="str">
            <v>16921078</v>
          </cell>
          <cell r="AX2105" t="str">
            <v>604</v>
          </cell>
          <cell r="AY2105">
            <v>1</v>
          </cell>
          <cell r="AZ2105">
            <v>9</v>
          </cell>
          <cell r="BA2105">
            <v>9</v>
          </cell>
        </row>
        <row r="2106">
          <cell r="A2106">
            <v>119929</v>
          </cell>
          <cell r="B2106" t="str">
            <v>RONALDO RAIMUNDO DA SILVA</v>
          </cell>
          <cell r="C2106" t="str">
            <v>AJUDANTE EQ SERVICOS DIVERSOS</v>
          </cell>
          <cell r="D2106" t="str">
            <v>ECOSAMPA Santo Amaro</v>
          </cell>
          <cell r="E2106">
            <v>44760</v>
          </cell>
          <cell r="F2106">
            <v>1603.99</v>
          </cell>
          <cell r="G2106" t="str">
            <v>Gozando Férias</v>
          </cell>
          <cell r="H2106">
            <v>45180</v>
          </cell>
          <cell r="I2106">
            <v>34227</v>
          </cell>
          <cell r="J2106" t="str">
            <v>123.226.294-30</v>
          </cell>
          <cell r="K2106" t="str">
            <v>166.41232.05.1</v>
          </cell>
          <cell r="L2106" t="str">
            <v>Salário Mensal</v>
          </cell>
          <cell r="M2106" t="str">
            <v>Empregado (CLT)</v>
          </cell>
          <cell r="N2106" t="str">
            <v>5142-25</v>
          </cell>
          <cell r="O2106">
            <v>167</v>
          </cell>
          <cell r="P2106" t="str">
            <v>SEGUNDA A SABADO - 13:40 AS 22:00 / INTERVALO DE 01 HORA</v>
          </cell>
          <cell r="Q2106" t="str">
            <v>220 Horas</v>
          </cell>
          <cell r="R2106" t="str">
            <v>75.01.013</v>
          </cell>
          <cell r="S2106" t="str">
            <v>SCK - Capinação e Roçada de Vias</v>
          </cell>
          <cell r="T2106">
            <v>2</v>
          </cell>
          <cell r="U2106" t="str">
            <v>SIEMACO SAO PAULO LIMP URBANA</v>
          </cell>
          <cell r="V2106" t="str">
            <v>Brasileira</v>
          </cell>
          <cell r="W2106" t="str">
            <v>Vicência</v>
          </cell>
          <cell r="X2106" t="str">
            <v>MARIA DO CARMO TEIXEIRA</v>
          </cell>
          <cell r="Y2106" t="str">
            <v>JOSE RAIMUNDO DA SILVA</v>
          </cell>
          <cell r="Z2106" t="str">
            <v>União Est/Marit</v>
          </cell>
          <cell r="AA2106" t="str">
            <v>Ensino Médio Completo</v>
          </cell>
          <cell r="AB2106" t="str">
            <v>M</v>
          </cell>
          <cell r="AC2106" t="str">
            <v>Rua</v>
          </cell>
          <cell r="AD2106" t="str">
            <v>ERCILIA VELARDO LUONGO</v>
          </cell>
          <cell r="AE2106" t="str">
            <v>320</v>
          </cell>
          <cell r="AF2106" t="str">
            <v>CASA 2</v>
          </cell>
          <cell r="AG2106" t="str">
            <v>05878-030</v>
          </cell>
          <cell r="AH2106" t="str">
            <v>PARQUE IDEPENDENCIA</v>
          </cell>
          <cell r="AI2106" t="str">
            <v>São Paulo</v>
          </cell>
          <cell r="AJ2106" t="str">
            <v>São Paulo</v>
          </cell>
          <cell r="AP2106">
            <v>738</v>
          </cell>
          <cell r="AQ2106" t="str">
            <v>59274</v>
          </cell>
          <cell r="AR2106" t="str">
            <v>0</v>
          </cell>
          <cell r="AS2106" t="str">
            <v>667807196</v>
          </cell>
          <cell r="AT2106" t="str">
            <v>0902267650650</v>
          </cell>
          <cell r="AU2106" t="str">
            <v>0160</v>
          </cell>
          <cell r="AV2106" t="str">
            <v>090</v>
          </cell>
          <cell r="AW2106" t="str">
            <v>12322629</v>
          </cell>
          <cell r="AX2106" t="str">
            <v>430</v>
          </cell>
          <cell r="AY2106">
            <v>1</v>
          </cell>
          <cell r="AZ2106">
            <v>1</v>
          </cell>
          <cell r="BA2106">
            <v>13</v>
          </cell>
        </row>
        <row r="2107">
          <cell r="A2107">
            <v>114125</v>
          </cell>
          <cell r="B2107" t="str">
            <v>RONALDO ROCHA DA SILVA</v>
          </cell>
          <cell r="C2107" t="str">
            <v>VARREDOR</v>
          </cell>
          <cell r="D2107" t="str">
            <v>ECOSAMPA Santo Amaro</v>
          </cell>
          <cell r="E2107">
            <v>43739</v>
          </cell>
          <cell r="F2107">
            <v>1603.99</v>
          </cell>
          <cell r="G2107" t="str">
            <v>Em Atividade Normal</v>
          </cell>
          <cell r="H2107">
            <v>45086</v>
          </cell>
          <cell r="I2107">
            <v>25069</v>
          </cell>
          <cell r="J2107" t="str">
            <v>129.839.138-56</v>
          </cell>
          <cell r="K2107" t="str">
            <v>122.71826.21.9</v>
          </cell>
          <cell r="L2107" t="str">
            <v>Salário Mensal</v>
          </cell>
          <cell r="M2107" t="str">
            <v>Empregado (CLT)</v>
          </cell>
          <cell r="N2107" t="str">
            <v>5142-15</v>
          </cell>
          <cell r="O2107">
            <v>66</v>
          </cell>
          <cell r="P2107" t="str">
            <v>SEGUNDA A SABADO - 06:00 AS 14:20 / INTERVALO DE 01 HORA</v>
          </cell>
          <cell r="Q2107" t="str">
            <v>220 Horas</v>
          </cell>
          <cell r="R2107" t="str">
            <v>75.01.006</v>
          </cell>
          <cell r="S2107" t="str">
            <v>SCK - Varrição de Vias e Logradouros</v>
          </cell>
          <cell r="T2107">
            <v>2</v>
          </cell>
          <cell r="U2107" t="str">
            <v>SIEMACO SAO PAULO LIMP URBANA</v>
          </cell>
          <cell r="V2107" t="str">
            <v>Brasileira</v>
          </cell>
          <cell r="W2107" t="str">
            <v>Entre Folhas</v>
          </cell>
          <cell r="X2107" t="str">
            <v>MARIA JOSE DA SILVA</v>
          </cell>
          <cell r="Y2107" t="str">
            <v>SEBASTIAO ROCHA DA SILVA</v>
          </cell>
          <cell r="Z2107" t="str">
            <v>Solteiro</v>
          </cell>
          <cell r="AA2107" t="str">
            <v>Ensino Fundamental Completo</v>
          </cell>
          <cell r="AB2107" t="str">
            <v>M</v>
          </cell>
          <cell r="AC2107" t="str">
            <v>Rua</v>
          </cell>
          <cell r="AD2107" t="str">
            <v>RUA CONSCIENCIA POPULAR</v>
          </cell>
          <cell r="AE2107" t="str">
            <v>4</v>
          </cell>
          <cell r="AF2107" t="str">
            <v>CASA 1</v>
          </cell>
          <cell r="AG2107" t="str">
            <v>05885-620</v>
          </cell>
          <cell r="AH2107" t="str">
            <v>CONJUNTO HABITACIONAL JARDIM SAO BENTO</v>
          </cell>
          <cell r="AI2107" t="str">
            <v>São Paulo</v>
          </cell>
          <cell r="AJ2107" t="str">
            <v>São Paulo</v>
          </cell>
          <cell r="AK2107" t="str">
            <v>11</v>
          </cell>
          <cell r="AL2107" t="str">
            <v>5823.1444</v>
          </cell>
          <cell r="AM2107" t="str">
            <v>11</v>
          </cell>
          <cell r="AN2107" t="str">
            <v>95704.5566</v>
          </cell>
          <cell r="AP2107">
            <v>7660</v>
          </cell>
          <cell r="AQ2107" t="str">
            <v>22328</v>
          </cell>
          <cell r="AR2107" t="str">
            <v>5</v>
          </cell>
          <cell r="AS2107" t="str">
            <v>214122104</v>
          </cell>
          <cell r="AT2107" t="str">
            <v>176076100175</v>
          </cell>
          <cell r="AU2107" t="str">
            <v>206</v>
          </cell>
          <cell r="AV2107" t="str">
            <v>373</v>
          </cell>
          <cell r="AW2107" t="str">
            <v>73566</v>
          </cell>
          <cell r="AX2107" t="str">
            <v>223</v>
          </cell>
          <cell r="AY2107">
            <v>3</v>
          </cell>
          <cell r="AZ2107">
            <v>11</v>
          </cell>
          <cell r="BA2107">
            <v>0</v>
          </cell>
        </row>
        <row r="2108">
          <cell r="A2108">
            <v>112666</v>
          </cell>
          <cell r="B2108" t="str">
            <v>RONALDO SILVA SANTOS</v>
          </cell>
          <cell r="C2108" t="str">
            <v>MOTORISTA CAMINHAO</v>
          </cell>
          <cell r="D2108" t="str">
            <v>ECOSAMPA Operação Geral</v>
          </cell>
          <cell r="E2108">
            <v>43617</v>
          </cell>
          <cell r="F2108">
            <v>3050.22</v>
          </cell>
          <cell r="G2108" t="str">
            <v>Gozando Férias</v>
          </cell>
          <cell r="H2108">
            <v>45180</v>
          </cell>
          <cell r="I2108">
            <v>30834</v>
          </cell>
          <cell r="J2108" t="str">
            <v>349.327.228-69</v>
          </cell>
          <cell r="K2108" t="str">
            <v>132.22111.81.1</v>
          </cell>
          <cell r="L2108" t="str">
            <v>Salário Mensal</v>
          </cell>
          <cell r="M2108" t="str">
            <v>Empregado (CLT)</v>
          </cell>
          <cell r="N2108" t="str">
            <v>7825-10</v>
          </cell>
          <cell r="O2108">
            <v>300</v>
          </cell>
          <cell r="P2108" t="str">
            <v>SEGUNDA A SABADO - 21:00 AS 04:33 / INTERVALO DE 01 HORA</v>
          </cell>
          <cell r="Q2108" t="str">
            <v>220 Horas</v>
          </cell>
          <cell r="R2108" t="str">
            <v>75.01.013</v>
          </cell>
          <cell r="S2108" t="str">
            <v>SCK - Capinação e Roçada de Vias</v>
          </cell>
          <cell r="T2108">
            <v>2</v>
          </cell>
          <cell r="U2108" t="str">
            <v>SIND TRAB EMP DE ONIBUS RODOV INTEREST INTERM SET DIF SAO PAULO</v>
          </cell>
          <cell r="V2108" t="str">
            <v>Brasileira</v>
          </cell>
          <cell r="W2108" t="str">
            <v>Vitória da Conquista</v>
          </cell>
          <cell r="X2108" t="str">
            <v>MARIA PEDRINA SILVA SANTOS</v>
          </cell>
          <cell r="Y2108" t="str">
            <v>JOAO DA CRUZ DOS SANTOS</v>
          </cell>
          <cell r="Z2108" t="str">
            <v>Outros</v>
          </cell>
          <cell r="AA2108" t="str">
            <v>Ensino Médio Completo</v>
          </cell>
          <cell r="AB2108" t="str">
            <v>M</v>
          </cell>
          <cell r="AC2108" t="str">
            <v>Avenida</v>
          </cell>
          <cell r="AD2108" t="str">
            <v>KAYO OKAMOTO</v>
          </cell>
          <cell r="AE2108" t="str">
            <v>2222</v>
          </cell>
          <cell r="AG2108" t="str">
            <v>04875-000</v>
          </cell>
          <cell r="AH2108" t="str">
            <v>COLONIA (ZONA SUL)</v>
          </cell>
          <cell r="AI2108" t="str">
            <v>São Paulo</v>
          </cell>
          <cell r="AJ2108" t="str">
            <v>São Paulo</v>
          </cell>
          <cell r="AK2108" t="str">
            <v>11</v>
          </cell>
          <cell r="AL2108" t="str">
            <v>5921.5565</v>
          </cell>
          <cell r="AM2108" t="str">
            <v>11</v>
          </cell>
          <cell r="AN2108" t="str">
            <v>94612.2331</v>
          </cell>
          <cell r="AP2108">
            <v>1684</v>
          </cell>
          <cell r="AQ2108" t="str">
            <v>45103</v>
          </cell>
          <cell r="AR2108" t="str">
            <v>0</v>
          </cell>
          <cell r="AS2108" t="str">
            <v>41.279.354-4</v>
          </cell>
          <cell r="AT2108" t="str">
            <v>339305600167</v>
          </cell>
          <cell r="AU2108" t="str">
            <v>289</v>
          </cell>
          <cell r="AV2108" t="str">
            <v>381</v>
          </cell>
          <cell r="AW2108" t="str">
            <v>0000008822</v>
          </cell>
          <cell r="AX2108" t="str">
            <v>00306</v>
          </cell>
          <cell r="AY2108">
            <v>4</v>
          </cell>
          <cell r="AZ2108">
            <v>3</v>
          </cell>
          <cell r="BA2108">
            <v>0</v>
          </cell>
          <cell r="BB2108" t="str">
            <v>34.932.722.869</v>
          </cell>
          <cell r="BC2108">
            <v>45381</v>
          </cell>
          <cell r="BD2108">
            <v>43556</v>
          </cell>
          <cell r="BE2108" t="str">
            <v>AD</v>
          </cell>
          <cell r="BG2108">
            <v>43811</v>
          </cell>
        </row>
        <row r="2109">
          <cell r="A2109">
            <v>112207</v>
          </cell>
          <cell r="B2109" t="str">
            <v>RONEY MARTINS</v>
          </cell>
          <cell r="C2109" t="str">
            <v>VARREDOR</v>
          </cell>
          <cell r="D2109" t="str">
            <v>ECOSAMPA M'Boi Mirim</v>
          </cell>
          <cell r="E2109">
            <v>43617</v>
          </cell>
          <cell r="F2109">
            <v>1319.67</v>
          </cell>
          <cell r="G2109" t="str">
            <v>Demitido em Meses Anteriores</v>
          </cell>
          <cell r="H2109">
            <v>44172</v>
          </cell>
          <cell r="I2109">
            <v>32083</v>
          </cell>
          <cell r="J2109" t="str">
            <v>409.010.158-14</v>
          </cell>
          <cell r="K2109" t="str">
            <v>201.52036.68.1</v>
          </cell>
          <cell r="L2109" t="str">
            <v>Salário Mensal</v>
          </cell>
          <cell r="M2109" t="str">
            <v>Empregado (CLT)</v>
          </cell>
          <cell r="N2109" t="str">
            <v>5142-15</v>
          </cell>
          <cell r="O2109">
            <v>66</v>
          </cell>
          <cell r="P2109" t="str">
            <v>SEGUNDA A SABADO - 06:00 AS 14:20 / INTERVALO DE 01 HORA</v>
          </cell>
          <cell r="Q2109" t="str">
            <v>220 Horas</v>
          </cell>
          <cell r="R2109" t="str">
            <v>75.01.006</v>
          </cell>
          <cell r="S2109" t="str">
            <v>SCK - Varrição de Vias e Logradouros</v>
          </cell>
          <cell r="T2109">
            <v>2</v>
          </cell>
          <cell r="U2109" t="str">
            <v>SIEMACO SAO PAULO LIMP URBANA</v>
          </cell>
          <cell r="V2109" t="str">
            <v>Brasileira</v>
          </cell>
          <cell r="W2109" t="str">
            <v>Juquiá</v>
          </cell>
          <cell r="X2109" t="str">
            <v>LAUDILEIA APARECIDA MARTINS</v>
          </cell>
          <cell r="Z2109" t="str">
            <v>Solteiro</v>
          </cell>
          <cell r="AA2109" t="str">
            <v>Ensino Fundamental Completo</v>
          </cell>
          <cell r="AB2109" t="str">
            <v>M</v>
          </cell>
          <cell r="AC2109" t="str">
            <v>Rua</v>
          </cell>
          <cell r="AD2109" t="str">
            <v>AFONSO DE OLIVEIRA SANTOS</v>
          </cell>
          <cell r="AE2109" t="str">
            <v>91</v>
          </cell>
          <cell r="AG2109" t="str">
            <v>05663-030</v>
          </cell>
          <cell r="AH2109" t="str">
            <v>PARAISOPOLIS</v>
          </cell>
          <cell r="AI2109" t="str">
            <v>São Paulo</v>
          </cell>
          <cell r="AJ2109" t="str">
            <v>São Paulo</v>
          </cell>
          <cell r="AP2109">
            <v>8846</v>
          </cell>
          <cell r="AQ2109" t="str">
            <v>33278</v>
          </cell>
          <cell r="AR2109" t="str">
            <v>4</v>
          </cell>
          <cell r="AS2109" t="str">
            <v>339087171</v>
          </cell>
          <cell r="AT2109" t="str">
            <v>325095210132</v>
          </cell>
          <cell r="AU2109" t="str">
            <v>40</v>
          </cell>
          <cell r="AV2109" t="str">
            <v>223</v>
          </cell>
          <cell r="AW2109" t="str">
            <v>0000017268</v>
          </cell>
          <cell r="AX2109" t="str">
            <v>00346</v>
          </cell>
          <cell r="AY2109">
            <v>1</v>
          </cell>
          <cell r="AZ2109">
            <v>6</v>
          </cell>
          <cell r="BA2109">
            <v>6</v>
          </cell>
        </row>
        <row r="2110">
          <cell r="A2110">
            <v>112990</v>
          </cell>
          <cell r="B2110" t="str">
            <v>RONIE DE OLIVEIRA MARTINS</v>
          </cell>
          <cell r="C2110" t="str">
            <v>MOTORISTA CAMINHAO</v>
          </cell>
          <cell r="D2110" t="str">
            <v>ECOSAMPA Operação Geral</v>
          </cell>
          <cell r="E2110">
            <v>43617</v>
          </cell>
          <cell r="F2110">
            <v>3050.22</v>
          </cell>
          <cell r="G2110" t="str">
            <v>Em Atividade Normal</v>
          </cell>
          <cell r="H2110">
            <v>45170</v>
          </cell>
          <cell r="I2110">
            <v>29858</v>
          </cell>
          <cell r="J2110" t="str">
            <v>223.483.498-84</v>
          </cell>
          <cell r="K2110" t="str">
            <v>129.49524.85.2</v>
          </cell>
          <cell r="L2110" t="str">
            <v>Salário Mensal</v>
          </cell>
          <cell r="M2110" t="str">
            <v>Empregado (CLT)</v>
          </cell>
          <cell r="N2110" t="str">
            <v>7825-10</v>
          </cell>
          <cell r="O2110">
            <v>339</v>
          </cell>
          <cell r="P2110" t="str">
            <v>SEGUNDA A SABADO - 13:20 AS 21:40 / INTERVALO DE 01 HORA</v>
          </cell>
          <cell r="Q2110" t="str">
            <v>220 Horas</v>
          </cell>
          <cell r="R2110" t="str">
            <v>75.01.001</v>
          </cell>
          <cell r="S2110" t="str">
            <v>SCK - Lavagem Especial Equip.</v>
          </cell>
          <cell r="T2110">
            <v>2</v>
          </cell>
          <cell r="U2110" t="str">
            <v>SIND TRAB EMP DE ONIBUS RODOV INTEREST INTERM SET DIF SAO PAULO</v>
          </cell>
          <cell r="V2110" t="str">
            <v>Brasileira</v>
          </cell>
          <cell r="W2110" t="str">
            <v>São Paulo</v>
          </cell>
          <cell r="X2110" t="str">
            <v>MARCEANITA DE OLIVEIRA</v>
          </cell>
          <cell r="Y2110" t="str">
            <v>EDINEU RODRIGUES MARTINS</v>
          </cell>
          <cell r="Z2110" t="str">
            <v>Solteiro</v>
          </cell>
          <cell r="AA2110" t="str">
            <v>Ensino Médio Completo</v>
          </cell>
          <cell r="AB2110" t="str">
            <v>M</v>
          </cell>
          <cell r="AC2110" t="str">
            <v>Rua</v>
          </cell>
          <cell r="AD2110" t="str">
            <v>CONSTANTINO DE ABREU</v>
          </cell>
          <cell r="AE2110" t="str">
            <v>96</v>
          </cell>
          <cell r="AG2110" t="str">
            <v>04417-120</v>
          </cell>
          <cell r="AH2110" t="str">
            <v>JARDIM MIRIAM</v>
          </cell>
          <cell r="AI2110" t="str">
            <v>São Paulo</v>
          </cell>
          <cell r="AJ2110" t="str">
            <v>São Paulo</v>
          </cell>
          <cell r="AM2110" t="str">
            <v>11</v>
          </cell>
          <cell r="AN2110" t="str">
            <v>96563.1601</v>
          </cell>
          <cell r="AP2110">
            <v>390</v>
          </cell>
          <cell r="AQ2110" t="str">
            <v>10988</v>
          </cell>
          <cell r="AR2110" t="str">
            <v>2</v>
          </cell>
          <cell r="AS2110" t="str">
            <v>346785200</v>
          </cell>
          <cell r="AT2110" t="str">
            <v>272320650108</v>
          </cell>
          <cell r="AU2110" t="str">
            <v>129</v>
          </cell>
          <cell r="AV2110" t="str">
            <v>280</v>
          </cell>
          <cell r="AW2110" t="str">
            <v>0000088394</v>
          </cell>
          <cell r="AX2110" t="str">
            <v>00238</v>
          </cell>
          <cell r="AY2110">
            <v>4</v>
          </cell>
          <cell r="AZ2110">
            <v>3</v>
          </cell>
          <cell r="BA2110">
            <v>0</v>
          </cell>
          <cell r="BB2110" t="str">
            <v>02.923.315.007</v>
          </cell>
          <cell r="BC2110">
            <v>44641</v>
          </cell>
          <cell r="BE2110" t="str">
            <v>D</v>
          </cell>
          <cell r="BG2110">
            <v>43609</v>
          </cell>
        </row>
        <row r="2111">
          <cell r="A2111">
            <v>114955</v>
          </cell>
          <cell r="B2111" t="str">
            <v>RONIE FERREIRA DOS SANTOS</v>
          </cell>
          <cell r="C2111" t="str">
            <v>MOTORISTA CAMINHAO</v>
          </cell>
          <cell r="D2111" t="str">
            <v>ECOSAMPA Operação Geral</v>
          </cell>
          <cell r="E2111">
            <v>43916</v>
          </cell>
          <cell r="F2111">
            <v>3050.22</v>
          </cell>
          <cell r="G2111" t="str">
            <v>Em Atividade Normal</v>
          </cell>
          <cell r="H2111">
            <v>45056</v>
          </cell>
          <cell r="I2111">
            <v>29750</v>
          </cell>
          <cell r="J2111" t="str">
            <v>295.542.148-04</v>
          </cell>
          <cell r="K2111" t="str">
            <v>126.59784.81.9</v>
          </cell>
          <cell r="L2111" t="str">
            <v>Salário Mensal</v>
          </cell>
          <cell r="M2111" t="str">
            <v>Empregado (CLT)</v>
          </cell>
          <cell r="N2111" t="str">
            <v>7825-10</v>
          </cell>
          <cell r="O2111">
            <v>301</v>
          </cell>
          <cell r="P2111" t="str">
            <v>SEGUNDA A SABADO - 22:00 AS 05:25 / INTERVALO DE 01 HORA</v>
          </cell>
          <cell r="Q2111" t="str">
            <v>220 Horas</v>
          </cell>
          <cell r="R2111" t="str">
            <v>75.01.024</v>
          </cell>
          <cell r="S2111" t="str">
            <v>SCK - Coleta Manual Residuos - Compactador</v>
          </cell>
          <cell r="T2111">
            <v>2</v>
          </cell>
          <cell r="U2111" t="str">
            <v>SIND TRAB EMP DE ONIBUS RODOV INTEREST INTERM SET DIF SAO PAULO</v>
          </cell>
          <cell r="V2111" t="str">
            <v>Brasileira</v>
          </cell>
          <cell r="W2111" t="str">
            <v>Carapicuíba</v>
          </cell>
          <cell r="X2111" t="str">
            <v>TEREZINHA ESTEVO DOS SANTOS</v>
          </cell>
          <cell r="Y2111" t="str">
            <v>MANOEL FERREIRA DOS SANTOS</v>
          </cell>
          <cell r="Z2111" t="str">
            <v>Solteiro</v>
          </cell>
          <cell r="AA2111" t="str">
            <v>Ensino Médio Completo</v>
          </cell>
          <cell r="AB2111" t="str">
            <v>M</v>
          </cell>
          <cell r="AC2111" t="str">
            <v>Rua</v>
          </cell>
          <cell r="AD2111" t="str">
            <v>RUA HENRIQUE LEBASQUE</v>
          </cell>
          <cell r="AE2111" t="str">
            <v>164</v>
          </cell>
          <cell r="AF2111" t="str">
            <v>CASA 8B</v>
          </cell>
          <cell r="AG2111" t="str">
            <v>04171-060</v>
          </cell>
          <cell r="AH2111" t="str">
            <v>VILA MORAES</v>
          </cell>
          <cell r="AI2111" t="str">
            <v>São Paulo</v>
          </cell>
          <cell r="AJ2111" t="str">
            <v>São Paulo</v>
          </cell>
          <cell r="AK2111" t="str">
            <v>11</v>
          </cell>
          <cell r="AL2111" t="str">
            <v>96527.4226</v>
          </cell>
          <cell r="AP2111">
            <v>844</v>
          </cell>
          <cell r="AQ2111" t="str">
            <v>81004</v>
          </cell>
          <cell r="AR2111" t="str">
            <v>4</v>
          </cell>
          <cell r="AS2111" t="str">
            <v>338046276</v>
          </cell>
          <cell r="AT2111" t="str">
            <v>255180530159</v>
          </cell>
          <cell r="AU2111" t="str">
            <v>326</v>
          </cell>
          <cell r="AV2111" t="str">
            <v>413</v>
          </cell>
          <cell r="AW2111" t="str">
            <v>29554214</v>
          </cell>
          <cell r="AX2111" t="str">
            <v>804</v>
          </cell>
          <cell r="AY2111">
            <v>3</v>
          </cell>
          <cell r="AZ2111">
            <v>5</v>
          </cell>
          <cell r="BA2111">
            <v>5</v>
          </cell>
          <cell r="BB2111" t="str">
            <v>03.408.136.071</v>
          </cell>
          <cell r="BC2111">
            <v>44881</v>
          </cell>
          <cell r="BD2111">
            <v>43056</v>
          </cell>
          <cell r="BE2111" t="str">
            <v>D</v>
          </cell>
          <cell r="BG2111">
            <v>43965</v>
          </cell>
        </row>
        <row r="2112">
          <cell r="A2112">
            <v>114746</v>
          </cell>
          <cell r="B2112" t="str">
            <v>RONILDO MENDES SOUZA</v>
          </cell>
          <cell r="C2112" t="str">
            <v>VARREDOR</v>
          </cell>
          <cell r="D2112" t="str">
            <v>ECOSAMPA Capela do Socorro</v>
          </cell>
          <cell r="E2112">
            <v>43874</v>
          </cell>
          <cell r="F2112">
            <v>1603.99</v>
          </cell>
          <cell r="G2112" t="str">
            <v>Em Atividade Normal</v>
          </cell>
          <cell r="H2112">
            <v>45086</v>
          </cell>
          <cell r="I2112">
            <v>33535</v>
          </cell>
          <cell r="J2112" t="str">
            <v>401.755.418-09</v>
          </cell>
          <cell r="K2112" t="str">
            <v>165.92343.08.8</v>
          </cell>
          <cell r="L2112" t="str">
            <v>Salário Mensal</v>
          </cell>
          <cell r="M2112" t="str">
            <v>Empregado (CLT)</v>
          </cell>
          <cell r="N2112" t="str">
            <v>5142-15</v>
          </cell>
          <cell r="O2112">
            <v>233</v>
          </cell>
          <cell r="P2112" t="str">
            <v>SEGUNDA A SABADO - 09:00 AS 17:20 / INTERVALO DE 01 HORA</v>
          </cell>
          <cell r="Q2112" t="str">
            <v>220 Horas</v>
          </cell>
          <cell r="R2112" t="str">
            <v>75.01.006</v>
          </cell>
          <cell r="S2112" t="str">
            <v>SCK - Varrição de Vias e Logradouros</v>
          </cell>
          <cell r="T2112">
            <v>2</v>
          </cell>
          <cell r="U2112" t="str">
            <v>SIEMACO SAO PAULO LIMP URBANA</v>
          </cell>
          <cell r="V2112" t="str">
            <v>Brasileira</v>
          </cell>
          <cell r="W2112" t="str">
            <v>São Paulo</v>
          </cell>
          <cell r="X2112" t="str">
            <v>ROSILENE ALAIDE DE SOUZA</v>
          </cell>
          <cell r="Y2112" t="str">
            <v>NILTON MENDES DE SOUZA</v>
          </cell>
          <cell r="Z2112" t="str">
            <v>Solteiro</v>
          </cell>
          <cell r="AA2112" t="str">
            <v>Ensino Fundamental Incompleto</v>
          </cell>
          <cell r="AB2112" t="str">
            <v>M</v>
          </cell>
          <cell r="AC2112" t="str">
            <v>Travessa</v>
          </cell>
          <cell r="AD2112" t="str">
            <v>TRAVESSA DIONISIO DE ALEXANDRIA</v>
          </cell>
          <cell r="AE2112" t="str">
            <v>32</v>
          </cell>
          <cell r="AG2112" t="str">
            <v>04857-550</v>
          </cell>
          <cell r="AH2112" t="str">
            <v>JARDIM DOS EUCALIPTOS</v>
          </cell>
          <cell r="AI2112" t="str">
            <v>São Paulo</v>
          </cell>
          <cell r="AJ2112" t="str">
            <v>São Paulo</v>
          </cell>
          <cell r="AK2112" t="str">
            <v>11</v>
          </cell>
          <cell r="AL2112" t="str">
            <v>5527.0183</v>
          </cell>
          <cell r="AM2112" t="str">
            <v>11</v>
          </cell>
          <cell r="AN2112" t="str">
            <v>96129.3808</v>
          </cell>
          <cell r="AP2112">
            <v>7245</v>
          </cell>
          <cell r="AQ2112" t="str">
            <v>04031</v>
          </cell>
          <cell r="AR2112" t="str">
            <v>1</v>
          </cell>
          <cell r="AS2112" t="str">
            <v>391558894</v>
          </cell>
          <cell r="AT2112" t="str">
            <v>423253470167</v>
          </cell>
          <cell r="AU2112" t="str">
            <v>17</v>
          </cell>
          <cell r="AV2112" t="str">
            <v>381</v>
          </cell>
          <cell r="AW2112" t="str">
            <v>40175541</v>
          </cell>
          <cell r="AX2112" t="str">
            <v>809</v>
          </cell>
          <cell r="AY2112">
            <v>3</v>
          </cell>
          <cell r="AZ2112">
            <v>6</v>
          </cell>
          <cell r="BA2112">
            <v>18</v>
          </cell>
        </row>
        <row r="2113">
          <cell r="A2113">
            <v>112387</v>
          </cell>
          <cell r="B2113" t="str">
            <v>RONNEY SOARES SANTOS</v>
          </cell>
          <cell r="C2113" t="str">
            <v>AJUDANTE EQ SERVICOS DIVERSOS</v>
          </cell>
          <cell r="D2113" t="str">
            <v>ECOSAMPA Capela do Socorro</v>
          </cell>
          <cell r="E2113">
            <v>43617</v>
          </cell>
          <cell r="F2113">
            <v>1231.95</v>
          </cell>
          <cell r="G2113" t="str">
            <v>Demitido em Meses Anteriores</v>
          </cell>
          <cell r="H2113">
            <v>43686</v>
          </cell>
          <cell r="I2113">
            <v>35575</v>
          </cell>
          <cell r="J2113" t="str">
            <v>145.813.516-00</v>
          </cell>
          <cell r="K2113" t="str">
            <v>145.53035.56.8</v>
          </cell>
          <cell r="L2113" t="str">
            <v>Salário Mensal</v>
          </cell>
          <cell r="M2113" t="str">
            <v>Empregado (CLT)</v>
          </cell>
          <cell r="N2113" t="str">
            <v>5142-25</v>
          </cell>
          <cell r="O2113">
            <v>66</v>
          </cell>
          <cell r="P2113" t="str">
            <v>SEGUNDA A SABADO - 06:00 AS 14:20 / INTERVALO DE 01 HORA</v>
          </cell>
          <cell r="Q2113" t="str">
            <v>220 Horas</v>
          </cell>
          <cell r="R2113" t="str">
            <v>75.02.001</v>
          </cell>
          <cell r="S2113" t="str">
            <v>Apoio Op C.Indireto</v>
          </cell>
          <cell r="T2113">
            <v>2</v>
          </cell>
          <cell r="U2113" t="str">
            <v>SIEMACO SAO PAULO LIMP URBANA</v>
          </cell>
          <cell r="V2113" t="str">
            <v>Brasileira</v>
          </cell>
          <cell r="W2113" t="str">
            <v>Almenara</v>
          </cell>
          <cell r="X2113" t="str">
            <v>ELISETE SOARES DE OLIVEIRA</v>
          </cell>
          <cell r="Y2113" t="str">
            <v>SEBASTIAO JOSE DOS SANTOS</v>
          </cell>
          <cell r="Z2113" t="str">
            <v>Solteiro</v>
          </cell>
          <cell r="AA2113" t="str">
            <v>Ensino Fundamental Incompleto</v>
          </cell>
          <cell r="AB2113" t="str">
            <v>M</v>
          </cell>
          <cell r="AC2113" t="str">
            <v>Estrada</v>
          </cell>
          <cell r="AD2113" t="str">
            <v>DO PORTO</v>
          </cell>
          <cell r="AE2113" t="str">
            <v>243</v>
          </cell>
          <cell r="AG2113" t="str">
            <v>04857-135</v>
          </cell>
          <cell r="AH2113" t="str">
            <v>JARDIM MARILDA</v>
          </cell>
          <cell r="AI2113" t="str">
            <v>São Paulo</v>
          </cell>
          <cell r="AJ2113" t="str">
            <v>São Paulo</v>
          </cell>
          <cell r="AM2113" t="str">
            <v>11</v>
          </cell>
          <cell r="AN2113" t="str">
            <v>96980.3509</v>
          </cell>
          <cell r="AP2113">
            <v>745</v>
          </cell>
          <cell r="AQ2113" t="str">
            <v>12574</v>
          </cell>
          <cell r="AR2113" t="str">
            <v>0</v>
          </cell>
          <cell r="AS2113" t="str">
            <v>20.750.027</v>
          </cell>
          <cell r="AT2113" t="str">
            <v>430825440175</v>
          </cell>
          <cell r="AU2113" t="str">
            <v>15</v>
          </cell>
          <cell r="AV2113" t="str">
            <v>381</v>
          </cell>
          <cell r="AW2113" t="str">
            <v>0000054270</v>
          </cell>
          <cell r="AX2113" t="str">
            <v>00432</v>
          </cell>
          <cell r="AY2113">
            <v>0</v>
          </cell>
          <cell r="AZ2113">
            <v>2</v>
          </cell>
          <cell r="BA2113">
            <v>8</v>
          </cell>
        </row>
        <row r="2114">
          <cell r="A2114">
            <v>112272</v>
          </cell>
          <cell r="B2114" t="str">
            <v>ROQUE MAXIMINIANO DE SOUZA</v>
          </cell>
          <cell r="C2114" t="str">
            <v>VARREDOR</v>
          </cell>
          <cell r="D2114" t="str">
            <v>ECOSAMPA Campo Limpo</v>
          </cell>
          <cell r="E2114">
            <v>43617</v>
          </cell>
          <cell r="F2114">
            <v>1281.23</v>
          </cell>
          <cell r="G2114" t="str">
            <v>Demitido em Meses Anteriores</v>
          </cell>
          <cell r="H2114">
            <v>44029</v>
          </cell>
          <cell r="I2114">
            <v>21778</v>
          </cell>
          <cell r="J2114" t="str">
            <v>038.936.658-70</v>
          </cell>
          <cell r="K2114" t="str">
            <v>108.54275.79.4</v>
          </cell>
          <cell r="L2114" t="str">
            <v>Salário Mensal</v>
          </cell>
          <cell r="M2114" t="str">
            <v>Empregado (CLT)</v>
          </cell>
          <cell r="N2114" t="str">
            <v>5142-15</v>
          </cell>
          <cell r="O2114">
            <v>71</v>
          </cell>
          <cell r="P2114" t="str">
            <v>SEGUNDA A SABADO - 07:00 AS 15:20 / INTERVALO DE 01 HORA</v>
          </cell>
          <cell r="Q2114" t="str">
            <v>220 Horas</v>
          </cell>
          <cell r="R2114" t="str">
            <v>75.01.007</v>
          </cell>
          <cell r="S2114" t="str">
            <v>SCK - Varrição de Sarjetas e Calçadas</v>
          </cell>
          <cell r="T2114">
            <v>2</v>
          </cell>
          <cell r="U2114" t="str">
            <v>SIEMACO SAO PAULO LIMP URBANA</v>
          </cell>
          <cell r="V2114" t="str">
            <v>Brasileira</v>
          </cell>
          <cell r="W2114" t="str">
            <v>Aporá</v>
          </cell>
          <cell r="X2114" t="str">
            <v>JOANA MARIA DE JESUS</v>
          </cell>
          <cell r="Y2114" t="str">
            <v>MAXIMINIANO DE SOUZA</v>
          </cell>
          <cell r="Z2114" t="str">
            <v>Solteiro</v>
          </cell>
          <cell r="AA2114" t="str">
            <v>Analfabeto</v>
          </cell>
          <cell r="AB2114" t="str">
            <v>M</v>
          </cell>
          <cell r="AC2114" t="str">
            <v>Rua</v>
          </cell>
          <cell r="AD2114" t="str">
            <v>MARIA CLARA DA SILVA SANTANA</v>
          </cell>
          <cell r="AE2114" t="str">
            <v>95</v>
          </cell>
          <cell r="AG2114" t="str">
            <v>05857-380</v>
          </cell>
          <cell r="AH2114" t="str">
            <v>JARDIM AURELIO</v>
          </cell>
          <cell r="AI2114" t="str">
            <v>São Paulo</v>
          </cell>
          <cell r="AJ2114" t="str">
            <v>São Paulo</v>
          </cell>
          <cell r="AP2114">
            <v>390</v>
          </cell>
          <cell r="AQ2114" t="str">
            <v>10751</v>
          </cell>
          <cell r="AR2114" t="str">
            <v>4</v>
          </cell>
          <cell r="AS2114" t="str">
            <v>157593885</v>
          </cell>
          <cell r="AT2114" t="str">
            <v>141664640191</v>
          </cell>
          <cell r="AU2114" t="str">
            <v>190</v>
          </cell>
          <cell r="AV2114" t="str">
            <v>373</v>
          </cell>
          <cell r="AW2114" t="str">
            <v>0000020637</v>
          </cell>
          <cell r="AX2114" t="str">
            <v>00121</v>
          </cell>
          <cell r="AY2114">
            <v>1</v>
          </cell>
          <cell r="AZ2114">
            <v>1</v>
          </cell>
          <cell r="BA2114">
            <v>16</v>
          </cell>
        </row>
        <row r="2115">
          <cell r="A2115">
            <v>112670</v>
          </cell>
          <cell r="B2115" t="str">
            <v>ROSALINO ALVES ROSA</v>
          </cell>
          <cell r="C2115" t="str">
            <v>VARREDOR</v>
          </cell>
          <cell r="D2115" t="str">
            <v>ECOSAMPA Santo Amaro</v>
          </cell>
          <cell r="E2115">
            <v>43617</v>
          </cell>
          <cell r="F2115">
            <v>1281.23</v>
          </cell>
          <cell r="G2115" t="str">
            <v>Demitido em Meses Anteriores</v>
          </cell>
          <cell r="H2115">
            <v>43808</v>
          </cell>
          <cell r="I2115">
            <v>27870</v>
          </cell>
          <cell r="J2115" t="str">
            <v>406.450.138-11</v>
          </cell>
          <cell r="K2115" t="str">
            <v>204.33700.57.7</v>
          </cell>
          <cell r="L2115" t="str">
            <v>Salário Mensal</v>
          </cell>
          <cell r="M2115" t="str">
            <v>Empregado (CLT)</v>
          </cell>
          <cell r="N2115" t="str">
            <v>5142-15</v>
          </cell>
          <cell r="O2115">
            <v>167</v>
          </cell>
          <cell r="P2115" t="str">
            <v>SEGUNDA A SABADO - 13:40 AS 22:00 / INTERVALO DE 01 HORA</v>
          </cell>
          <cell r="Q2115" t="str">
            <v>220 Horas</v>
          </cell>
          <cell r="R2115" t="str">
            <v>75.01.006</v>
          </cell>
          <cell r="S2115" t="str">
            <v>SCK - Varrição de Vias e Logradouros</v>
          </cell>
          <cell r="T2115">
            <v>2</v>
          </cell>
          <cell r="U2115" t="str">
            <v>SIEMACO SAO PAULO LIMP URBANA</v>
          </cell>
          <cell r="V2115" t="str">
            <v>Brasileira</v>
          </cell>
          <cell r="W2115" t="str">
            <v>Boninal</v>
          </cell>
          <cell r="X2115" t="str">
            <v>ELIETE ALVES ROSA</v>
          </cell>
          <cell r="Z2115" t="str">
            <v>Solteiro</v>
          </cell>
          <cell r="AA2115" t="str">
            <v>Ensino Fundamental Incompleto</v>
          </cell>
          <cell r="AB2115" t="str">
            <v>M</v>
          </cell>
          <cell r="AC2115" t="str">
            <v>Rua</v>
          </cell>
          <cell r="AD2115" t="str">
            <v>COSME DA SILVEIRA</v>
          </cell>
          <cell r="AE2115" t="str">
            <v>113</v>
          </cell>
          <cell r="AG2115" t="str">
            <v>04911-010</v>
          </cell>
          <cell r="AH2115" t="str">
            <v>GUARAPIRANGA</v>
          </cell>
          <cell r="AI2115" t="str">
            <v>São Paulo</v>
          </cell>
          <cell r="AJ2115" t="str">
            <v>São Paulo</v>
          </cell>
          <cell r="AP2115">
            <v>9104</v>
          </cell>
          <cell r="AQ2115" t="str">
            <v>20634</v>
          </cell>
          <cell r="AR2115" t="str">
            <v>8</v>
          </cell>
          <cell r="AS2115" t="str">
            <v>563819017</v>
          </cell>
          <cell r="AT2115" t="str">
            <v>89014770540</v>
          </cell>
          <cell r="AU2115" t="str">
            <v>602</v>
          </cell>
          <cell r="AV2115" t="str">
            <v>372</v>
          </cell>
          <cell r="AW2115" t="str">
            <v>0000079061</v>
          </cell>
          <cell r="AX2115" t="str">
            <v>00364</v>
          </cell>
          <cell r="AY2115">
            <v>0</v>
          </cell>
          <cell r="AZ2115">
            <v>6</v>
          </cell>
          <cell r="BA2115">
            <v>8</v>
          </cell>
        </row>
        <row r="2116">
          <cell r="A2116">
            <v>112672</v>
          </cell>
          <cell r="B2116" t="str">
            <v>ROSANA DOS SANTOS</v>
          </cell>
          <cell r="C2116" t="str">
            <v>AJUDANTE EQ SERVICOS DIVERSOS</v>
          </cell>
          <cell r="D2116" t="str">
            <v>ECOSAMPA Santo Amaro</v>
          </cell>
          <cell r="E2116">
            <v>43617</v>
          </cell>
          <cell r="F2116">
            <v>1603.99</v>
          </cell>
          <cell r="G2116" t="str">
            <v>Demitido em Meses Anteriores</v>
          </cell>
          <cell r="H2116">
            <v>45026</v>
          </cell>
          <cell r="I2116">
            <v>29941</v>
          </cell>
          <cell r="J2116" t="str">
            <v>337.234.658-03</v>
          </cell>
          <cell r="K2116" t="str">
            <v>200.76423.20.9</v>
          </cell>
          <cell r="L2116" t="str">
            <v>Salário Mensal</v>
          </cell>
          <cell r="M2116" t="str">
            <v>Empregado (CLT)</v>
          </cell>
          <cell r="N2116" t="str">
            <v>5142-25</v>
          </cell>
          <cell r="O2116">
            <v>66</v>
          </cell>
          <cell r="P2116" t="str">
            <v>SEGUNDA A SABADO - 06:00 AS 14:20 / INTERVALO DE 01 HORA</v>
          </cell>
          <cell r="Q2116" t="str">
            <v>220 Horas</v>
          </cell>
          <cell r="R2116" t="str">
            <v>75.01.013</v>
          </cell>
          <cell r="S2116" t="str">
            <v>SCK - Capinação e Roçada de Vias</v>
          </cell>
          <cell r="T2116">
            <v>2</v>
          </cell>
          <cell r="U2116" t="str">
            <v>SIEMACO SAO PAULO LIMP URBANA</v>
          </cell>
          <cell r="V2116" t="str">
            <v>Brasileira</v>
          </cell>
          <cell r="W2116" t="str">
            <v>Porto Feliz</v>
          </cell>
          <cell r="X2116" t="str">
            <v>ROMILDA DOS SANTOS</v>
          </cell>
          <cell r="Z2116" t="str">
            <v>Solteiro</v>
          </cell>
          <cell r="AA2116" t="str">
            <v>Ensino Fundamental Incompleto</v>
          </cell>
          <cell r="AB2116" t="str">
            <v>F</v>
          </cell>
          <cell r="AC2116" t="str">
            <v>Rua</v>
          </cell>
          <cell r="AD2116" t="str">
            <v>AMARAVATI</v>
          </cell>
          <cell r="AE2116" t="str">
            <v>278</v>
          </cell>
          <cell r="AG2116" t="str">
            <v>02998-200</v>
          </cell>
          <cell r="AH2116" t="str">
            <v>CONJUNTO CITY JARAGUA</v>
          </cell>
          <cell r="AI2116" t="str">
            <v>São Paulo</v>
          </cell>
          <cell r="AJ2116" t="str">
            <v>São Paulo</v>
          </cell>
          <cell r="AP2116">
            <v>9104</v>
          </cell>
          <cell r="AQ2116" t="str">
            <v>20563</v>
          </cell>
          <cell r="AR2116" t="str">
            <v>9</v>
          </cell>
          <cell r="AS2116" t="str">
            <v>443144746</v>
          </cell>
          <cell r="AT2116" t="str">
            <v>322149700132</v>
          </cell>
          <cell r="AU2116" t="str">
            <v>134</v>
          </cell>
          <cell r="AV2116" t="str">
            <v>403</v>
          </cell>
          <cell r="AW2116" t="str">
            <v>0000027726</v>
          </cell>
          <cell r="AX2116" t="str">
            <v>00309</v>
          </cell>
          <cell r="AY2116">
            <v>3</v>
          </cell>
          <cell r="AZ2116">
            <v>10</v>
          </cell>
          <cell r="BA2116">
            <v>9</v>
          </cell>
        </row>
        <row r="2117">
          <cell r="A2117">
            <v>112674</v>
          </cell>
          <cell r="B2117" t="str">
            <v>ROSANGELA OLIVEIRA LIMA</v>
          </cell>
          <cell r="C2117" t="str">
            <v>VARREDOR</v>
          </cell>
          <cell r="D2117" t="str">
            <v>ECOSAMPA Santo Amaro</v>
          </cell>
          <cell r="E2117">
            <v>43617</v>
          </cell>
          <cell r="F2117">
            <v>1603.99</v>
          </cell>
          <cell r="G2117" t="str">
            <v>Em Atividade Normal</v>
          </cell>
          <cell r="H2117">
            <v>44806</v>
          </cell>
          <cell r="I2117">
            <v>33456</v>
          </cell>
          <cell r="J2117" t="str">
            <v>401.956.158-32</v>
          </cell>
          <cell r="K2117" t="str">
            <v>166.21893.78.8</v>
          </cell>
          <cell r="L2117" t="str">
            <v>Salário Mensal</v>
          </cell>
          <cell r="M2117" t="str">
            <v>Empregado (CLT)</v>
          </cell>
          <cell r="N2117" t="str">
            <v>5142-15</v>
          </cell>
          <cell r="O2117">
            <v>66</v>
          </cell>
          <cell r="P2117" t="str">
            <v>SEGUNDA A SABADO - 06:00 AS 14:20 / INTERVALO DE 01 HORA</v>
          </cell>
          <cell r="Q2117" t="str">
            <v>220 Horas</v>
          </cell>
          <cell r="R2117" t="str">
            <v>75.01.006</v>
          </cell>
          <cell r="S2117" t="str">
            <v>SCK - Varrição de Vias e Logradouros</v>
          </cell>
          <cell r="T2117">
            <v>2</v>
          </cell>
          <cell r="U2117" t="str">
            <v>SIEMACO SAO PAULO LIMP URBANA</v>
          </cell>
          <cell r="V2117" t="str">
            <v>Brasileira</v>
          </cell>
          <cell r="W2117" t="str">
            <v>São Paulo</v>
          </cell>
          <cell r="X2117" t="str">
            <v>INEZ DE OLIVERA LIMA</v>
          </cell>
          <cell r="Y2117" t="str">
            <v>BENICIO PEREIRA LIMA</v>
          </cell>
          <cell r="Z2117" t="str">
            <v>Solteiro</v>
          </cell>
          <cell r="AA2117" t="str">
            <v>Ensino Médio Completo</v>
          </cell>
          <cell r="AB2117" t="str">
            <v>F</v>
          </cell>
          <cell r="AC2117" t="str">
            <v>Rua</v>
          </cell>
          <cell r="AD2117" t="str">
            <v>ANTONIO JOSE BENTES</v>
          </cell>
          <cell r="AE2117" t="str">
            <v>283</v>
          </cell>
          <cell r="AG2117" t="str">
            <v>05891-160</v>
          </cell>
          <cell r="AH2117" t="str">
            <v>JD IRAPIRANGA</v>
          </cell>
          <cell r="AI2117" t="str">
            <v>São Paulo</v>
          </cell>
          <cell r="AJ2117" t="str">
            <v>São Paulo</v>
          </cell>
          <cell r="AP2117">
            <v>8887</v>
          </cell>
          <cell r="AQ2117" t="str">
            <v>00738</v>
          </cell>
          <cell r="AR2117" t="str">
            <v>6</v>
          </cell>
          <cell r="AS2117" t="str">
            <v>479860476</v>
          </cell>
          <cell r="AT2117" t="str">
            <v>374918930175</v>
          </cell>
          <cell r="AU2117" t="str">
            <v>311</v>
          </cell>
          <cell r="AV2117" t="str">
            <v>020</v>
          </cell>
          <cell r="AW2117" t="str">
            <v>0000046765</v>
          </cell>
          <cell r="AX2117" t="str">
            <v>00350</v>
          </cell>
          <cell r="AY2117">
            <v>4</v>
          </cell>
          <cell r="AZ2117">
            <v>3</v>
          </cell>
          <cell r="BA2117">
            <v>0</v>
          </cell>
        </row>
        <row r="2118">
          <cell r="A2118">
            <v>115816</v>
          </cell>
          <cell r="B2118" t="str">
            <v>ROSE OLIVEIRA LARA</v>
          </cell>
          <cell r="C2118" t="str">
            <v>AGENTE AMBIENTAL</v>
          </cell>
          <cell r="D2118" t="str">
            <v>ECOSAMPA Santo Amaro</v>
          </cell>
          <cell r="E2118">
            <v>44154</v>
          </cell>
          <cell r="F2118">
            <v>1892.31</v>
          </cell>
          <cell r="G2118" t="str">
            <v>Demitido em Meses Anteriores</v>
          </cell>
          <cell r="H2118">
            <v>44809</v>
          </cell>
          <cell r="I2118">
            <v>30769</v>
          </cell>
          <cell r="J2118" t="str">
            <v>313.359.688-81</v>
          </cell>
          <cell r="K2118" t="str">
            <v>128.10327.81.7</v>
          </cell>
          <cell r="L2118" t="str">
            <v>Salário Mensal</v>
          </cell>
          <cell r="M2118" t="str">
            <v>Empregado (CLT)</v>
          </cell>
          <cell r="N2118" t="str">
            <v>3522-05</v>
          </cell>
          <cell r="O2118">
            <v>66</v>
          </cell>
          <cell r="P2118" t="str">
            <v>SEGUNDA A SABADO - 06:00 AS 14:20 / INTERVALO DE 01 HORA</v>
          </cell>
          <cell r="Q2118" t="str">
            <v>220 Horas</v>
          </cell>
          <cell r="R2118" t="str">
            <v>75.02.003</v>
          </cell>
          <cell r="S2118" t="str">
            <v>Apoio Op C.Direto</v>
          </cell>
          <cell r="T2118">
            <v>2</v>
          </cell>
          <cell r="U2118" t="str">
            <v>SIEMACO SAO PAULO LIMP URBANA</v>
          </cell>
          <cell r="V2118" t="str">
            <v>Brasileira</v>
          </cell>
          <cell r="W2118" t="str">
            <v>São Paulo</v>
          </cell>
          <cell r="X2118" t="str">
            <v>GIVANILDE OLIVEIRA LARA</v>
          </cell>
          <cell r="Y2118" t="str">
            <v>ROMAO EDUARDO RODRIGUES LARA</v>
          </cell>
          <cell r="Z2118" t="str">
            <v>Casado</v>
          </cell>
          <cell r="AA2118" t="str">
            <v>Ensino Superior Completo</v>
          </cell>
          <cell r="AB2118" t="str">
            <v>F</v>
          </cell>
          <cell r="AC2118" t="str">
            <v>Rua</v>
          </cell>
          <cell r="AD2118" t="str">
            <v>RUA ALDEMAR TAVARES</v>
          </cell>
          <cell r="AE2118" t="str">
            <v>73</v>
          </cell>
          <cell r="AF2118" t="str">
            <v>CASA 2</v>
          </cell>
          <cell r="AG2118" t="str">
            <v>04842-250</v>
          </cell>
          <cell r="AH2118" t="str">
            <v>PARQUE GRAJAU</v>
          </cell>
          <cell r="AI2118" t="str">
            <v>São Paulo</v>
          </cell>
          <cell r="AJ2118" t="str">
            <v>São Paulo</v>
          </cell>
          <cell r="AP2118">
            <v>9340</v>
          </cell>
          <cell r="AQ2118" t="str">
            <v>63593</v>
          </cell>
          <cell r="AR2118" t="str">
            <v>8</v>
          </cell>
          <cell r="AS2118" t="str">
            <v>304290841</v>
          </cell>
          <cell r="AT2118" t="str">
            <v>283430040141</v>
          </cell>
          <cell r="AU2118" t="str">
            <v>478</v>
          </cell>
          <cell r="AV2118" t="str">
            <v>371</v>
          </cell>
          <cell r="AW2118" t="str">
            <v>31335968</v>
          </cell>
          <cell r="AX2118" t="str">
            <v>881</v>
          </cell>
          <cell r="AY2118">
            <v>1</v>
          </cell>
          <cell r="AZ2118">
            <v>9</v>
          </cell>
          <cell r="BA2118">
            <v>16</v>
          </cell>
        </row>
        <row r="2119">
          <cell r="A2119">
            <v>121327</v>
          </cell>
          <cell r="B2119" t="str">
            <v>ROSELI FERREIRA DA SILVA</v>
          </cell>
          <cell r="C2119" t="str">
            <v>AJUDANTE EQ SERVICOS DIVERSOS</v>
          </cell>
          <cell r="D2119" t="str">
            <v>ECOSAMPA M'Boi Mirim</v>
          </cell>
          <cell r="E2119">
            <v>44945</v>
          </cell>
          <cell r="F2119">
            <v>1603.99</v>
          </cell>
          <cell r="G2119" t="str">
            <v>Em Atividade Normal</v>
          </cell>
          <cell r="H2119">
            <v>44945</v>
          </cell>
          <cell r="I2119">
            <v>30413</v>
          </cell>
          <cell r="J2119" t="str">
            <v>324.849.158-29</v>
          </cell>
          <cell r="K2119" t="str">
            <v>136.58667.89.2</v>
          </cell>
          <cell r="L2119" t="str">
            <v>Salário Mensal</v>
          </cell>
          <cell r="M2119" t="str">
            <v>Empregado (CLT)</v>
          </cell>
          <cell r="N2119" t="str">
            <v>5142-25</v>
          </cell>
          <cell r="O2119">
            <v>167</v>
          </cell>
          <cell r="P2119" t="str">
            <v>SEGUNDA A SABADO - 13:40 AS 22:00 / INTERVALO DE 01 HORA</v>
          </cell>
          <cell r="Q2119" t="str">
            <v>220 Horas</v>
          </cell>
          <cell r="R2119" t="str">
            <v>75.01.013</v>
          </cell>
          <cell r="S2119" t="str">
            <v>SCK - Capinação e Roçada de Vias</v>
          </cell>
          <cell r="T2119">
            <v>2</v>
          </cell>
          <cell r="U2119" t="str">
            <v>SIEMACO SAO PAULO LIMP URBANA</v>
          </cell>
          <cell r="V2119" t="str">
            <v>Brasileira</v>
          </cell>
          <cell r="W2119" t="str">
            <v>São Paulo</v>
          </cell>
          <cell r="X2119" t="str">
            <v>JOVELINA FERREIRA DA COSTA</v>
          </cell>
          <cell r="Z2119" t="str">
            <v>Casado</v>
          </cell>
          <cell r="AA2119" t="str">
            <v>Ensino Médio Completo</v>
          </cell>
          <cell r="AB2119" t="str">
            <v>F</v>
          </cell>
          <cell r="AC2119" t="str">
            <v>Rua</v>
          </cell>
          <cell r="AD2119" t="str">
            <v>ROMULO LIVERANI</v>
          </cell>
          <cell r="AE2119" t="str">
            <v>18</v>
          </cell>
          <cell r="AF2119" t="str">
            <v>VIELA</v>
          </cell>
          <cell r="AG2119" t="str">
            <v>05819-090</v>
          </cell>
          <cell r="AH2119" t="str">
            <v>SANTA JOSEFINA</v>
          </cell>
          <cell r="AI2119" t="str">
            <v>São Paulo</v>
          </cell>
          <cell r="AJ2119" t="str">
            <v>São Paulo</v>
          </cell>
          <cell r="AM2119" t="str">
            <v>11</v>
          </cell>
          <cell r="AN2119" t="str">
            <v>96867-0921</v>
          </cell>
          <cell r="AP2119">
            <v>6734</v>
          </cell>
          <cell r="AQ2119" t="str">
            <v>07345</v>
          </cell>
          <cell r="AR2119" t="str">
            <v>2</v>
          </cell>
          <cell r="AS2119" t="str">
            <v>402131551</v>
          </cell>
          <cell r="AT2119" t="str">
            <v>311916860141</v>
          </cell>
          <cell r="AU2119" t="str">
            <v>0282</v>
          </cell>
          <cell r="AV2119" t="str">
            <v>372</v>
          </cell>
          <cell r="AW2119" t="str">
            <v>32484+9158</v>
          </cell>
          <cell r="AX2119" t="str">
            <v>29</v>
          </cell>
          <cell r="AY2119">
            <v>0</v>
          </cell>
          <cell r="AZ2119">
            <v>7</v>
          </cell>
          <cell r="BA2119">
            <v>12</v>
          </cell>
        </row>
        <row r="2120">
          <cell r="A2120">
            <v>112274</v>
          </cell>
          <cell r="B2120" t="str">
            <v>ROSELIO BRAZ FERREIRA</v>
          </cell>
          <cell r="C2120" t="str">
            <v>COLETOR</v>
          </cell>
          <cell r="D2120" t="str">
            <v>ECOSAMPA Operação Geral</v>
          </cell>
          <cell r="E2120">
            <v>43617</v>
          </cell>
          <cell r="F2120">
            <v>1907.79</v>
          </cell>
          <cell r="G2120" t="str">
            <v>Em Atividade Normal</v>
          </cell>
          <cell r="H2120">
            <v>45177</v>
          </cell>
          <cell r="I2120">
            <v>28974</v>
          </cell>
          <cell r="J2120" t="str">
            <v>291.468.988-83</v>
          </cell>
          <cell r="K2120" t="str">
            <v>130.52499.85.7</v>
          </cell>
          <cell r="L2120" t="str">
            <v>Salário Mensal</v>
          </cell>
          <cell r="M2120" t="str">
            <v>Empregado (CLT)</v>
          </cell>
          <cell r="N2120" t="str">
            <v>5142-05</v>
          </cell>
          <cell r="O2120">
            <v>297</v>
          </cell>
          <cell r="P2120" t="str">
            <v>SEGUNDA A SABADO - 05:40 AS 14:00 / INTERVALO DE 01 HORA</v>
          </cell>
          <cell r="Q2120" t="str">
            <v>220 Horas</v>
          </cell>
          <cell r="R2120" t="str">
            <v>75.01.017</v>
          </cell>
          <cell r="S2120" t="str">
            <v>SCK - Coleta Manual - Entulho e Materiais Diversos</v>
          </cell>
          <cell r="T2120">
            <v>2</v>
          </cell>
          <cell r="U2120" t="str">
            <v>SIEMACO SAO PAULO LIMP URBANA</v>
          </cell>
          <cell r="V2120" t="str">
            <v>Brasileira</v>
          </cell>
          <cell r="W2120" t="str">
            <v>Jaboatão dos Guararapes</v>
          </cell>
          <cell r="X2120" t="str">
            <v>IZAURA CIRINO DA SILVA</v>
          </cell>
          <cell r="Y2120" t="str">
            <v>COSMO BRAZ FERREIRA</v>
          </cell>
          <cell r="Z2120" t="str">
            <v>Solteiro</v>
          </cell>
          <cell r="AA2120" t="str">
            <v>Ensino Fundamental Completo</v>
          </cell>
          <cell r="AB2120" t="str">
            <v>M</v>
          </cell>
          <cell r="AC2120" t="str">
            <v>Rua</v>
          </cell>
          <cell r="AD2120" t="str">
            <v>ANTONIO JULIO DOS SANTOS</v>
          </cell>
          <cell r="AE2120" t="str">
            <v>13</v>
          </cell>
          <cell r="AG2120" t="str">
            <v>05661-020</v>
          </cell>
          <cell r="AH2120" t="str">
            <v>FAZENDA MORUMBI</v>
          </cell>
          <cell r="AI2120" t="str">
            <v>São Paulo</v>
          </cell>
          <cell r="AJ2120" t="str">
            <v>São Paulo</v>
          </cell>
          <cell r="AP2120">
            <v>8846</v>
          </cell>
          <cell r="AQ2120" t="str">
            <v>32100</v>
          </cell>
          <cell r="AR2120" t="str">
            <v>1</v>
          </cell>
          <cell r="AS2120" t="str">
            <v>333923881</v>
          </cell>
          <cell r="AT2120" t="str">
            <v>268929830116</v>
          </cell>
          <cell r="AU2120" t="str">
            <v>430</v>
          </cell>
          <cell r="AV2120" t="str">
            <v>346</v>
          </cell>
          <cell r="AW2120" t="str">
            <v>0000003052</v>
          </cell>
          <cell r="AX2120" t="str">
            <v>00211</v>
          </cell>
          <cell r="AY2120">
            <v>4</v>
          </cell>
          <cell r="AZ2120">
            <v>3</v>
          </cell>
          <cell r="BA2120">
            <v>0</v>
          </cell>
        </row>
        <row r="2121">
          <cell r="A2121">
            <v>112275</v>
          </cell>
          <cell r="B2121" t="str">
            <v>ROSENIL FIM JUNIOR</v>
          </cell>
          <cell r="C2121" t="str">
            <v>COLETOR</v>
          </cell>
          <cell r="D2121" t="str">
            <v>ECOSAMPA Operação Geral</v>
          </cell>
          <cell r="E2121">
            <v>43617</v>
          </cell>
          <cell r="F2121">
            <v>1523.89</v>
          </cell>
          <cell r="G2121" t="str">
            <v>Demitido em Meses Anteriores</v>
          </cell>
          <cell r="H2121">
            <v>43991</v>
          </cell>
          <cell r="I2121">
            <v>34566</v>
          </cell>
          <cell r="J2121" t="str">
            <v>416.148.158-60</v>
          </cell>
          <cell r="K2121" t="str">
            <v>203.90620.10.0</v>
          </cell>
          <cell r="L2121" t="str">
            <v>Salário Mensal</v>
          </cell>
          <cell r="M2121" t="str">
            <v>Empregado (CLT)</v>
          </cell>
          <cell r="N2121" t="str">
            <v>5142-05</v>
          </cell>
          <cell r="O2121">
            <v>167</v>
          </cell>
          <cell r="P2121" t="str">
            <v>SEGUNDA A SABADO - 13:40 AS 22:00 / INTERVALO DE 01 HORA</v>
          </cell>
          <cell r="Q2121" t="str">
            <v>220 Horas</v>
          </cell>
          <cell r="R2121" t="str">
            <v>75.01.017</v>
          </cell>
          <cell r="S2121" t="str">
            <v>SCK - Coleta Manual - Entulho e Materiais Diversos</v>
          </cell>
          <cell r="T2121">
            <v>2</v>
          </cell>
          <cell r="U2121" t="str">
            <v>SIEMACO SAO PAULO LIMP URBANA</v>
          </cell>
          <cell r="V2121" t="str">
            <v>Brasileira</v>
          </cell>
          <cell r="W2121" t="str">
            <v>Diadema</v>
          </cell>
          <cell r="X2121" t="str">
            <v>HELENA TOLENTINO DA SILVA FIM</v>
          </cell>
          <cell r="Y2121" t="str">
            <v>ROSENIL FIM</v>
          </cell>
          <cell r="Z2121" t="str">
            <v>Solteiro</v>
          </cell>
          <cell r="AA2121" t="str">
            <v>Ensino Fundamental Incompleto</v>
          </cell>
          <cell r="AB2121" t="str">
            <v>M</v>
          </cell>
          <cell r="AC2121" t="str">
            <v>Rua</v>
          </cell>
          <cell r="AD2121" t="str">
            <v>ELIZABETH LINLEY</v>
          </cell>
          <cell r="AE2121" t="str">
            <v>480</v>
          </cell>
          <cell r="AG2121" t="str">
            <v>04411-180</v>
          </cell>
          <cell r="AH2121" t="str">
            <v>AMERICANOPOLIS</v>
          </cell>
          <cell r="AI2121" t="str">
            <v>São Paulo</v>
          </cell>
          <cell r="AJ2121" t="str">
            <v>São Paulo</v>
          </cell>
          <cell r="AK2121" t="str">
            <v>11</v>
          </cell>
          <cell r="AL2121" t="str">
            <v>5621.5304</v>
          </cell>
          <cell r="AM2121" t="str">
            <v>11</v>
          </cell>
          <cell r="AN2121" t="str">
            <v>95882.1223</v>
          </cell>
          <cell r="AP2121">
            <v>9106</v>
          </cell>
          <cell r="AQ2121" t="str">
            <v>33742</v>
          </cell>
          <cell r="AR2121" t="str">
            <v>2</v>
          </cell>
          <cell r="AS2121" t="str">
            <v>429548588</v>
          </cell>
          <cell r="AT2121" t="str">
            <v>402840860116</v>
          </cell>
          <cell r="AU2121" t="str">
            <v>353</v>
          </cell>
          <cell r="AV2121" t="str">
            <v>351</v>
          </cell>
          <cell r="AW2121" t="str">
            <v>0000037004</v>
          </cell>
          <cell r="AX2121" t="str">
            <v>00458</v>
          </cell>
          <cell r="AY2121">
            <v>1</v>
          </cell>
          <cell r="AZ2121">
            <v>0</v>
          </cell>
          <cell r="BA2121">
            <v>8</v>
          </cell>
        </row>
        <row r="2122">
          <cell r="A2122">
            <v>116009</v>
          </cell>
          <cell r="B2122" t="str">
            <v>ROSENIL FIM JUNIOR</v>
          </cell>
          <cell r="C2122" t="str">
            <v>VARREDOR</v>
          </cell>
          <cell r="D2122" t="str">
            <v>ECOSAMPA Capela do Socorro</v>
          </cell>
          <cell r="E2122">
            <v>44207</v>
          </cell>
          <cell r="F2122">
            <v>1603.99</v>
          </cell>
          <cell r="G2122" t="str">
            <v>Em Atividade Normal</v>
          </cell>
          <cell r="H2122">
            <v>45086</v>
          </cell>
          <cell r="I2122">
            <v>34566</v>
          </cell>
          <cell r="J2122" t="str">
            <v>416.148.158-60</v>
          </cell>
          <cell r="K2122" t="str">
            <v>203.90620.10.0</v>
          </cell>
          <cell r="L2122" t="str">
            <v>Salário Mensal</v>
          </cell>
          <cell r="M2122" t="str">
            <v>Empregado (CLT)</v>
          </cell>
          <cell r="N2122" t="str">
            <v>5142-15</v>
          </cell>
          <cell r="O2122">
            <v>66</v>
          </cell>
          <cell r="P2122" t="str">
            <v>SEGUNDA A SABADO - 06:00 AS 14:20 / INTERVALO DE 01 HORA</v>
          </cell>
          <cell r="Q2122" t="str">
            <v>220 Horas</v>
          </cell>
          <cell r="R2122" t="str">
            <v>75.01.006</v>
          </cell>
          <cell r="S2122" t="str">
            <v>SCK - Varrição de Vias e Logradouros</v>
          </cell>
          <cell r="T2122">
            <v>2</v>
          </cell>
          <cell r="U2122" t="str">
            <v>SIEMACO SAO PAULO LIMP URBANA</v>
          </cell>
          <cell r="V2122" t="str">
            <v>Brasileira</v>
          </cell>
          <cell r="W2122" t="str">
            <v>São Paulo</v>
          </cell>
          <cell r="X2122" t="str">
            <v>HELENA TOLENTINO DA SILVA FIM</v>
          </cell>
          <cell r="Y2122" t="str">
            <v>ROSENIL FIM</v>
          </cell>
          <cell r="Z2122" t="str">
            <v>Solteiro</v>
          </cell>
          <cell r="AA2122" t="str">
            <v>Ensino Médio Completo</v>
          </cell>
          <cell r="AB2122" t="str">
            <v>M</v>
          </cell>
          <cell r="AC2122" t="str">
            <v>Avenida</v>
          </cell>
          <cell r="AD2122" t="str">
            <v>VEREADOR JOAO DE LUCA</v>
          </cell>
          <cell r="AE2122" t="str">
            <v>820</v>
          </cell>
          <cell r="AG2122" t="str">
            <v>04381-000</v>
          </cell>
          <cell r="AH2122" t="str">
            <v>JARDIM PRUDENCIA</v>
          </cell>
          <cell r="AI2122" t="str">
            <v>São Paulo</v>
          </cell>
          <cell r="AJ2122" t="str">
            <v>São Paulo</v>
          </cell>
          <cell r="AK2122" t="str">
            <v>11</v>
          </cell>
          <cell r="AL2122" t="str">
            <v>96811.5350</v>
          </cell>
          <cell r="AM2122" t="str">
            <v>11</v>
          </cell>
          <cell r="AN2122" t="str">
            <v>95882.1223</v>
          </cell>
          <cell r="AP2122">
            <v>9106</v>
          </cell>
          <cell r="AQ2122" t="str">
            <v>33742</v>
          </cell>
          <cell r="AR2122" t="str">
            <v>2</v>
          </cell>
          <cell r="AS2122" t="str">
            <v>429548588</v>
          </cell>
          <cell r="AT2122" t="str">
            <v>402840860116</v>
          </cell>
          <cell r="AU2122" t="str">
            <v>0353</v>
          </cell>
          <cell r="AV2122" t="str">
            <v>351</v>
          </cell>
          <cell r="AW2122" t="str">
            <v>41614815</v>
          </cell>
          <cell r="AX2122" t="str">
            <v>860</v>
          </cell>
          <cell r="AY2122">
            <v>2</v>
          </cell>
          <cell r="AZ2122">
            <v>7</v>
          </cell>
          <cell r="BA2122">
            <v>20</v>
          </cell>
        </row>
        <row r="2123">
          <cell r="A2123">
            <v>112420</v>
          </cell>
          <cell r="B2123" t="str">
            <v>ROSENILDO DA SILVA PINTO</v>
          </cell>
          <cell r="C2123" t="str">
            <v>AJUDANTE EQ SERVICOS DIVERSOS</v>
          </cell>
          <cell r="D2123" t="str">
            <v>ECOSAMPA Parelheiros</v>
          </cell>
          <cell r="E2123">
            <v>43617</v>
          </cell>
          <cell r="F2123">
            <v>1319.67</v>
          </cell>
          <cell r="G2123" t="str">
            <v>Demitido em Meses Anteriores</v>
          </cell>
          <cell r="H2123">
            <v>44323</v>
          </cell>
          <cell r="I2123">
            <v>26918</v>
          </cell>
          <cell r="J2123" t="str">
            <v>330.977.628-09</v>
          </cell>
          <cell r="K2123" t="str">
            <v>126.36998.89.8</v>
          </cell>
          <cell r="L2123" t="str">
            <v>Salário Mensal</v>
          </cell>
          <cell r="M2123" t="str">
            <v>Empregado (CLT)</v>
          </cell>
          <cell r="N2123" t="str">
            <v>5142-25</v>
          </cell>
          <cell r="O2123">
            <v>66</v>
          </cell>
          <cell r="P2123" t="str">
            <v>SEGUNDA A SABADO - 06:00 AS 14:20 / INTERVALO DE 01 HORA</v>
          </cell>
          <cell r="Q2123" t="str">
            <v>220 Horas</v>
          </cell>
          <cell r="R2123" t="str">
            <v>75.01.013</v>
          </cell>
          <cell r="S2123" t="str">
            <v>SCK - Capinação e Roçada de Vias</v>
          </cell>
          <cell r="T2123">
            <v>2</v>
          </cell>
          <cell r="U2123" t="str">
            <v>SIEMACO SAO PAULO LIMP URBANA</v>
          </cell>
          <cell r="V2123" t="str">
            <v>Brasileira</v>
          </cell>
          <cell r="W2123" t="str">
            <v>Itaberaba</v>
          </cell>
          <cell r="X2123" t="str">
            <v>VALDELICE RODRIGUES DA SILVA</v>
          </cell>
          <cell r="Y2123" t="str">
            <v>OTACILIO FRANCISCO PINTO</v>
          </cell>
          <cell r="Z2123" t="str">
            <v>Solteiro</v>
          </cell>
          <cell r="AA2123" t="str">
            <v>Ensino Fundamental Incompleto</v>
          </cell>
          <cell r="AB2123" t="str">
            <v>M</v>
          </cell>
          <cell r="AC2123" t="str">
            <v>Rua</v>
          </cell>
          <cell r="AD2123" t="str">
            <v>SAO PEDRO</v>
          </cell>
          <cell r="AE2123" t="str">
            <v>7</v>
          </cell>
          <cell r="AG2123" t="str">
            <v>06865-825</v>
          </cell>
          <cell r="AH2123" t="str">
            <v>JD DO CARMO II</v>
          </cell>
          <cell r="AI2123" t="str">
            <v>São Paulo</v>
          </cell>
          <cell r="AJ2123" t="str">
            <v>São Paulo</v>
          </cell>
          <cell r="AP2123">
            <v>9106</v>
          </cell>
          <cell r="AQ2123" t="str">
            <v>34155</v>
          </cell>
          <cell r="AR2123" t="str">
            <v>6</v>
          </cell>
          <cell r="AS2123" t="str">
            <v>486590136</v>
          </cell>
          <cell r="AT2123" t="str">
            <v>73371640558</v>
          </cell>
          <cell r="AU2123" t="str">
            <v>246</v>
          </cell>
          <cell r="AV2123" t="str">
            <v>331</v>
          </cell>
          <cell r="AW2123" t="str">
            <v>0000068721</v>
          </cell>
          <cell r="AX2123" t="str">
            <v>00053</v>
          </cell>
          <cell r="AY2123">
            <v>1</v>
          </cell>
          <cell r="AZ2123">
            <v>11</v>
          </cell>
          <cell r="BA2123">
            <v>6</v>
          </cell>
        </row>
        <row r="2124">
          <cell r="A2124">
            <v>115701</v>
          </cell>
          <cell r="B2124" t="str">
            <v>ROSIMARA HELEODORO IDELFONSO</v>
          </cell>
          <cell r="C2124" t="str">
            <v>Nenhum</v>
          </cell>
          <cell r="D2124" t="str">
            <v>ECOSAMPA Pensionistas</v>
          </cell>
          <cell r="E2124">
            <v>44120</v>
          </cell>
          <cell r="F2124">
            <v>0.01</v>
          </cell>
          <cell r="G2124" t="str">
            <v>Em Atividade Normal</v>
          </cell>
          <cell r="H2124">
            <v>44120</v>
          </cell>
          <cell r="J2124" t="str">
            <v>333.376.108-46</v>
          </cell>
          <cell r="L2124" t="str">
            <v>Nenhuma</v>
          </cell>
          <cell r="M2124" t="str">
            <v>Pensionista</v>
          </cell>
          <cell r="N2124" t="str">
            <v>-</v>
          </cell>
          <cell r="O2124">
            <v>0</v>
          </cell>
          <cell r="P2124" t="str">
            <v>Nenhum</v>
          </cell>
          <cell r="Q2124" t="str">
            <v>Nenhuma</v>
          </cell>
          <cell r="R2124" t="str">
            <v>00.00.000</v>
          </cell>
          <cell r="S2124" t="str">
            <v>Pensionistas</v>
          </cell>
          <cell r="T2124">
            <v>0</v>
          </cell>
          <cell r="U2124" t="str">
            <v>Nenhum</v>
          </cell>
          <cell r="V2124" t="str">
            <v>Nenhuma</v>
          </cell>
          <cell r="W2124" t="str">
            <v>Nenhum</v>
          </cell>
          <cell r="Z2124" t="str">
            <v>Solteiro</v>
          </cell>
          <cell r="AA2124" t="str">
            <v>Ensino Médio Incompleto</v>
          </cell>
          <cell r="AB2124" t="str">
            <v>F</v>
          </cell>
          <cell r="AC2124" t="str">
            <v>Nenhum</v>
          </cell>
          <cell r="AI2124" t="str">
            <v>Nenhum</v>
          </cell>
          <cell r="AJ2124" t="str">
            <v>Nenhum</v>
          </cell>
          <cell r="AP2124">
            <v>1988</v>
          </cell>
          <cell r="AQ2124" t="str">
            <v>33825</v>
          </cell>
          <cell r="AR2124" t="str">
            <v>7</v>
          </cell>
          <cell r="AY2124">
            <v>2</v>
          </cell>
          <cell r="AZ2124">
            <v>10</v>
          </cell>
          <cell r="BA2124">
            <v>15</v>
          </cell>
        </row>
        <row r="2125">
          <cell r="A2125">
            <v>112426</v>
          </cell>
          <cell r="B2125" t="str">
            <v>ROSINALDO CRISPINIANO DOS SANTOS</v>
          </cell>
          <cell r="C2125" t="str">
            <v>AJUDANTE EQ SERVICOS DIVERSOS</v>
          </cell>
          <cell r="D2125" t="str">
            <v>ECOSAMPA Capela do Socorro</v>
          </cell>
          <cell r="E2125">
            <v>43617</v>
          </cell>
          <cell r="F2125">
            <v>1281.23</v>
          </cell>
          <cell r="G2125" t="str">
            <v>Demitido em Meses Anteriores</v>
          </cell>
          <cell r="H2125">
            <v>44034</v>
          </cell>
          <cell r="I2125">
            <v>31647</v>
          </cell>
          <cell r="J2125" t="str">
            <v>359.231.908-69</v>
          </cell>
          <cell r="K2125" t="str">
            <v>134.65647.93.8</v>
          </cell>
          <cell r="L2125" t="str">
            <v>Salário Mensal</v>
          </cell>
          <cell r="M2125" t="str">
            <v>Empregado (CLT)</v>
          </cell>
          <cell r="N2125" t="str">
            <v>5142-25</v>
          </cell>
          <cell r="O2125">
            <v>66</v>
          </cell>
          <cell r="P2125" t="str">
            <v>SEGUNDA A SABADO - 06:00 AS 14:20 / INTERVALO DE 01 HORA</v>
          </cell>
          <cell r="Q2125" t="str">
            <v>220 Horas</v>
          </cell>
          <cell r="R2125" t="str">
            <v>75.01.016</v>
          </cell>
          <cell r="S2125" t="str">
            <v>SCK - Coleta - Catabagulho e Entulho</v>
          </cell>
          <cell r="T2125">
            <v>2</v>
          </cell>
          <cell r="U2125" t="str">
            <v>SIEMACO SAO PAULO LIMP URBANA</v>
          </cell>
          <cell r="V2125" t="str">
            <v>Brasileira</v>
          </cell>
          <cell r="W2125" t="str">
            <v>Uruçuca</v>
          </cell>
          <cell r="X2125" t="str">
            <v>MARIA CRISPINIANO DOS SANTOS</v>
          </cell>
          <cell r="Z2125" t="str">
            <v>Casado</v>
          </cell>
          <cell r="AA2125" t="str">
            <v>Ensino Fundamental Incompleto</v>
          </cell>
          <cell r="AB2125" t="str">
            <v>M</v>
          </cell>
          <cell r="AC2125" t="str">
            <v>Rua</v>
          </cell>
          <cell r="AD2125" t="str">
            <v>JOAO GROSSI</v>
          </cell>
          <cell r="AE2125" t="str">
            <v>3</v>
          </cell>
          <cell r="AG2125" t="str">
            <v>04814-010</v>
          </cell>
          <cell r="AH2125" t="str">
            <v>JARDIM MARINGA</v>
          </cell>
          <cell r="AI2125" t="str">
            <v>São Paulo</v>
          </cell>
          <cell r="AJ2125" t="str">
            <v>São Paulo</v>
          </cell>
          <cell r="AP2125">
            <v>9100</v>
          </cell>
          <cell r="AQ2125" t="str">
            <v>13858</v>
          </cell>
          <cell r="AR2125" t="str">
            <v>6</v>
          </cell>
          <cell r="AS2125" t="str">
            <v>472834290</v>
          </cell>
          <cell r="AT2125" t="str">
            <v>346480870167</v>
          </cell>
          <cell r="AU2125" t="str">
            <v>745</v>
          </cell>
          <cell r="AV2125" t="str">
            <v>280</v>
          </cell>
          <cell r="AW2125" t="str">
            <v>0000063646</v>
          </cell>
          <cell r="AX2125" t="str">
            <v>00288</v>
          </cell>
          <cell r="AY2125">
            <v>1</v>
          </cell>
          <cell r="AZ2125">
            <v>1</v>
          </cell>
          <cell r="BA2125">
            <v>21</v>
          </cell>
        </row>
        <row r="2126">
          <cell r="A2126">
            <v>112278</v>
          </cell>
          <cell r="B2126" t="str">
            <v>ROSIVALDO FERREIRA DA SILVA</v>
          </cell>
          <cell r="C2126" t="str">
            <v>VARREDOR</v>
          </cell>
          <cell r="D2126" t="str">
            <v>ECOSAMPA Campo Limpo</v>
          </cell>
          <cell r="E2126">
            <v>43617</v>
          </cell>
          <cell r="F2126">
            <v>1603.99</v>
          </cell>
          <cell r="G2126" t="str">
            <v>Em Atividade Normal</v>
          </cell>
          <cell r="H2126">
            <v>44776</v>
          </cell>
          <cell r="I2126">
            <v>24487</v>
          </cell>
          <cell r="J2126" t="str">
            <v>005.940.025-08</v>
          </cell>
          <cell r="K2126" t="str">
            <v>124.22098.68.3</v>
          </cell>
          <cell r="L2126" t="str">
            <v>Salário Mensal</v>
          </cell>
          <cell r="M2126" t="str">
            <v>Empregado (CLT)</v>
          </cell>
          <cell r="N2126" t="str">
            <v>5142-15</v>
          </cell>
          <cell r="O2126">
            <v>223</v>
          </cell>
          <cell r="P2126" t="str">
            <v>SEGUNDA A SABADO - 10:00 AS 18:20 / INTERVALO DE 01 HORA</v>
          </cell>
          <cell r="Q2126" t="str">
            <v>220 Horas</v>
          </cell>
          <cell r="R2126" t="str">
            <v>75.01.006</v>
          </cell>
          <cell r="S2126" t="str">
            <v>SCK - Varrição de Vias e Logradouros</v>
          </cell>
          <cell r="T2126">
            <v>2</v>
          </cell>
          <cell r="U2126" t="str">
            <v>SIEMACO SAO PAULO LIMP URBANA</v>
          </cell>
          <cell r="V2126" t="str">
            <v>Brasileira</v>
          </cell>
          <cell r="W2126" t="str">
            <v>Ibirataia</v>
          </cell>
          <cell r="X2126" t="str">
            <v>ANTONIA FERREIRA DA SILVA</v>
          </cell>
          <cell r="Y2126" t="str">
            <v>ANTONIO ALVES DA SILVA</v>
          </cell>
          <cell r="Z2126" t="str">
            <v>Solteiro</v>
          </cell>
          <cell r="AA2126" t="str">
            <v>Ensino Fundamental Incompleto</v>
          </cell>
          <cell r="AB2126" t="str">
            <v>M</v>
          </cell>
          <cell r="AC2126" t="str">
            <v>Rua</v>
          </cell>
          <cell r="AD2126" t="str">
            <v>LUISA DAMON</v>
          </cell>
          <cell r="AE2126" t="str">
            <v>50</v>
          </cell>
          <cell r="AF2126" t="str">
            <v>CS 05 PAV F</v>
          </cell>
          <cell r="AG2126" t="str">
            <v>05795-240</v>
          </cell>
          <cell r="AH2126" t="str">
            <v>JD ROSANA</v>
          </cell>
          <cell r="AI2126" t="str">
            <v>São Paulo</v>
          </cell>
          <cell r="AJ2126" t="str">
            <v>São Paulo</v>
          </cell>
          <cell r="AP2126">
            <v>390</v>
          </cell>
          <cell r="AQ2126" t="str">
            <v>12301</v>
          </cell>
          <cell r="AR2126" t="str">
            <v>6</v>
          </cell>
          <cell r="AS2126" t="str">
            <v>293276614</v>
          </cell>
          <cell r="AT2126" t="str">
            <v>57442890540</v>
          </cell>
          <cell r="AU2126" t="str">
            <v>730</v>
          </cell>
          <cell r="AV2126" t="str">
            <v>328</v>
          </cell>
          <cell r="AW2126" t="str">
            <v>0000086588</v>
          </cell>
          <cell r="AX2126" t="str">
            <v>00029</v>
          </cell>
          <cell r="AY2126">
            <v>4</v>
          </cell>
          <cell r="AZ2126">
            <v>3</v>
          </cell>
          <cell r="BA2126">
            <v>0</v>
          </cell>
        </row>
        <row r="2127">
          <cell r="A2127">
            <v>112992</v>
          </cell>
          <cell r="B2127" t="str">
            <v>ROVANDA BARBOSA</v>
          </cell>
          <cell r="C2127" t="str">
            <v>MOTORISTA CAMINHAO</v>
          </cell>
          <cell r="D2127" t="str">
            <v>ECOSAMPA Operação Geral</v>
          </cell>
          <cell r="E2127">
            <v>43617</v>
          </cell>
          <cell r="F2127">
            <v>3050.22</v>
          </cell>
          <cell r="G2127" t="str">
            <v>Em Atividade Normal</v>
          </cell>
          <cell r="H2127">
            <v>44993</v>
          </cell>
          <cell r="I2127">
            <v>29002</v>
          </cell>
          <cell r="J2127" t="str">
            <v>213.229.158-65</v>
          </cell>
          <cell r="K2127" t="str">
            <v>125.52572.22.9</v>
          </cell>
          <cell r="L2127" t="str">
            <v>Salário Mensal</v>
          </cell>
          <cell r="M2127" t="str">
            <v>Empregado (CLT)</v>
          </cell>
          <cell r="N2127" t="str">
            <v>7825-10</v>
          </cell>
          <cell r="O2127">
            <v>297</v>
          </cell>
          <cell r="P2127" t="str">
            <v>SEGUNDA A SABADO - 05:40 AS 14:00 / INTERVALO DE 01 HORA</v>
          </cell>
          <cell r="Q2127" t="str">
            <v>220 Horas</v>
          </cell>
          <cell r="R2127" t="str">
            <v>75.01.001</v>
          </cell>
          <cell r="S2127" t="str">
            <v>SCK - Lavagem Especial Equip.</v>
          </cell>
          <cell r="T2127">
            <v>2</v>
          </cell>
          <cell r="U2127" t="str">
            <v>SIND TRAB EMP DE ONIBUS RODOV INTEREST INTERM SET DIF SAO PAULO</v>
          </cell>
          <cell r="V2127" t="str">
            <v>Brasileira</v>
          </cell>
          <cell r="W2127" t="str">
            <v>Aracaju</v>
          </cell>
          <cell r="X2127" t="str">
            <v>LARIA LINDINALVA BARBOSA</v>
          </cell>
          <cell r="Z2127" t="str">
            <v>Solteiro</v>
          </cell>
          <cell r="AA2127" t="str">
            <v>Ensino Fundamental Completo</v>
          </cell>
          <cell r="AB2127" t="str">
            <v>F</v>
          </cell>
          <cell r="AC2127" t="str">
            <v>Rua</v>
          </cell>
          <cell r="AD2127" t="str">
            <v>EMILIO REIBER</v>
          </cell>
          <cell r="AE2127" t="str">
            <v>21</v>
          </cell>
          <cell r="AG2127" t="str">
            <v>04847-060</v>
          </cell>
          <cell r="AH2127" t="str">
            <v>PQ NOVO GRAJAU</v>
          </cell>
          <cell r="AI2127" t="str">
            <v>São Paulo</v>
          </cell>
          <cell r="AJ2127" t="str">
            <v>São Paulo</v>
          </cell>
          <cell r="AP2127">
            <v>264</v>
          </cell>
          <cell r="AQ2127" t="str">
            <v>42200</v>
          </cell>
          <cell r="AR2127" t="str">
            <v>7</v>
          </cell>
          <cell r="AS2127" t="str">
            <v>325548869</v>
          </cell>
          <cell r="AT2127" t="str">
            <v>285910710108</v>
          </cell>
          <cell r="AU2127" t="str">
            <v>165</v>
          </cell>
          <cell r="AV2127" t="str">
            <v>371</v>
          </cell>
          <cell r="AW2127" t="str">
            <v>0000046465</v>
          </cell>
          <cell r="AX2127" t="str">
            <v>00197</v>
          </cell>
          <cell r="AY2127">
            <v>4</v>
          </cell>
          <cell r="AZ2127">
            <v>3</v>
          </cell>
          <cell r="BA2127">
            <v>0</v>
          </cell>
          <cell r="BB2127" t="str">
            <v>01.067.826.419</v>
          </cell>
          <cell r="BC2127">
            <v>45730</v>
          </cell>
          <cell r="BE2127" t="str">
            <v>A</v>
          </cell>
          <cell r="BF2127" t="str">
            <v>D</v>
          </cell>
          <cell r="BG2127">
            <v>43608</v>
          </cell>
        </row>
        <row r="2128">
          <cell r="A2128">
            <v>112686</v>
          </cell>
          <cell r="B2128" t="str">
            <v>RUBENS ALVES DA ROCHA</v>
          </cell>
          <cell r="C2128" t="str">
            <v>COLETOR</v>
          </cell>
          <cell r="D2128" t="str">
            <v>ECOSAMPA Operação Geral</v>
          </cell>
          <cell r="E2128">
            <v>43617</v>
          </cell>
          <cell r="F2128">
            <v>1907.79</v>
          </cell>
          <cell r="G2128" t="str">
            <v>Em Atividade Normal</v>
          </cell>
          <cell r="H2128">
            <v>44993</v>
          </cell>
          <cell r="I2128">
            <v>23502</v>
          </cell>
          <cell r="J2128" t="str">
            <v>130.249.258-64</v>
          </cell>
          <cell r="K2128" t="str">
            <v>108.80591.83.5</v>
          </cell>
          <cell r="L2128" t="str">
            <v>Salário Mensal</v>
          </cell>
          <cell r="M2128" t="str">
            <v>Empregado (CLT)</v>
          </cell>
          <cell r="N2128" t="str">
            <v>5142-05</v>
          </cell>
          <cell r="O2128">
            <v>297</v>
          </cell>
          <cell r="P2128" t="str">
            <v>SEGUNDA A SABADO - 05:40 AS 14:00 / INTERVALO DE 01 HORA</v>
          </cell>
          <cell r="Q2128" t="str">
            <v>220 Horas</v>
          </cell>
          <cell r="R2128" t="str">
            <v>75.01.024</v>
          </cell>
          <cell r="S2128" t="str">
            <v>SCK - Coleta Manual Residuos - Compactador</v>
          </cell>
          <cell r="T2128">
            <v>2</v>
          </cell>
          <cell r="U2128" t="str">
            <v>SIEMACO SAO PAULO LIMP URBANA</v>
          </cell>
          <cell r="V2128" t="str">
            <v>Brasileira</v>
          </cell>
          <cell r="W2128" t="str">
            <v>São Paulo</v>
          </cell>
          <cell r="X2128" t="str">
            <v>MARIA EUNICE ALVES DA ROCHA</v>
          </cell>
          <cell r="Y2128" t="str">
            <v>SEVERINO ALVES DA ROCHA</v>
          </cell>
          <cell r="Z2128" t="str">
            <v>Outros</v>
          </cell>
          <cell r="AA2128" t="str">
            <v>Ensino Fundamental Completo</v>
          </cell>
          <cell r="AB2128" t="str">
            <v>M</v>
          </cell>
          <cell r="AC2128" t="str">
            <v>Rua</v>
          </cell>
          <cell r="AD2128" t="str">
            <v>RIZIERE NEGRINI</v>
          </cell>
          <cell r="AE2128" t="str">
            <v>368</v>
          </cell>
          <cell r="AF2128" t="str">
            <v>BL 2 AN 4 AP 41</v>
          </cell>
          <cell r="AG2128" t="str">
            <v>04257-143</v>
          </cell>
          <cell r="AH2128" t="str">
            <v>SACOMA</v>
          </cell>
          <cell r="AI2128" t="str">
            <v>São Paulo</v>
          </cell>
          <cell r="AJ2128" t="str">
            <v>São Paulo</v>
          </cell>
          <cell r="AK2128" t="str">
            <v>11</v>
          </cell>
          <cell r="AL2128" t="str">
            <v>2264.9086</v>
          </cell>
          <cell r="AM2128" t="str">
            <v>11</v>
          </cell>
          <cell r="AN2128" t="str">
            <v>95174.0331</v>
          </cell>
          <cell r="AP2128">
            <v>9106</v>
          </cell>
          <cell r="AQ2128" t="str">
            <v>34351</v>
          </cell>
          <cell r="AR2128" t="str">
            <v>1</v>
          </cell>
          <cell r="AS2128" t="str">
            <v>170421314</v>
          </cell>
          <cell r="AT2128" t="str">
            <v>88437510183</v>
          </cell>
          <cell r="AU2128" t="str">
            <v>100</v>
          </cell>
          <cell r="AV2128" t="str">
            <v>413</v>
          </cell>
          <cell r="AW2128" t="str">
            <v>0000014859</v>
          </cell>
          <cell r="AX2128" t="str">
            <v>00117</v>
          </cell>
          <cell r="AY2128">
            <v>4</v>
          </cell>
          <cell r="AZ2128">
            <v>3</v>
          </cell>
          <cell r="BA2128">
            <v>0</v>
          </cell>
        </row>
        <row r="2129">
          <cell r="A2129">
            <v>114938</v>
          </cell>
          <cell r="B2129" t="str">
            <v>RUBENS DA ROCHA</v>
          </cell>
          <cell r="C2129" t="str">
            <v>AJUDANTE EQ SERVICOS DIVERSOS</v>
          </cell>
          <cell r="D2129" t="str">
            <v>ECOSAMPA Capela do Socorro</v>
          </cell>
          <cell r="E2129">
            <v>43916</v>
          </cell>
          <cell r="F2129">
            <v>1603.99</v>
          </cell>
          <cell r="G2129" t="str">
            <v>Em Atividade Normal</v>
          </cell>
          <cell r="H2129">
            <v>44776</v>
          </cell>
          <cell r="I2129">
            <v>24062</v>
          </cell>
          <cell r="J2129" t="str">
            <v>091.918.648-36</v>
          </cell>
          <cell r="K2129" t="str">
            <v>122.01003.77.9</v>
          </cell>
          <cell r="L2129" t="str">
            <v>Salário Mensal</v>
          </cell>
          <cell r="M2129" t="str">
            <v>Empregado (CLT)</v>
          </cell>
          <cell r="N2129" t="str">
            <v>5142-25</v>
          </cell>
          <cell r="O2129">
            <v>66</v>
          </cell>
          <cell r="P2129" t="str">
            <v>SEGUNDA A SABADO - 06:00 AS 14:20 / INTERVALO DE 01 HORA</v>
          </cell>
          <cell r="Q2129" t="str">
            <v>220 Horas</v>
          </cell>
          <cell r="R2129" t="str">
            <v>75.01.022</v>
          </cell>
          <cell r="S2129" t="str">
            <v>SCK - Limpeza Habitacional - Dificil Acesso</v>
          </cell>
          <cell r="T2129">
            <v>2</v>
          </cell>
          <cell r="U2129" t="str">
            <v>SIEMACO SAO PAULO LIMP URBANA</v>
          </cell>
          <cell r="V2129" t="str">
            <v>Brasileira</v>
          </cell>
          <cell r="W2129" t="str">
            <v>São Paulo</v>
          </cell>
          <cell r="X2129" t="str">
            <v>MARIA RAIMUNDA DA ROCHA</v>
          </cell>
          <cell r="Y2129" t="str">
            <v>MILTON DA ROCHA</v>
          </cell>
          <cell r="Z2129" t="str">
            <v>Solteiro</v>
          </cell>
          <cell r="AA2129" t="str">
            <v>Ensino Fundamental Incompleto</v>
          </cell>
          <cell r="AB2129" t="str">
            <v>M</v>
          </cell>
          <cell r="AC2129" t="str">
            <v>Rua</v>
          </cell>
          <cell r="AD2129" t="str">
            <v>TOMAS TEIXEIRA</v>
          </cell>
          <cell r="AE2129" t="str">
            <v>7487</v>
          </cell>
          <cell r="AG2129" t="str">
            <v>04658-020</v>
          </cell>
          <cell r="AH2129" t="str">
            <v>VILA CONSTANCIA</v>
          </cell>
          <cell r="AI2129" t="str">
            <v>São Paulo</v>
          </cell>
          <cell r="AJ2129" t="str">
            <v>São Paulo</v>
          </cell>
          <cell r="AK2129" t="str">
            <v>11</v>
          </cell>
          <cell r="AL2129" t="str">
            <v>5677.8683</v>
          </cell>
          <cell r="AP2129">
            <v>7472</v>
          </cell>
          <cell r="AQ2129" t="str">
            <v>25334</v>
          </cell>
          <cell r="AR2129" t="str">
            <v>8</v>
          </cell>
          <cell r="AS2129" t="str">
            <v>195446884</v>
          </cell>
          <cell r="AT2129" t="str">
            <v>155181090124</v>
          </cell>
          <cell r="AU2129" t="str">
            <v>715</v>
          </cell>
          <cell r="AV2129" t="str">
            <v>351</v>
          </cell>
          <cell r="AW2129" t="str">
            <v>09191864</v>
          </cell>
          <cell r="AX2129" t="str">
            <v>836</v>
          </cell>
          <cell r="AY2129">
            <v>3</v>
          </cell>
          <cell r="AZ2129">
            <v>5</v>
          </cell>
          <cell r="BA2129">
            <v>5</v>
          </cell>
        </row>
        <row r="2130">
          <cell r="A2130">
            <v>112428</v>
          </cell>
          <cell r="B2130" t="str">
            <v>RUBENS DE ALMEIDA</v>
          </cell>
          <cell r="C2130" t="str">
            <v>VARREDOR</v>
          </cell>
          <cell r="D2130" t="str">
            <v>ECOSAMPA Capela do Socorro</v>
          </cell>
          <cell r="E2130">
            <v>43617</v>
          </cell>
          <cell r="F2130">
            <v>1603.99</v>
          </cell>
          <cell r="G2130" t="str">
            <v>Em Atividade Normal</v>
          </cell>
          <cell r="H2130">
            <v>45149</v>
          </cell>
          <cell r="I2130">
            <v>21561</v>
          </cell>
          <cell r="J2130" t="str">
            <v>148.930.988-88</v>
          </cell>
          <cell r="K2130" t="str">
            <v>108.99203.78.4</v>
          </cell>
          <cell r="L2130" t="str">
            <v>Salário Mensal</v>
          </cell>
          <cell r="M2130" t="str">
            <v>Empregado (CLT)</v>
          </cell>
          <cell r="N2130" t="str">
            <v>5142-15</v>
          </cell>
          <cell r="O2130">
            <v>104</v>
          </cell>
          <cell r="P2130" t="str">
            <v>SEGUNDA A SABADO - 11:00 AS 19:20 / INTERVALO DE 01 HORA</v>
          </cell>
          <cell r="Q2130" t="str">
            <v>220 Horas</v>
          </cell>
          <cell r="R2130" t="str">
            <v>75.01.006</v>
          </cell>
          <cell r="S2130" t="str">
            <v>SCK - Varrição de Vias e Logradouros</v>
          </cell>
          <cell r="T2130">
            <v>2</v>
          </cell>
          <cell r="U2130" t="str">
            <v>SIEMACO SAO PAULO LIMP URBANA</v>
          </cell>
          <cell r="V2130" t="str">
            <v>Brasileira</v>
          </cell>
          <cell r="W2130" t="str">
            <v>São Paulo</v>
          </cell>
          <cell r="X2130" t="str">
            <v>MARIA NOGUEIRA DE ALMEIDA</v>
          </cell>
          <cell r="Y2130" t="str">
            <v>ABILIO DE ALMEIDA</v>
          </cell>
          <cell r="Z2130" t="str">
            <v>Solteiro</v>
          </cell>
          <cell r="AA2130" t="str">
            <v>Ensino Fundamental Incompleto</v>
          </cell>
          <cell r="AB2130" t="str">
            <v>M</v>
          </cell>
          <cell r="AC2130" t="str">
            <v>Rua</v>
          </cell>
          <cell r="AD2130" t="str">
            <v>ADAO GLASSER BUENO</v>
          </cell>
          <cell r="AE2130" t="str">
            <v>29</v>
          </cell>
          <cell r="AG2130" t="str">
            <v>04895-010</v>
          </cell>
          <cell r="AH2130" t="str">
            <v>COLONIA (ZONA SUL)</v>
          </cell>
          <cell r="AI2130" t="str">
            <v>São Paulo</v>
          </cell>
          <cell r="AJ2130" t="str">
            <v>São Paulo</v>
          </cell>
          <cell r="AK2130" t="str">
            <v>11</v>
          </cell>
          <cell r="AL2130" t="str">
            <v>5978.4729</v>
          </cell>
          <cell r="AP2130">
            <v>6733</v>
          </cell>
          <cell r="AQ2130" t="str">
            <v>31237</v>
          </cell>
          <cell r="AR2130" t="str">
            <v>2</v>
          </cell>
          <cell r="AS2130" t="str">
            <v>145215222</v>
          </cell>
          <cell r="AT2130" t="str">
            <v>140447000183</v>
          </cell>
          <cell r="AU2130" t="str">
            <v>302</v>
          </cell>
          <cell r="AV2130" t="str">
            <v>328</v>
          </cell>
          <cell r="AW2130" t="str">
            <v>0000070170</v>
          </cell>
          <cell r="AX2130" t="str">
            <v>00143</v>
          </cell>
          <cell r="AY2130">
            <v>4</v>
          </cell>
          <cell r="AZ2130">
            <v>3</v>
          </cell>
          <cell r="BA2130">
            <v>0</v>
          </cell>
        </row>
        <row r="2131">
          <cell r="A2131">
            <v>112210</v>
          </cell>
          <cell r="B2131" t="str">
            <v>RUBENS DOS SANTOS SILVA</v>
          </cell>
          <cell r="C2131" t="str">
            <v>AJUDANTE EQ SERVICOS DIVERSOS</v>
          </cell>
          <cell r="D2131" t="str">
            <v>ECOSAMPA M'Boi Mirim</v>
          </cell>
          <cell r="E2131">
            <v>43617</v>
          </cell>
          <cell r="F2131">
            <v>1281.23</v>
          </cell>
          <cell r="G2131" t="str">
            <v>Demitido em Meses Anteriores</v>
          </cell>
          <cell r="H2131">
            <v>43896</v>
          </cell>
          <cell r="I2131">
            <v>32496</v>
          </cell>
          <cell r="J2131" t="str">
            <v>404.833.368-23</v>
          </cell>
          <cell r="K2131" t="str">
            <v>166.49548.57.0</v>
          </cell>
          <cell r="L2131" t="str">
            <v>Salário Mensal</v>
          </cell>
          <cell r="M2131" t="str">
            <v>Empregado (CLT)</v>
          </cell>
          <cell r="N2131" t="str">
            <v>5142-25</v>
          </cell>
          <cell r="O2131">
            <v>66</v>
          </cell>
          <cell r="P2131" t="str">
            <v>SEGUNDA A SABADO - 06:00 AS 14:20 / INTERVALO DE 01 HORA</v>
          </cell>
          <cell r="Q2131" t="str">
            <v>220 Horas</v>
          </cell>
          <cell r="R2131" t="str">
            <v>75.01.014</v>
          </cell>
          <cell r="S2131" t="str">
            <v>SCK - Pintura de Meio-Fio e Remoção Faixas e Propagandas</v>
          </cell>
          <cell r="T2131">
            <v>2</v>
          </cell>
          <cell r="U2131" t="str">
            <v>SIEMACO SAO PAULO LIMP URBANA</v>
          </cell>
          <cell r="V2131" t="str">
            <v>Brasileira</v>
          </cell>
          <cell r="W2131" t="str">
            <v>São Paulo</v>
          </cell>
          <cell r="X2131" t="str">
            <v>FATIMA CONCEICAO DOS SANTOS DA SILVA</v>
          </cell>
          <cell r="Y2131" t="str">
            <v>JOSE PEREIRA DA SILVA</v>
          </cell>
          <cell r="Z2131" t="str">
            <v>Solteiro</v>
          </cell>
          <cell r="AA2131" t="str">
            <v>Ensino Fundamental Completo</v>
          </cell>
          <cell r="AB2131" t="str">
            <v>M</v>
          </cell>
          <cell r="AC2131" t="str">
            <v>Travessa</v>
          </cell>
          <cell r="AD2131" t="str">
            <v>SAGRADO CORACAO DE JESUS</v>
          </cell>
          <cell r="AE2131" t="str">
            <v>20</v>
          </cell>
          <cell r="AG2131" t="str">
            <v>05883-021</v>
          </cell>
          <cell r="AH2131" t="str">
            <v>JD DAS PALMEIRAS</v>
          </cell>
          <cell r="AI2131" t="str">
            <v>São Paulo</v>
          </cell>
          <cell r="AJ2131" t="str">
            <v>São Paulo</v>
          </cell>
          <cell r="AP2131">
            <v>8576</v>
          </cell>
          <cell r="AQ2131" t="str">
            <v>30121</v>
          </cell>
          <cell r="AR2131" t="str">
            <v>5</v>
          </cell>
          <cell r="AS2131" t="str">
            <v>382473504</v>
          </cell>
          <cell r="AT2131" t="str">
            <v>348268740124</v>
          </cell>
          <cell r="AU2131" t="str">
            <v>356</v>
          </cell>
          <cell r="AV2131" t="str">
            <v>20</v>
          </cell>
          <cell r="AW2131" t="str">
            <v>0000091857</v>
          </cell>
          <cell r="AX2131" t="str">
            <v>00343</v>
          </cell>
          <cell r="AY2131">
            <v>0</v>
          </cell>
          <cell r="AZ2131">
            <v>9</v>
          </cell>
          <cell r="BA2131">
            <v>5</v>
          </cell>
        </row>
        <row r="2132">
          <cell r="A2132">
            <v>112696</v>
          </cell>
          <cell r="B2132" t="str">
            <v>RUBENS FERREIRA DE OLIVEIRA</v>
          </cell>
          <cell r="C2132" t="str">
            <v>VARREDOR</v>
          </cell>
          <cell r="D2132" t="str">
            <v>ECOSAMPA Santo Amaro</v>
          </cell>
          <cell r="E2132">
            <v>43617</v>
          </cell>
          <cell r="F2132">
            <v>1319.67</v>
          </cell>
          <cell r="G2132" t="str">
            <v>Demitido em Meses Anteriores</v>
          </cell>
          <cell r="H2132">
            <v>44242</v>
          </cell>
          <cell r="I2132">
            <v>32860</v>
          </cell>
          <cell r="J2132" t="str">
            <v>388.726.758-39</v>
          </cell>
          <cell r="K2132" t="str">
            <v>165.69047.56.7</v>
          </cell>
          <cell r="L2132" t="str">
            <v>Salário Mensal</v>
          </cell>
          <cell r="M2132" t="str">
            <v>Empregado (CLT)</v>
          </cell>
          <cell r="N2132" t="str">
            <v>5142-15</v>
          </cell>
          <cell r="O2132">
            <v>299</v>
          </cell>
          <cell r="P2132" t="str">
            <v>SEGUNDA A SABADO - 20:00 AS 03:40 / INTERVALO DE 01 HORA</v>
          </cell>
          <cell r="Q2132" t="str">
            <v>220 Horas</v>
          </cell>
          <cell r="R2132" t="str">
            <v>75.01.007</v>
          </cell>
          <cell r="S2132" t="str">
            <v>SCK - Varrição de Sarjetas e Calçadas</v>
          </cell>
          <cell r="T2132">
            <v>2</v>
          </cell>
          <cell r="U2132" t="str">
            <v>SIEMACO SAO PAULO LIMP URBANA</v>
          </cell>
          <cell r="V2132" t="str">
            <v>Brasileira</v>
          </cell>
          <cell r="W2132" t="str">
            <v>São Paulo</v>
          </cell>
          <cell r="X2132" t="str">
            <v>ROSANA FERREIRA DA COSTA</v>
          </cell>
          <cell r="Y2132" t="str">
            <v>ANTONIO CARLOS DE OLIVERA</v>
          </cell>
          <cell r="Z2132" t="str">
            <v>Solteiro</v>
          </cell>
          <cell r="AA2132" t="str">
            <v>Ensino Fundamental Completo</v>
          </cell>
          <cell r="AB2132" t="str">
            <v>M</v>
          </cell>
          <cell r="AC2132" t="str">
            <v>Rua</v>
          </cell>
          <cell r="AD2132" t="str">
            <v>AFONSINA STORNI</v>
          </cell>
          <cell r="AE2132" t="str">
            <v>25</v>
          </cell>
          <cell r="AG2132" t="str">
            <v>04836-230</v>
          </cell>
          <cell r="AH2132" t="str">
            <v>JARDIM ALPINO</v>
          </cell>
          <cell r="AI2132" t="str">
            <v>São Paulo</v>
          </cell>
          <cell r="AJ2132" t="str">
            <v>São Paulo</v>
          </cell>
          <cell r="AP2132">
            <v>7237</v>
          </cell>
          <cell r="AQ2132" t="str">
            <v>12769</v>
          </cell>
          <cell r="AR2132" t="str">
            <v>6</v>
          </cell>
          <cell r="AS2132" t="str">
            <v>474891987</v>
          </cell>
          <cell r="AT2132" t="str">
            <v>363761230132</v>
          </cell>
          <cell r="AU2132" t="str">
            <v>783</v>
          </cell>
          <cell r="AV2132" t="str">
            <v>280</v>
          </cell>
          <cell r="AW2132" t="str">
            <v>0000084049</v>
          </cell>
          <cell r="AX2132" t="str">
            <v>00341</v>
          </cell>
          <cell r="AY2132">
            <v>1</v>
          </cell>
          <cell r="AZ2132">
            <v>8</v>
          </cell>
          <cell r="BA2132">
            <v>14</v>
          </cell>
        </row>
        <row r="2133">
          <cell r="A2133">
            <v>112432</v>
          </cell>
          <cell r="B2133" t="str">
            <v>RUBENS SANTOS DE OLIVEIRA JUNIOR</v>
          </cell>
          <cell r="C2133" t="str">
            <v>AJUDANTE EQ SERVICOS DIVERSOS</v>
          </cell>
          <cell r="D2133" t="str">
            <v>ECOSAMPA Capela do Socorro</v>
          </cell>
          <cell r="E2133">
            <v>43617</v>
          </cell>
          <cell r="F2133">
            <v>1603.99</v>
          </cell>
          <cell r="G2133" t="str">
            <v>Em Atividade Normal</v>
          </cell>
          <cell r="H2133">
            <v>45023</v>
          </cell>
          <cell r="I2133">
            <v>35451</v>
          </cell>
          <cell r="J2133" t="str">
            <v>444.034.558-16</v>
          </cell>
          <cell r="K2133" t="str">
            <v>236.19552.04.1</v>
          </cell>
          <cell r="L2133" t="str">
            <v>Salário Mensal</v>
          </cell>
          <cell r="M2133" t="str">
            <v>Empregado (CLT)</v>
          </cell>
          <cell r="N2133" t="str">
            <v>5142-25</v>
          </cell>
          <cell r="O2133">
            <v>66</v>
          </cell>
          <cell r="P2133" t="str">
            <v>SEGUNDA A SABADO - 06:00 AS 14:20 / INTERVALO DE 01 HORA</v>
          </cell>
          <cell r="Q2133" t="str">
            <v>220 Horas</v>
          </cell>
          <cell r="R2133" t="str">
            <v>75.01.013</v>
          </cell>
          <cell r="S2133" t="str">
            <v>SCK - Capinação e Roçada de Vias</v>
          </cell>
          <cell r="T2133">
            <v>2</v>
          </cell>
          <cell r="U2133" t="str">
            <v>SIEMACO SAO PAULO LIMP URBANA</v>
          </cell>
          <cell r="V2133" t="str">
            <v>Brasileira</v>
          </cell>
          <cell r="W2133" t="str">
            <v>São Paulo</v>
          </cell>
          <cell r="X2133" t="str">
            <v>ANGELITA MARCELINO</v>
          </cell>
          <cell r="Y2133" t="str">
            <v>RUBENS SANTOS DE OLIVEIRA</v>
          </cell>
          <cell r="Z2133" t="str">
            <v>Solteiro</v>
          </cell>
          <cell r="AA2133" t="str">
            <v>Ensino Fundamental Incompleto</v>
          </cell>
          <cell r="AB2133" t="str">
            <v>M</v>
          </cell>
          <cell r="AC2133" t="str">
            <v>Rua</v>
          </cell>
          <cell r="AD2133" t="str">
            <v>LUIZ VIANA</v>
          </cell>
          <cell r="AE2133" t="str">
            <v>110</v>
          </cell>
          <cell r="AG2133" t="str">
            <v>04830-400</v>
          </cell>
          <cell r="AH2133" t="str">
            <v>JORDANOPOLIS</v>
          </cell>
          <cell r="AI2133" t="str">
            <v>São Paulo</v>
          </cell>
          <cell r="AJ2133" t="str">
            <v>São Paulo</v>
          </cell>
          <cell r="AP2133">
            <v>9340</v>
          </cell>
          <cell r="AQ2133" t="str">
            <v>57990</v>
          </cell>
          <cell r="AR2133" t="str">
            <v>4</v>
          </cell>
          <cell r="AS2133" t="str">
            <v>391849244</v>
          </cell>
          <cell r="AT2133" t="str">
            <v>414088720175</v>
          </cell>
          <cell r="AU2133" t="str">
            <v>302</v>
          </cell>
          <cell r="AV2133" t="str">
            <v>280</v>
          </cell>
          <cell r="AW2133" t="str">
            <v>0000022620</v>
          </cell>
          <cell r="AX2133" t="str">
            <v>00401</v>
          </cell>
          <cell r="AY2133">
            <v>4</v>
          </cell>
          <cell r="AZ2133">
            <v>3</v>
          </cell>
          <cell r="BA2133">
            <v>0</v>
          </cell>
        </row>
        <row r="2134">
          <cell r="A2134">
            <v>112282</v>
          </cell>
          <cell r="B2134" t="str">
            <v>RUDIMAR DIONISIO MARINHO</v>
          </cell>
          <cell r="C2134" t="str">
            <v>VARREDOR</v>
          </cell>
          <cell r="D2134" t="str">
            <v>ECOSAMPA Campo Limpo</v>
          </cell>
          <cell r="E2134">
            <v>43617</v>
          </cell>
          <cell r="F2134">
            <v>1603.99</v>
          </cell>
          <cell r="G2134" t="str">
            <v>Em Atividade Normal</v>
          </cell>
          <cell r="H2134">
            <v>44806</v>
          </cell>
          <cell r="I2134">
            <v>26845</v>
          </cell>
          <cell r="J2134" t="str">
            <v>854.637.954-87</v>
          </cell>
          <cell r="K2134" t="str">
            <v>124.79406.01.8</v>
          </cell>
          <cell r="L2134" t="str">
            <v>Salário Mensal</v>
          </cell>
          <cell r="M2134" t="str">
            <v>Empregado (CLT)</v>
          </cell>
          <cell r="N2134" t="str">
            <v>5142-15</v>
          </cell>
          <cell r="O2134">
            <v>71</v>
          </cell>
          <cell r="P2134" t="str">
            <v>SEGUNDA A SABADO - 07:00 AS 15:20 / INTERVALO DE 01 HORA</v>
          </cell>
          <cell r="Q2134" t="str">
            <v>220 Horas</v>
          </cell>
          <cell r="R2134" t="str">
            <v>75.01.006</v>
          </cell>
          <cell r="S2134" t="str">
            <v>SCK - Varrição de Vias e Logradouros</v>
          </cell>
          <cell r="T2134">
            <v>2</v>
          </cell>
          <cell r="U2134" t="str">
            <v>SIEMACO SAO PAULO LIMP URBANA</v>
          </cell>
          <cell r="V2134" t="str">
            <v>Brasileira</v>
          </cell>
          <cell r="W2134" t="str">
            <v>Araruna</v>
          </cell>
          <cell r="X2134" t="str">
            <v>RITA ROQUE DA SILVA</v>
          </cell>
          <cell r="Y2134" t="str">
            <v>JOSE DIONISIO MARINHO</v>
          </cell>
          <cell r="Z2134" t="str">
            <v>Solteiro</v>
          </cell>
          <cell r="AA2134" t="str">
            <v>Ensino Fundamental Completo</v>
          </cell>
          <cell r="AB2134" t="str">
            <v>M</v>
          </cell>
          <cell r="AC2134" t="str">
            <v>Rua</v>
          </cell>
          <cell r="AD2134" t="str">
            <v>MARIO PEDERNEIRAS</v>
          </cell>
          <cell r="AE2134" t="str">
            <v>86</v>
          </cell>
          <cell r="AG2134" t="str">
            <v>05857-390</v>
          </cell>
          <cell r="AH2134" t="str">
            <v>JD AURELIO</v>
          </cell>
          <cell r="AI2134" t="str">
            <v>São Paulo</v>
          </cell>
          <cell r="AJ2134" t="str">
            <v>São Paulo</v>
          </cell>
          <cell r="AP2134">
            <v>1634</v>
          </cell>
          <cell r="AQ2134" t="str">
            <v>67775</v>
          </cell>
          <cell r="AR2134" t="str">
            <v>9</v>
          </cell>
          <cell r="AS2134" t="str">
            <v>526921171</v>
          </cell>
          <cell r="AT2134" t="str">
            <v>17784411279</v>
          </cell>
          <cell r="AU2134" t="str">
            <v>026</v>
          </cell>
          <cell r="AV2134" t="str">
            <v>020</v>
          </cell>
          <cell r="AW2134" t="str">
            <v>0000070803</v>
          </cell>
          <cell r="AX2134" t="str">
            <v>00014</v>
          </cell>
          <cell r="AY2134">
            <v>4</v>
          </cell>
          <cell r="AZ2134">
            <v>3</v>
          </cell>
          <cell r="BA2134">
            <v>0</v>
          </cell>
        </row>
        <row r="2135">
          <cell r="A2135">
            <v>116237</v>
          </cell>
          <cell r="B2135" t="str">
            <v>RUDINEI SILVA FERREIRA DA CRUZ</v>
          </cell>
          <cell r="C2135" t="str">
            <v>VARREDOR</v>
          </cell>
          <cell r="D2135" t="str">
            <v>ECOSAMPA Capela do Socorro</v>
          </cell>
          <cell r="E2135">
            <v>44273</v>
          </cell>
          <cell r="F2135">
            <v>1603.99</v>
          </cell>
          <cell r="G2135" t="str">
            <v>Em Atividade Normal</v>
          </cell>
          <cell r="H2135">
            <v>44744</v>
          </cell>
          <cell r="I2135">
            <v>30046</v>
          </cell>
          <cell r="J2135" t="str">
            <v>323.347.598-56</v>
          </cell>
          <cell r="K2135" t="str">
            <v>166.56295.86.0</v>
          </cell>
          <cell r="L2135" t="str">
            <v>Salário Mensal</v>
          </cell>
          <cell r="M2135" t="str">
            <v>Empregado (CLT)</v>
          </cell>
          <cell r="N2135" t="str">
            <v>5142-15</v>
          </cell>
          <cell r="O2135">
            <v>233</v>
          </cell>
          <cell r="P2135" t="str">
            <v>SEGUNDA A SABADO - 09:00 AS 17:20 / INTERVALO DE 01 HORA</v>
          </cell>
          <cell r="Q2135" t="str">
            <v>220 Horas</v>
          </cell>
          <cell r="R2135" t="str">
            <v>75.01.006</v>
          </cell>
          <cell r="S2135" t="str">
            <v>SCK - Varrição de Vias e Logradouros</v>
          </cell>
          <cell r="T2135">
            <v>2</v>
          </cell>
          <cell r="U2135" t="str">
            <v>SIEMACO SAO PAULO LIMP URBANA</v>
          </cell>
          <cell r="V2135" t="str">
            <v>Brasileira</v>
          </cell>
          <cell r="W2135" t="str">
            <v>São Paulo</v>
          </cell>
          <cell r="X2135" t="str">
            <v>SILVIA ELENA DA SILVA</v>
          </cell>
          <cell r="Y2135" t="str">
            <v>VALDEMIR FERREIR ADA CRUZ</v>
          </cell>
          <cell r="Z2135" t="str">
            <v>Casado</v>
          </cell>
          <cell r="AA2135" t="str">
            <v>Ensino Médio Incompleto</v>
          </cell>
          <cell r="AB2135" t="str">
            <v>M</v>
          </cell>
          <cell r="AC2135" t="str">
            <v>Rua</v>
          </cell>
          <cell r="AD2135" t="str">
            <v>RUA IRLENE PEDROSO CATALDO</v>
          </cell>
          <cell r="AE2135" t="str">
            <v>23</v>
          </cell>
          <cell r="AF2135" t="str">
            <v>C</v>
          </cell>
          <cell r="AG2135" t="str">
            <v>04880-110</v>
          </cell>
          <cell r="AH2135" t="str">
            <v>RECANTO CAMPO BELO</v>
          </cell>
          <cell r="AI2135" t="str">
            <v>São Paulo</v>
          </cell>
          <cell r="AJ2135" t="str">
            <v>São Paulo</v>
          </cell>
          <cell r="AK2135" t="str">
            <v>11</v>
          </cell>
          <cell r="AL2135" t="str">
            <v>98961.4901</v>
          </cell>
          <cell r="AM2135" t="str">
            <v>11</v>
          </cell>
          <cell r="AN2135" t="str">
            <v>97141.8057</v>
          </cell>
          <cell r="AP2135">
            <v>183</v>
          </cell>
          <cell r="AQ2135" t="str">
            <v>49841</v>
          </cell>
          <cell r="AR2135" t="str">
            <v>9</v>
          </cell>
          <cell r="AS2135" t="str">
            <v>476487684</v>
          </cell>
          <cell r="AT2135" t="str">
            <v>305071050108</v>
          </cell>
          <cell r="AU2135" t="str">
            <v>165</v>
          </cell>
          <cell r="AV2135" t="str">
            <v>381</v>
          </cell>
          <cell r="AW2135" t="str">
            <v>32334759</v>
          </cell>
          <cell r="AX2135" t="str">
            <v>856</v>
          </cell>
          <cell r="AY2135">
            <v>2</v>
          </cell>
          <cell r="AZ2135">
            <v>5</v>
          </cell>
          <cell r="BA2135">
            <v>13</v>
          </cell>
        </row>
        <row r="2136">
          <cell r="A2136">
            <v>121946</v>
          </cell>
          <cell r="B2136" t="str">
            <v>RYAN FERREIRA CABRAL</v>
          </cell>
          <cell r="C2136" t="str">
            <v>MENOR/JOVEM APRENDIZ</v>
          </cell>
          <cell r="D2136" t="str">
            <v>ECOSAMPA Administração</v>
          </cell>
          <cell r="E2136">
            <v>45040</v>
          </cell>
          <cell r="F2136">
            <v>1320</v>
          </cell>
          <cell r="G2136" t="str">
            <v>Em Atividade Normal</v>
          </cell>
          <cell r="H2136">
            <v>45040</v>
          </cell>
          <cell r="I2136">
            <v>38207</v>
          </cell>
          <cell r="J2136" t="str">
            <v>479.425.518-73</v>
          </cell>
          <cell r="K2136" t="str">
            <v>236.40876.76.4</v>
          </cell>
          <cell r="L2136" t="str">
            <v>Salário Mensal</v>
          </cell>
          <cell r="M2136" t="str">
            <v>Menor Aprendiz</v>
          </cell>
          <cell r="N2136" t="str">
            <v>4110-05</v>
          </cell>
          <cell r="O2136">
            <v>419</v>
          </cell>
          <cell r="P2136" t="str">
            <v>SEGUNDA A SEXTA - 08:00 AS 14:15 - 15 Minutos de Intervalo</v>
          </cell>
          <cell r="Q2136" t="str">
            <v>150 Horas</v>
          </cell>
          <cell r="R2136" t="str">
            <v>02.02.001</v>
          </cell>
          <cell r="S2136" t="str">
            <v>Depto Adm Pessoal</v>
          </cell>
          <cell r="T2136">
            <v>1</v>
          </cell>
          <cell r="U2136" t="str">
            <v>SIEMACO SAO PAULO LIMP URBANA</v>
          </cell>
          <cell r="V2136" t="str">
            <v>Brasileira</v>
          </cell>
          <cell r="W2136" t="str">
            <v>São Paulo</v>
          </cell>
          <cell r="X2136" t="str">
            <v>RENATA DE OLIVEIRA CABRAL FERREIRA</v>
          </cell>
          <cell r="Y2136" t="str">
            <v>ODILON FERREIRA DE SOUZA</v>
          </cell>
          <cell r="Z2136" t="str">
            <v>Solteiro</v>
          </cell>
          <cell r="AA2136" t="str">
            <v>Ensino Médio Completo</v>
          </cell>
          <cell r="AB2136" t="str">
            <v>M</v>
          </cell>
          <cell r="AC2136" t="str">
            <v>Rua</v>
          </cell>
          <cell r="AD2136" t="str">
            <v>HUNGRIA</v>
          </cell>
          <cell r="AE2136" t="str">
            <v>451</v>
          </cell>
          <cell r="AF2136" t="str">
            <v>APTO 14 BLOCO D</v>
          </cell>
          <cell r="AG2136" t="str">
            <v>04912-065</v>
          </cell>
          <cell r="AH2136" t="str">
            <v>GUARAPIRANGA</v>
          </cell>
          <cell r="AI2136" t="str">
            <v>São Paulo</v>
          </cell>
          <cell r="AJ2136" t="str">
            <v>São Paulo</v>
          </cell>
          <cell r="AM2136" t="str">
            <v>11</v>
          </cell>
          <cell r="AN2136" t="str">
            <v>98106-4212</v>
          </cell>
          <cell r="AP2136">
            <v>6734</v>
          </cell>
          <cell r="AQ2136" t="str">
            <v>10465</v>
          </cell>
          <cell r="AR2136" t="str">
            <v>3</v>
          </cell>
          <cell r="AS2136" t="str">
            <v>395173759</v>
          </cell>
          <cell r="AT2136" t="str">
            <v>472733840124</v>
          </cell>
          <cell r="AU2136" t="str">
            <v>0738</v>
          </cell>
          <cell r="AV2136" t="str">
            <v>372</v>
          </cell>
          <cell r="AW2136" t="str">
            <v>47942551</v>
          </cell>
          <cell r="AX2136" t="str">
            <v>873</v>
          </cell>
          <cell r="AY2136">
            <v>0</v>
          </cell>
          <cell r="AZ2136">
            <v>4</v>
          </cell>
          <cell r="BA2136">
            <v>7</v>
          </cell>
        </row>
        <row r="2137">
          <cell r="A2137">
            <v>119241</v>
          </cell>
          <cell r="B2137" t="str">
            <v>SABRINA APARECIDA LIMA DA SILVA</v>
          </cell>
          <cell r="C2137" t="str">
            <v>AUXILIAR DE DEPARTAMENTO PESSOAL</v>
          </cell>
          <cell r="D2137" t="str">
            <v>ECOSAMPA Administração</v>
          </cell>
          <cell r="E2137">
            <v>44658</v>
          </cell>
          <cell r="F2137">
            <v>2610.2399999999998</v>
          </cell>
          <cell r="G2137" t="str">
            <v>Em Atividade Normal</v>
          </cell>
          <cell r="H2137">
            <v>44658</v>
          </cell>
          <cell r="I2137">
            <v>37207</v>
          </cell>
          <cell r="J2137" t="str">
            <v>506.066.068-07</v>
          </cell>
          <cell r="K2137" t="str">
            <v>236.14995.07.7</v>
          </cell>
          <cell r="L2137" t="str">
            <v>Salário Mensal</v>
          </cell>
          <cell r="M2137" t="str">
            <v>Empregado (CLT)</v>
          </cell>
          <cell r="N2137" t="str">
            <v>4110-30</v>
          </cell>
          <cell r="O2137">
            <v>61</v>
          </cell>
          <cell r="P2137" t="str">
            <v>SEGUNDA A SEXTA - 07:00 AS 16:48 / INTERVALO DE 01 HORA</v>
          </cell>
          <cell r="Q2137" t="str">
            <v>220 Horas</v>
          </cell>
          <cell r="R2137" t="str">
            <v>02.02.001</v>
          </cell>
          <cell r="S2137" t="str">
            <v>Depto Adm Pessoal</v>
          </cell>
          <cell r="T2137">
            <v>1</v>
          </cell>
          <cell r="U2137" t="str">
            <v>SIEMACO SAO PAULO LIMP URBANA</v>
          </cell>
          <cell r="V2137" t="str">
            <v>Brasileira</v>
          </cell>
          <cell r="W2137" t="str">
            <v>São Paulo</v>
          </cell>
          <cell r="X2137" t="str">
            <v>GENI MARIA DE LIMA</v>
          </cell>
          <cell r="Y2137" t="str">
            <v>LEONARDO JOSE DA SILVA</v>
          </cell>
          <cell r="Z2137" t="str">
            <v>Solteiro</v>
          </cell>
          <cell r="AA2137" t="str">
            <v>Ensino Superior Incompleto</v>
          </cell>
          <cell r="AB2137" t="str">
            <v>F</v>
          </cell>
          <cell r="AC2137" t="str">
            <v>Rua</v>
          </cell>
          <cell r="AD2137" t="str">
            <v>GIUSEPPE RECCO</v>
          </cell>
          <cell r="AE2137" t="str">
            <v>208</v>
          </cell>
          <cell r="AF2137" t="str">
            <v>CS 4</v>
          </cell>
          <cell r="AG2137" t="str">
            <v>05882-460</v>
          </cell>
          <cell r="AH2137" t="str">
            <v>JD SAO BENTO NOVO</v>
          </cell>
          <cell r="AI2137" t="str">
            <v>São Paulo</v>
          </cell>
          <cell r="AJ2137" t="str">
            <v>São Paulo</v>
          </cell>
          <cell r="AK2137" t="str">
            <v>11</v>
          </cell>
          <cell r="AL2137" t="str">
            <v>5873.7614</v>
          </cell>
          <cell r="AM2137" t="str">
            <v>11</v>
          </cell>
          <cell r="AN2137" t="str">
            <v>96123.6351</v>
          </cell>
          <cell r="AP2137">
            <v>7283</v>
          </cell>
          <cell r="AQ2137" t="str">
            <v>10709</v>
          </cell>
          <cell r="AR2137" t="str">
            <v>7</v>
          </cell>
          <cell r="AS2137" t="str">
            <v>509195556</v>
          </cell>
          <cell r="AT2137" t="str">
            <v>454639640132</v>
          </cell>
          <cell r="AU2137" t="str">
            <v>0018</v>
          </cell>
          <cell r="AV2137" t="str">
            <v>020</v>
          </cell>
          <cell r="AW2137" t="str">
            <v>50606606</v>
          </cell>
          <cell r="AX2137" t="str">
            <v>807</v>
          </cell>
          <cell r="AY2137">
            <v>1</v>
          </cell>
          <cell r="AZ2137">
            <v>4</v>
          </cell>
          <cell r="BA2137">
            <v>24</v>
          </cell>
        </row>
        <row r="2138">
          <cell r="A2138">
            <v>115725</v>
          </cell>
          <cell r="B2138" t="str">
            <v>SABRINA CARDOSO DA SILVA</v>
          </cell>
          <cell r="C2138" t="str">
            <v>PENSIONISTAS</v>
          </cell>
          <cell r="D2138" t="str">
            <v>ECOSAMPA Pensionistas</v>
          </cell>
          <cell r="E2138">
            <v>44127</v>
          </cell>
          <cell r="F2138">
            <v>0.01</v>
          </cell>
          <cell r="G2138" t="str">
            <v>Demitido em Meses Anteriores</v>
          </cell>
          <cell r="H2138">
            <v>44575</v>
          </cell>
          <cell r="J2138" t="str">
            <v>450.023.708-96</v>
          </cell>
          <cell r="L2138" t="str">
            <v>Nenhuma</v>
          </cell>
          <cell r="M2138" t="str">
            <v>Pensionista</v>
          </cell>
          <cell r="N2138" t="str">
            <v>1415-20</v>
          </cell>
          <cell r="O2138">
            <v>0</v>
          </cell>
          <cell r="P2138" t="str">
            <v>Nenhum</v>
          </cell>
          <cell r="Q2138" t="str">
            <v>Nenhuma</v>
          </cell>
          <cell r="R2138" t="str">
            <v>00.00.000</v>
          </cell>
          <cell r="S2138" t="str">
            <v>Pensionistas</v>
          </cell>
          <cell r="T2138">
            <v>0</v>
          </cell>
          <cell r="U2138" t="str">
            <v>Nenhum</v>
          </cell>
          <cell r="V2138" t="str">
            <v>Nenhuma</v>
          </cell>
          <cell r="W2138" t="str">
            <v>Nenhum</v>
          </cell>
          <cell r="Z2138" t="str">
            <v>Solteiro</v>
          </cell>
          <cell r="AA2138" t="str">
            <v>Ensino Médio Completo</v>
          </cell>
          <cell r="AB2138" t="str">
            <v>F</v>
          </cell>
          <cell r="AC2138" t="str">
            <v>Nenhum</v>
          </cell>
          <cell r="AI2138" t="str">
            <v>Nenhum</v>
          </cell>
          <cell r="AJ2138" t="str">
            <v>Nenhum</v>
          </cell>
          <cell r="AP2138">
            <v>4530</v>
          </cell>
          <cell r="AQ2138" t="str">
            <v>6810</v>
          </cell>
          <cell r="AR2138" t="str">
            <v>6</v>
          </cell>
          <cell r="AY2138">
            <v>1</v>
          </cell>
          <cell r="AZ2138">
            <v>2</v>
          </cell>
          <cell r="BA2138">
            <v>21</v>
          </cell>
        </row>
        <row r="2139">
          <cell r="A2139">
            <v>112216</v>
          </cell>
          <cell r="B2139" t="str">
            <v>SABRINA DE SOUSA GOMES</v>
          </cell>
          <cell r="C2139" t="str">
            <v>VARREDOR</v>
          </cell>
          <cell r="D2139" t="str">
            <v>ECOSAMPA M'Boi Mirim</v>
          </cell>
          <cell r="E2139">
            <v>43617</v>
          </cell>
          <cell r="F2139">
            <v>1603.99</v>
          </cell>
          <cell r="G2139" t="str">
            <v>Demitido em Meses Anteriores</v>
          </cell>
          <cell r="H2139">
            <v>44903</v>
          </cell>
          <cell r="I2139">
            <v>36564</v>
          </cell>
          <cell r="J2139" t="str">
            <v>500.519.638-25</v>
          </cell>
          <cell r="K2139" t="str">
            <v>201.68921.95.7</v>
          </cell>
          <cell r="L2139" t="str">
            <v>Salário Mensal</v>
          </cell>
          <cell r="M2139" t="str">
            <v>Empregado (CLT)</v>
          </cell>
          <cell r="N2139" t="str">
            <v>5142-15</v>
          </cell>
          <cell r="O2139">
            <v>71</v>
          </cell>
          <cell r="P2139" t="str">
            <v>SEGUNDA A SABADO - 07:00 AS 15:20 / INTERVALO DE 01 HORA</v>
          </cell>
          <cell r="Q2139" t="str">
            <v>220 Horas</v>
          </cell>
          <cell r="R2139" t="str">
            <v>75.01.006</v>
          </cell>
          <cell r="S2139" t="str">
            <v>SCK - Varrição de Vias e Logradouros</v>
          </cell>
          <cell r="T2139">
            <v>2</v>
          </cell>
          <cell r="U2139" t="str">
            <v>SIEMACO SAO PAULO LIMP URBANA</v>
          </cell>
          <cell r="V2139" t="str">
            <v>Brasileira</v>
          </cell>
          <cell r="W2139" t="str">
            <v>São Paulo</v>
          </cell>
          <cell r="X2139" t="str">
            <v>CLAUDIANA MARIA DE SOUSA</v>
          </cell>
          <cell r="Y2139" t="str">
            <v>JOSE WILSON GOMES</v>
          </cell>
          <cell r="Z2139" t="str">
            <v>Solteiro</v>
          </cell>
          <cell r="AA2139" t="str">
            <v>Ensino Fundamental Incompleto</v>
          </cell>
          <cell r="AB2139" t="str">
            <v>F</v>
          </cell>
          <cell r="AC2139" t="str">
            <v>Avenida</v>
          </cell>
          <cell r="AD2139" t="str">
            <v>CARLOS LACERDA</v>
          </cell>
          <cell r="AE2139" t="str">
            <v>2088</v>
          </cell>
          <cell r="AG2139" t="str">
            <v>05789-001</v>
          </cell>
          <cell r="AH2139" t="str">
            <v>PIRAJUSSRA</v>
          </cell>
          <cell r="AI2139" t="str">
            <v>São Paulo</v>
          </cell>
          <cell r="AJ2139" t="str">
            <v>São Paulo</v>
          </cell>
          <cell r="AP2139">
            <v>9106</v>
          </cell>
          <cell r="AQ2139" t="str">
            <v>33588</v>
          </cell>
          <cell r="AR2139" t="str">
            <v>9</v>
          </cell>
          <cell r="AS2139" t="str">
            <v>560329647</v>
          </cell>
          <cell r="AT2139" t="str">
            <v>432230780159</v>
          </cell>
          <cell r="AU2139" t="str">
            <v>463</v>
          </cell>
          <cell r="AV2139" t="str">
            <v>201</v>
          </cell>
          <cell r="AW2139" t="str">
            <v>0000044045</v>
          </cell>
          <cell r="AX2139" t="str">
            <v>00432</v>
          </cell>
          <cell r="AY2139">
            <v>3</v>
          </cell>
          <cell r="AZ2139">
            <v>6</v>
          </cell>
          <cell r="BA2139">
            <v>7</v>
          </cell>
        </row>
        <row r="2140">
          <cell r="A2140">
            <v>119751</v>
          </cell>
          <cell r="B2140" t="str">
            <v>SABRINA FIGUEIREDO DE SOUSA</v>
          </cell>
          <cell r="C2140" t="str">
            <v>MENOR/JOVEM APRENDIZ</v>
          </cell>
          <cell r="D2140" t="str">
            <v>ECOSAMPA Administração</v>
          </cell>
          <cell r="E2140">
            <v>44734</v>
          </cell>
          <cell r="F2140">
            <v>1302</v>
          </cell>
          <cell r="G2140" t="str">
            <v>Demitido em Meses Anteriores</v>
          </cell>
          <cell r="H2140">
            <v>45042</v>
          </cell>
          <cell r="I2140">
            <v>37831</v>
          </cell>
          <cell r="J2140" t="str">
            <v>498.820.528-27</v>
          </cell>
          <cell r="K2140" t="str">
            <v>166.73226.55.3</v>
          </cell>
          <cell r="L2140" t="str">
            <v>Salário Mensal</v>
          </cell>
          <cell r="M2140" t="str">
            <v>Menor Aprendiz</v>
          </cell>
          <cell r="N2140" t="str">
            <v>4110-05</v>
          </cell>
          <cell r="O2140">
            <v>419</v>
          </cell>
          <cell r="P2140" t="str">
            <v>SEGUNDA A SEXTA - 08:00 AS 14:15 - 15 Minutos de Intervalo</v>
          </cell>
          <cell r="Q2140" t="str">
            <v>150 Horas</v>
          </cell>
          <cell r="R2140" t="str">
            <v>02.02.001</v>
          </cell>
          <cell r="S2140" t="str">
            <v>Depto Adm Pessoal</v>
          </cell>
          <cell r="T2140">
            <v>1</v>
          </cell>
          <cell r="U2140" t="str">
            <v>SIEMACO SAO PAULO LIMP URBANA</v>
          </cell>
          <cell r="V2140" t="str">
            <v>Brasileira</v>
          </cell>
          <cell r="W2140" t="str">
            <v>São Paulo</v>
          </cell>
          <cell r="X2140" t="str">
            <v>VANUSA NUNES FERREIRA</v>
          </cell>
          <cell r="Y2140" t="str">
            <v>SOLIMAR FIGUEIREDO ALVES</v>
          </cell>
          <cell r="Z2140" t="str">
            <v>Solteiro</v>
          </cell>
          <cell r="AA2140" t="str">
            <v>Ensino Médio Completo</v>
          </cell>
          <cell r="AB2140" t="str">
            <v>F</v>
          </cell>
          <cell r="AC2140" t="str">
            <v>Rua</v>
          </cell>
          <cell r="AD2140" t="str">
            <v>SERRA DOS DOS IRMAOS</v>
          </cell>
          <cell r="AE2140" t="str">
            <v>48</v>
          </cell>
          <cell r="AG2140" t="str">
            <v>05890-300</v>
          </cell>
          <cell r="AH2140" t="str">
            <v>JARDIM AMALIA</v>
          </cell>
          <cell r="AI2140" t="str">
            <v>São Paulo</v>
          </cell>
          <cell r="AJ2140" t="str">
            <v>São Paulo</v>
          </cell>
          <cell r="AM2140" t="str">
            <v>11</v>
          </cell>
          <cell r="AN2140" t="str">
            <v>93904-4481</v>
          </cell>
          <cell r="AP2140">
            <v>1546</v>
          </cell>
          <cell r="AQ2140" t="str">
            <v>92943</v>
          </cell>
          <cell r="AR2140" t="str">
            <v>9</v>
          </cell>
          <cell r="AS2140" t="str">
            <v>556311954</v>
          </cell>
          <cell r="AW2140" t="str">
            <v>498.820.52</v>
          </cell>
          <cell r="AX2140" t="str">
            <v>827</v>
          </cell>
          <cell r="AY2140">
            <v>0</v>
          </cell>
          <cell r="AZ2140">
            <v>10</v>
          </cell>
          <cell r="BA2140">
            <v>4</v>
          </cell>
        </row>
        <row r="2141">
          <cell r="A2141">
            <v>122030</v>
          </cell>
          <cell r="B2141" t="str">
            <v>SABRINA FIGUEIREDO DE SOUSA</v>
          </cell>
          <cell r="C2141" t="str">
            <v>AUXILIAR DE CONTROLE OPERACIONAL</v>
          </cell>
          <cell r="D2141" t="str">
            <v>ECOSAMPA Operação Geral</v>
          </cell>
          <cell r="E2141">
            <v>45054</v>
          </cell>
          <cell r="F2141">
            <v>1952.99</v>
          </cell>
          <cell r="G2141" t="str">
            <v>Em Atividade Normal</v>
          </cell>
          <cell r="H2141">
            <v>45054</v>
          </cell>
          <cell r="I2141">
            <v>37831</v>
          </cell>
          <cell r="J2141" t="str">
            <v>498.820.528-27</v>
          </cell>
          <cell r="K2141" t="str">
            <v>166.73226.55.3</v>
          </cell>
          <cell r="L2141" t="str">
            <v>Salário Mensal</v>
          </cell>
          <cell r="M2141" t="str">
            <v>Empregado (CLT)</v>
          </cell>
          <cell r="N2141" t="str">
            <v>3423-10</v>
          </cell>
          <cell r="O2141">
            <v>66</v>
          </cell>
          <cell r="P2141" t="str">
            <v>SEGUNDA A SABADO - 06:00 AS 14:20 / INTERVALO DE 01 HORA</v>
          </cell>
          <cell r="Q2141" t="str">
            <v>220 Horas</v>
          </cell>
          <cell r="R2141" t="str">
            <v>75.02.001</v>
          </cell>
          <cell r="S2141" t="str">
            <v>Apoio Op C.Indireto</v>
          </cell>
          <cell r="T2141">
            <v>3</v>
          </cell>
          <cell r="U2141" t="str">
            <v>SIEMACO SAO PAULO LIMP URBANA</v>
          </cell>
          <cell r="V2141" t="str">
            <v>Brasileira</v>
          </cell>
          <cell r="W2141" t="str">
            <v>São Paulo</v>
          </cell>
          <cell r="X2141" t="str">
            <v>VANUSA NUNES FERREIRA</v>
          </cell>
          <cell r="Y2141" t="str">
            <v>SOLIMAR FIGUEIREDO ALVES</v>
          </cell>
          <cell r="Z2141" t="str">
            <v>Solteiro</v>
          </cell>
          <cell r="AA2141" t="str">
            <v>Ensino Médio Completo</v>
          </cell>
          <cell r="AB2141" t="str">
            <v>F</v>
          </cell>
          <cell r="AC2141" t="str">
            <v>Rua</v>
          </cell>
          <cell r="AD2141" t="str">
            <v>SERRA DOS DOIS IRMAOS</v>
          </cell>
          <cell r="AE2141" t="str">
            <v>48</v>
          </cell>
          <cell r="AF2141" t="str">
            <v>CASA 03</v>
          </cell>
          <cell r="AG2141" t="str">
            <v>05890-300</v>
          </cell>
          <cell r="AH2141" t="str">
            <v>JARDIM AMALIA</v>
          </cell>
          <cell r="AI2141" t="str">
            <v>São Paulo</v>
          </cell>
          <cell r="AJ2141" t="str">
            <v>São Paulo</v>
          </cell>
          <cell r="AP2141">
            <v>1546</v>
          </cell>
          <cell r="AQ2141" t="str">
            <v>92943</v>
          </cell>
          <cell r="AR2141" t="str">
            <v>9</v>
          </cell>
          <cell r="AS2141" t="str">
            <v>556311954</v>
          </cell>
          <cell r="AT2141" t="str">
            <v>474715350132</v>
          </cell>
          <cell r="AU2141" t="str">
            <v>0196</v>
          </cell>
          <cell r="AV2141" t="str">
            <v>373</v>
          </cell>
          <cell r="AW2141" t="str">
            <v>49882052</v>
          </cell>
          <cell r="AX2141" t="str">
            <v>827</v>
          </cell>
          <cell r="AY2141">
            <v>0</v>
          </cell>
          <cell r="AZ2141">
            <v>3</v>
          </cell>
          <cell r="BA2141">
            <v>23</v>
          </cell>
        </row>
        <row r="2142">
          <cell r="A2142">
            <v>121815</v>
          </cell>
          <cell r="B2142" t="str">
            <v>SABRINA VITORIA SILVA DA COSTA</v>
          </cell>
          <cell r="C2142" t="str">
            <v>MENOR/JOVEM APRENDIZ</v>
          </cell>
          <cell r="D2142" t="str">
            <v>ECOSAMPA Administração</v>
          </cell>
          <cell r="E2142">
            <v>45019</v>
          </cell>
          <cell r="F2142">
            <v>1320</v>
          </cell>
          <cell r="G2142" t="str">
            <v>Em Atividade Normal</v>
          </cell>
          <cell r="H2142">
            <v>45019</v>
          </cell>
          <cell r="I2142">
            <v>38211</v>
          </cell>
          <cell r="J2142" t="str">
            <v>494.139.118-78</v>
          </cell>
          <cell r="K2142" t="str">
            <v>166.49555.57.7</v>
          </cell>
          <cell r="L2142" t="str">
            <v>Salário Mensal</v>
          </cell>
          <cell r="M2142" t="str">
            <v>Menor Aprendiz</v>
          </cell>
          <cell r="N2142" t="str">
            <v>4110-05</v>
          </cell>
          <cell r="O2142">
            <v>419</v>
          </cell>
          <cell r="P2142" t="str">
            <v>SEGUNDA A SEXTA - 08:00 AS 14:15 - 15 Minutos de Intervalo</v>
          </cell>
          <cell r="Q2142" t="str">
            <v>150 Horas</v>
          </cell>
          <cell r="R2142" t="str">
            <v>02.02.001</v>
          </cell>
          <cell r="S2142" t="str">
            <v>Depto Adm Pessoal</v>
          </cell>
          <cell r="T2142">
            <v>1</v>
          </cell>
          <cell r="U2142" t="str">
            <v>SIEMACO SAO PAULO LIMP URBANA</v>
          </cell>
          <cell r="V2142" t="str">
            <v>Brasileira</v>
          </cell>
          <cell r="W2142" t="str">
            <v>São Paulo</v>
          </cell>
          <cell r="X2142" t="str">
            <v>CATIA REGINA DA SILVA</v>
          </cell>
          <cell r="Y2142" t="str">
            <v>SAMUEL PESSOA RODRIGUES DA COSTA</v>
          </cell>
          <cell r="Z2142" t="str">
            <v>Solteiro</v>
          </cell>
          <cell r="AA2142" t="str">
            <v>Ensino Médio Incompleto</v>
          </cell>
          <cell r="AB2142" t="str">
            <v>F</v>
          </cell>
          <cell r="AC2142" t="str">
            <v>Avenida</v>
          </cell>
          <cell r="AD2142" t="str">
            <v>HAMILTON</v>
          </cell>
          <cell r="AE2142" t="str">
            <v>4</v>
          </cell>
          <cell r="AG2142" t="str">
            <v>04912-110</v>
          </cell>
          <cell r="AH2142" t="str">
            <v>GUARAPIRANGA</v>
          </cell>
          <cell r="AI2142" t="str">
            <v>São Paulo</v>
          </cell>
          <cell r="AJ2142" t="str">
            <v>São Paulo</v>
          </cell>
          <cell r="AK2142" t="str">
            <v>11</v>
          </cell>
          <cell r="AL2142" t="str">
            <v>96163.3687</v>
          </cell>
          <cell r="AM2142" t="str">
            <v>11</v>
          </cell>
          <cell r="AN2142" t="str">
            <v>95230-2882</v>
          </cell>
          <cell r="AP2142">
            <v>6734</v>
          </cell>
          <cell r="AQ2142" t="str">
            <v>12230</v>
          </cell>
          <cell r="AR2142" t="str">
            <v>9</v>
          </cell>
          <cell r="AS2142" t="str">
            <v>507398208</v>
          </cell>
          <cell r="AT2142" t="str">
            <v>467679320116</v>
          </cell>
          <cell r="AU2142" t="str">
            <v>0211</v>
          </cell>
          <cell r="AV2142" t="str">
            <v>372</v>
          </cell>
          <cell r="AW2142" t="str">
            <v>49413911</v>
          </cell>
          <cell r="AX2142" t="str">
            <v>878</v>
          </cell>
          <cell r="AY2142">
            <v>0</v>
          </cell>
          <cell r="AZ2142">
            <v>4</v>
          </cell>
          <cell r="BA2142">
            <v>28</v>
          </cell>
        </row>
        <row r="2143">
          <cell r="A2143">
            <v>114983</v>
          </cell>
          <cell r="B2143" t="str">
            <v>SALIM HILARIO DE LIMA</v>
          </cell>
          <cell r="C2143" t="str">
            <v>AJUDANTE EQ SERVICOS DIVERSOS</v>
          </cell>
          <cell r="D2143" t="str">
            <v>ECOSAMPA Operação Geral</v>
          </cell>
          <cell r="E2143">
            <v>43917</v>
          </cell>
          <cell r="F2143">
            <v>1281.23</v>
          </cell>
          <cell r="G2143" t="str">
            <v>Demitido em Meses Anteriores</v>
          </cell>
          <cell r="H2143">
            <v>43941</v>
          </cell>
          <cell r="I2143">
            <v>35293</v>
          </cell>
          <cell r="J2143" t="str">
            <v>465.344.918-00</v>
          </cell>
          <cell r="K2143" t="str">
            <v>119.99128.82.0</v>
          </cell>
          <cell r="L2143" t="str">
            <v>Salário Mensal</v>
          </cell>
          <cell r="M2143" t="str">
            <v>Empregado (CLT)</v>
          </cell>
          <cell r="N2143" t="str">
            <v>5142-25</v>
          </cell>
          <cell r="O2143">
            <v>167</v>
          </cell>
          <cell r="P2143" t="str">
            <v>SEGUNDA A SABADO - 13:40 AS 22:00 / INTERVALO DE 01 HORA</v>
          </cell>
          <cell r="Q2143" t="str">
            <v>220 Horas</v>
          </cell>
          <cell r="R2143" t="str">
            <v>75.01.014</v>
          </cell>
          <cell r="S2143" t="str">
            <v>SCK - Pintura de Meio-Fio e Remoção Faixas e Propagandas</v>
          </cell>
          <cell r="T2143">
            <v>2</v>
          </cell>
          <cell r="U2143" t="str">
            <v>SIEMACO SAO PAULO LIMP URBANA</v>
          </cell>
          <cell r="V2143" t="str">
            <v>Brasileira</v>
          </cell>
          <cell r="W2143" t="str">
            <v>São Paulo</v>
          </cell>
          <cell r="X2143" t="str">
            <v>JOSEFA HILARIO DE LIMA</v>
          </cell>
          <cell r="Y2143" t="str">
            <v>ANTONIO DE LIMA</v>
          </cell>
          <cell r="Z2143" t="str">
            <v>Solteiro</v>
          </cell>
          <cell r="AA2143" t="str">
            <v>Ensino Fundamental Completo</v>
          </cell>
          <cell r="AB2143" t="str">
            <v>M</v>
          </cell>
          <cell r="AC2143" t="str">
            <v>Rua</v>
          </cell>
          <cell r="AD2143" t="str">
            <v>JULIAO AFONSO SERRA</v>
          </cell>
          <cell r="AE2143" t="str">
            <v>23</v>
          </cell>
          <cell r="AG2143" t="str">
            <v>04914-020</v>
          </cell>
          <cell r="AH2143" t="str">
            <v>PARQUE FIGUEIRA GRANDE</v>
          </cell>
          <cell r="AI2143" t="str">
            <v>São Paulo</v>
          </cell>
          <cell r="AJ2143" t="str">
            <v>São Paulo</v>
          </cell>
          <cell r="AP2143">
            <v>0</v>
          </cell>
          <cell r="AS2143" t="str">
            <v>377302694</v>
          </cell>
          <cell r="AT2143" t="str">
            <v>424423440183</v>
          </cell>
          <cell r="AU2143" t="str">
            <v>130</v>
          </cell>
          <cell r="AV2143" t="str">
            <v>372</v>
          </cell>
          <cell r="AW2143" t="str">
            <v>16534491</v>
          </cell>
          <cell r="AX2143" t="str">
            <v>800</v>
          </cell>
          <cell r="AY2143">
            <v>0</v>
          </cell>
          <cell r="AZ2143">
            <v>0</v>
          </cell>
          <cell r="BA2143">
            <v>23</v>
          </cell>
        </row>
        <row r="2144">
          <cell r="A2144">
            <v>112217</v>
          </cell>
          <cell r="B2144" t="str">
            <v>SAMARA CORSI VIEIRA</v>
          </cell>
          <cell r="C2144" t="str">
            <v>VARREDOR</v>
          </cell>
          <cell r="D2144" t="str">
            <v>ECOSAMPA M'Boi Mirim</v>
          </cell>
          <cell r="E2144">
            <v>43617</v>
          </cell>
          <cell r="F2144">
            <v>1603.99</v>
          </cell>
          <cell r="G2144" t="str">
            <v>Em Atividade Normal</v>
          </cell>
          <cell r="H2144">
            <v>44776</v>
          </cell>
          <cell r="I2144">
            <v>33682</v>
          </cell>
          <cell r="J2144" t="str">
            <v>364.662.328-40</v>
          </cell>
          <cell r="K2144" t="str">
            <v>200.22040.54.9</v>
          </cell>
          <cell r="L2144" t="str">
            <v>Salário Mensal</v>
          </cell>
          <cell r="M2144" t="str">
            <v>Empregado (CLT)</v>
          </cell>
          <cell r="N2144" t="str">
            <v>5142-15</v>
          </cell>
          <cell r="O2144">
            <v>242</v>
          </cell>
          <cell r="P2144" t="str">
            <v>SEGUNDA A SABADO - 13:00 AS 21:20 / INTERVALO DE 01 HORA</v>
          </cell>
          <cell r="Q2144" t="str">
            <v>220 Horas</v>
          </cell>
          <cell r="R2144" t="str">
            <v>75.01.006</v>
          </cell>
          <cell r="S2144" t="str">
            <v>SCK - Varrição de Vias e Logradouros</v>
          </cell>
          <cell r="T2144">
            <v>2</v>
          </cell>
          <cell r="U2144" t="str">
            <v>SIEMACO SAO PAULO LIMP URBANA</v>
          </cell>
          <cell r="V2144" t="str">
            <v>Brasileira</v>
          </cell>
          <cell r="W2144" t="str">
            <v>Diadema</v>
          </cell>
          <cell r="X2144" t="str">
            <v>CLEUZA LIVRAMENTO CORSI LIMA</v>
          </cell>
          <cell r="Y2144" t="str">
            <v>ALDENOR VIEIRA LIMA</v>
          </cell>
          <cell r="Z2144" t="str">
            <v>Solteiro</v>
          </cell>
          <cell r="AA2144" t="str">
            <v>Ensino Superior Completo</v>
          </cell>
          <cell r="AB2144" t="str">
            <v>F</v>
          </cell>
          <cell r="AC2144" t="str">
            <v>Rua</v>
          </cell>
          <cell r="AD2144" t="str">
            <v>MARIO PEDERNEIRAS</v>
          </cell>
          <cell r="AE2144" t="str">
            <v>398</v>
          </cell>
          <cell r="AG2144" t="str">
            <v>05857-390</v>
          </cell>
          <cell r="AH2144" t="str">
            <v>JARDIM AURELIO</v>
          </cell>
          <cell r="AI2144" t="str">
            <v>São Paulo</v>
          </cell>
          <cell r="AJ2144" t="str">
            <v>São Paulo</v>
          </cell>
          <cell r="AP2144">
            <v>390</v>
          </cell>
          <cell r="AQ2144" t="str">
            <v>10871</v>
          </cell>
          <cell r="AR2144" t="str">
            <v>0</v>
          </cell>
          <cell r="AS2144" t="str">
            <v>382459738</v>
          </cell>
          <cell r="AT2144" t="str">
            <v>377898880116</v>
          </cell>
          <cell r="AU2144" t="str">
            <v>346</v>
          </cell>
          <cell r="AV2144" t="str">
            <v>373</v>
          </cell>
          <cell r="AW2144" t="str">
            <v>0000093873</v>
          </cell>
          <cell r="AX2144" t="str">
            <v>00396</v>
          </cell>
          <cell r="AY2144">
            <v>4</v>
          </cell>
          <cell r="AZ2144">
            <v>3</v>
          </cell>
          <cell r="BA2144">
            <v>0</v>
          </cell>
        </row>
        <row r="2145">
          <cell r="A2145">
            <v>112434</v>
          </cell>
          <cell r="B2145" t="str">
            <v>SAMUEL ALVES DOS ANJOS</v>
          </cell>
          <cell r="C2145" t="str">
            <v>VARREDOR</v>
          </cell>
          <cell r="D2145" t="str">
            <v>ECOSAMPA Capela do Socorro</v>
          </cell>
          <cell r="E2145">
            <v>43617</v>
          </cell>
          <cell r="F2145">
            <v>1603.99</v>
          </cell>
          <cell r="G2145" t="str">
            <v>Em Atividade Normal</v>
          </cell>
          <cell r="H2145">
            <v>45056</v>
          </cell>
          <cell r="I2145">
            <v>24717</v>
          </cell>
          <cell r="J2145" t="str">
            <v>107.201.228-64</v>
          </cell>
          <cell r="K2145" t="str">
            <v>123.14348.54.2</v>
          </cell>
          <cell r="L2145" t="str">
            <v>Salário Mensal</v>
          </cell>
          <cell r="M2145" t="str">
            <v>Empregado (CLT)</v>
          </cell>
          <cell r="N2145" t="str">
            <v>5142-15</v>
          </cell>
          <cell r="O2145">
            <v>233</v>
          </cell>
          <cell r="P2145" t="str">
            <v>SEGUNDA A SABADO - 09:00 AS 17:20 / INTERVALO DE 01 HORA</v>
          </cell>
          <cell r="Q2145" t="str">
            <v>220 Horas</v>
          </cell>
          <cell r="R2145" t="str">
            <v>75.01.007</v>
          </cell>
          <cell r="S2145" t="str">
            <v>SCK - Varrição de Sarjetas e Calçadas</v>
          </cell>
          <cell r="T2145">
            <v>2</v>
          </cell>
          <cell r="U2145" t="str">
            <v>SIEMACO SAO PAULO LIMP URBANA</v>
          </cell>
          <cell r="V2145" t="str">
            <v>Brasileira</v>
          </cell>
          <cell r="W2145" t="str">
            <v>São Paulo</v>
          </cell>
          <cell r="X2145" t="str">
            <v>RAIMUNDA ALVES DOS ANJOS</v>
          </cell>
          <cell r="Y2145" t="str">
            <v>JAIME DOS ANJOS</v>
          </cell>
          <cell r="Z2145" t="str">
            <v>Casado</v>
          </cell>
          <cell r="AA2145" t="str">
            <v>Ensino Fundamental Completo</v>
          </cell>
          <cell r="AB2145" t="str">
            <v>M</v>
          </cell>
          <cell r="AC2145" t="str">
            <v>Estrada</v>
          </cell>
          <cell r="AD2145" t="str">
            <v>DO CURUCUTU</v>
          </cell>
          <cell r="AE2145" t="str">
            <v>312</v>
          </cell>
          <cell r="AG2145" t="str">
            <v>04895-090</v>
          </cell>
          <cell r="AH2145" t="str">
            <v>CIPO DE MEIO</v>
          </cell>
          <cell r="AI2145" t="str">
            <v>São Paulo</v>
          </cell>
          <cell r="AJ2145" t="str">
            <v>São Paulo</v>
          </cell>
          <cell r="AP2145">
            <v>5917</v>
          </cell>
          <cell r="AQ2145" t="str">
            <v>04063</v>
          </cell>
          <cell r="AR2145" t="str">
            <v>5</v>
          </cell>
          <cell r="AS2145" t="str">
            <v>21589014-0</v>
          </cell>
          <cell r="AT2145" t="str">
            <v>114896640108</v>
          </cell>
          <cell r="AU2145" t="str">
            <v>432</v>
          </cell>
          <cell r="AV2145" t="str">
            <v>381</v>
          </cell>
          <cell r="AW2145" t="str">
            <v>0000004311</v>
          </cell>
          <cell r="AX2145" t="str">
            <v>00088</v>
          </cell>
          <cell r="AY2145">
            <v>4</v>
          </cell>
          <cell r="AZ2145">
            <v>3</v>
          </cell>
          <cell r="BA2145">
            <v>0</v>
          </cell>
        </row>
        <row r="2146">
          <cell r="A2146">
            <v>112698</v>
          </cell>
          <cell r="B2146" t="str">
            <v>SAMUEL BATISTA DE SOUZA</v>
          </cell>
          <cell r="C2146" t="str">
            <v>VARREDOR</v>
          </cell>
          <cell r="D2146" t="str">
            <v>ECOSAMPA Santo Amaro</v>
          </cell>
          <cell r="E2146">
            <v>43617</v>
          </cell>
          <cell r="F2146">
            <v>1603.99</v>
          </cell>
          <cell r="G2146" t="str">
            <v>Em Atividade Normal</v>
          </cell>
          <cell r="H2146">
            <v>44989</v>
          </cell>
          <cell r="I2146">
            <v>23204</v>
          </cell>
          <cell r="J2146" t="str">
            <v>047.421.068-57</v>
          </cell>
          <cell r="K2146" t="str">
            <v>108.25651.22.8</v>
          </cell>
          <cell r="L2146" t="str">
            <v>Salário Mensal</v>
          </cell>
          <cell r="M2146" t="str">
            <v>Empregado (CLT)</v>
          </cell>
          <cell r="N2146" t="str">
            <v>5142-15</v>
          </cell>
          <cell r="O2146">
            <v>66</v>
          </cell>
          <cell r="P2146" t="str">
            <v>SEGUNDA A SABADO - 06:00 AS 14:20 / INTERVALO DE 01 HORA</v>
          </cell>
          <cell r="Q2146" t="str">
            <v>220 Horas</v>
          </cell>
          <cell r="R2146" t="str">
            <v>75.01.007</v>
          </cell>
          <cell r="S2146" t="str">
            <v>SCK - Varrição de Sarjetas e Calçadas</v>
          </cell>
          <cell r="T2146">
            <v>2</v>
          </cell>
          <cell r="U2146" t="str">
            <v>SIEMACO SAO PAULO LIMP URBANA</v>
          </cell>
          <cell r="V2146" t="str">
            <v>Brasileira</v>
          </cell>
          <cell r="W2146" t="str">
            <v>São Paulo</v>
          </cell>
          <cell r="X2146" t="str">
            <v>ANA ROSA DA SILVA DE SOUZA</v>
          </cell>
          <cell r="Y2146" t="str">
            <v>JOAO BATISTA DE SOUZA</v>
          </cell>
          <cell r="Z2146" t="str">
            <v>Solteiro</v>
          </cell>
          <cell r="AA2146" t="str">
            <v>Educação Básica Incompleta</v>
          </cell>
          <cell r="AB2146" t="str">
            <v>M</v>
          </cell>
          <cell r="AC2146" t="str">
            <v>Avenida</v>
          </cell>
          <cell r="AD2146" t="str">
            <v>CELSO DOS SANTOS</v>
          </cell>
          <cell r="AE2146" t="str">
            <v>1036</v>
          </cell>
          <cell r="AG2146" t="str">
            <v>04658-241</v>
          </cell>
          <cell r="AH2146" t="str">
            <v>VL CONSTANCA</v>
          </cell>
          <cell r="AI2146" t="str">
            <v>São Paulo</v>
          </cell>
          <cell r="AJ2146" t="str">
            <v>São Paulo</v>
          </cell>
          <cell r="AK2146" t="str">
            <v>11</v>
          </cell>
          <cell r="AL2146" t="str">
            <v>5565.8993</v>
          </cell>
          <cell r="AP2146">
            <v>9104</v>
          </cell>
          <cell r="AQ2146" t="str">
            <v>20350</v>
          </cell>
          <cell r="AR2146" t="str">
            <v>1</v>
          </cell>
          <cell r="AS2146" t="str">
            <v>13.807.572</v>
          </cell>
          <cell r="AT2146" t="str">
            <v>115574810167</v>
          </cell>
          <cell r="AU2146" t="str">
            <v>732</v>
          </cell>
          <cell r="AV2146" t="str">
            <v>351</v>
          </cell>
          <cell r="AW2146" t="str">
            <v>0000008888</v>
          </cell>
          <cell r="AX2146" t="str">
            <v>00571</v>
          </cell>
          <cell r="AY2146">
            <v>4</v>
          </cell>
          <cell r="AZ2146">
            <v>3</v>
          </cell>
          <cell r="BA2146">
            <v>0</v>
          </cell>
        </row>
        <row r="2147">
          <cell r="A2147">
            <v>112701</v>
          </cell>
          <cell r="B2147" t="str">
            <v>SAMUEL BRITO SANTOS</v>
          </cell>
          <cell r="C2147" t="str">
            <v>VARREDOR</v>
          </cell>
          <cell r="D2147" t="str">
            <v>ECOSAMPA Santo Amaro</v>
          </cell>
          <cell r="E2147">
            <v>43617</v>
          </cell>
          <cell r="F2147">
            <v>1281.23</v>
          </cell>
          <cell r="G2147" t="str">
            <v>Demitido em Meses Anteriores</v>
          </cell>
          <cell r="H2147">
            <v>43808</v>
          </cell>
          <cell r="I2147">
            <v>35483</v>
          </cell>
          <cell r="J2147" t="str">
            <v>521.552.228-66</v>
          </cell>
          <cell r="K2147" t="str">
            <v>165.94806.91.3</v>
          </cell>
          <cell r="L2147" t="str">
            <v>Salário Mensal</v>
          </cell>
          <cell r="M2147" t="str">
            <v>Empregado (CLT)</v>
          </cell>
          <cell r="N2147" t="str">
            <v>5142-15</v>
          </cell>
          <cell r="O2147">
            <v>167</v>
          </cell>
          <cell r="P2147" t="str">
            <v>SEGUNDA A SABADO - 13:40 AS 22:00 / INTERVALO DE 01 HORA</v>
          </cell>
          <cell r="Q2147" t="str">
            <v>220 Horas</v>
          </cell>
          <cell r="R2147" t="str">
            <v>75.01.007</v>
          </cell>
          <cell r="S2147" t="str">
            <v>SCK - Varrição de Sarjetas e Calçadas</v>
          </cell>
          <cell r="T2147">
            <v>2</v>
          </cell>
          <cell r="U2147" t="str">
            <v>SIEMACO SAO PAULO LIMP URBANA</v>
          </cell>
          <cell r="V2147" t="str">
            <v>Brasileira</v>
          </cell>
          <cell r="W2147" t="str">
            <v>São Paulo</v>
          </cell>
          <cell r="X2147" t="str">
            <v>MARLENE BRITO SANTOS</v>
          </cell>
          <cell r="Z2147" t="str">
            <v>Solteiro</v>
          </cell>
          <cell r="AA2147" t="str">
            <v>Ensino Fundamental Completo</v>
          </cell>
          <cell r="AB2147" t="str">
            <v>M</v>
          </cell>
          <cell r="AC2147" t="str">
            <v>Rua</v>
          </cell>
          <cell r="AD2147" t="str">
            <v>CARANAPATUBA</v>
          </cell>
          <cell r="AE2147" t="str">
            <v>1041</v>
          </cell>
          <cell r="AG2147" t="str">
            <v>05756-220</v>
          </cell>
          <cell r="AH2147" t="str">
            <v>JARDIM UMARIZAL</v>
          </cell>
          <cell r="AI2147" t="str">
            <v>São Paulo</v>
          </cell>
          <cell r="AJ2147" t="str">
            <v>São Paulo</v>
          </cell>
          <cell r="AP2147">
            <v>3052</v>
          </cell>
          <cell r="AQ2147" t="str">
            <v>16797</v>
          </cell>
          <cell r="AR2147" t="str">
            <v>4</v>
          </cell>
          <cell r="AS2147" t="str">
            <v>539767761</v>
          </cell>
          <cell r="AT2147" t="str">
            <v>438465410159</v>
          </cell>
          <cell r="AU2147" t="str">
            <v>082</v>
          </cell>
          <cell r="AV2147" t="str">
            <v>328</v>
          </cell>
          <cell r="AW2147" t="str">
            <v>0000089963</v>
          </cell>
          <cell r="AX2147" t="str">
            <v>00448</v>
          </cell>
          <cell r="AY2147">
            <v>0</v>
          </cell>
          <cell r="AZ2147">
            <v>6</v>
          </cell>
          <cell r="BA2147">
            <v>8</v>
          </cell>
        </row>
        <row r="2148">
          <cell r="A2148">
            <v>112994</v>
          </cell>
          <cell r="B2148" t="str">
            <v>SAMUEL DA SILVA SOUZA</v>
          </cell>
          <cell r="C2148" t="str">
            <v>MOTORISTA CAMINHAO</v>
          </cell>
          <cell r="D2148" t="str">
            <v>ECOSAMPA Operação Geral</v>
          </cell>
          <cell r="E2148">
            <v>43617</v>
          </cell>
          <cell r="F2148">
            <v>2785.59</v>
          </cell>
          <cell r="G2148" t="str">
            <v>Demitido em Meses Anteriores</v>
          </cell>
          <cell r="H2148">
            <v>44483</v>
          </cell>
          <cell r="I2148">
            <v>28191</v>
          </cell>
          <cell r="J2148" t="str">
            <v>892.799.724-72</v>
          </cell>
          <cell r="K2148" t="str">
            <v>125.32548.05.5</v>
          </cell>
          <cell r="L2148" t="str">
            <v>Salário Mensal</v>
          </cell>
          <cell r="M2148" t="str">
            <v>Empregado (CLT)</v>
          </cell>
          <cell r="N2148" t="str">
            <v>7825-10</v>
          </cell>
          <cell r="O2148">
            <v>339</v>
          </cell>
          <cell r="P2148" t="str">
            <v>SEGUNDA A SABADO - 13:20 AS 21:40 / INTERVALO DE 01 HORA</v>
          </cell>
          <cell r="Q2148" t="str">
            <v>220 Horas</v>
          </cell>
          <cell r="R2148" t="str">
            <v>75.01.024</v>
          </cell>
          <cell r="S2148" t="str">
            <v>SCK - Coleta Manual Residuos - Compactador</v>
          </cell>
          <cell r="T2148">
            <v>2</v>
          </cell>
          <cell r="U2148" t="str">
            <v>SIND TRAB EMP DE ONIBUS RODOV INTEREST INTERM SET DIF SAO PAULO</v>
          </cell>
          <cell r="V2148" t="str">
            <v>Brasileira</v>
          </cell>
          <cell r="W2148" t="str">
            <v>Recife</v>
          </cell>
          <cell r="X2148" t="str">
            <v>JACY BATISTA DA SILVA</v>
          </cell>
          <cell r="Y2148" t="str">
            <v>MANOEL BERNARDO DE SOUZA</v>
          </cell>
          <cell r="Z2148" t="str">
            <v>Casado</v>
          </cell>
          <cell r="AA2148" t="str">
            <v>Educação Básica Incompleta</v>
          </cell>
          <cell r="AB2148" t="str">
            <v>M</v>
          </cell>
          <cell r="AC2148" t="str">
            <v>Rua</v>
          </cell>
          <cell r="AD2148" t="str">
            <v>DO CROMATISMO</v>
          </cell>
          <cell r="AE2148" t="str">
            <v>55</v>
          </cell>
          <cell r="AG2148" t="str">
            <v>04938-090</v>
          </cell>
          <cell r="AH2148" t="str">
            <v>JD KAGOHARA</v>
          </cell>
          <cell r="AI2148" t="str">
            <v>São Paulo</v>
          </cell>
          <cell r="AJ2148" t="str">
            <v>São Paulo</v>
          </cell>
          <cell r="AP2148">
            <v>264</v>
          </cell>
          <cell r="AQ2148" t="str">
            <v>98900</v>
          </cell>
          <cell r="AR2148" t="str">
            <v>5</v>
          </cell>
          <cell r="AS2148" t="str">
            <v>392077942</v>
          </cell>
          <cell r="AT2148" t="str">
            <v>48546750850</v>
          </cell>
          <cell r="AU2148" t="str">
            <v>054</v>
          </cell>
          <cell r="AV2148" t="str">
            <v>372</v>
          </cell>
          <cell r="AW2148" t="str">
            <v>0000041398</v>
          </cell>
          <cell r="AX2148" t="str">
            <v>00046</v>
          </cell>
          <cell r="AY2148">
            <v>2</v>
          </cell>
          <cell r="AZ2148">
            <v>4</v>
          </cell>
          <cell r="BA2148">
            <v>13</v>
          </cell>
          <cell r="BB2148" t="str">
            <v>00.590.036.885</v>
          </cell>
          <cell r="BC2148">
            <v>45525</v>
          </cell>
          <cell r="BE2148" t="str">
            <v>A</v>
          </cell>
          <cell r="BF2148" t="str">
            <v>E</v>
          </cell>
          <cell r="BG2148">
            <v>44472</v>
          </cell>
        </row>
        <row r="2149">
          <cell r="A2149">
            <v>112444</v>
          </cell>
          <cell r="B2149" t="str">
            <v>SAMUEL DE ALCANTARA</v>
          </cell>
          <cell r="C2149" t="str">
            <v>AJUDANTE EQ SERVICOS DIVERSOS</v>
          </cell>
          <cell r="D2149" t="str">
            <v>ECOSAMPA Capela do Socorro</v>
          </cell>
          <cell r="E2149">
            <v>43617</v>
          </cell>
          <cell r="F2149">
            <v>1603.99</v>
          </cell>
          <cell r="G2149" t="str">
            <v>Em Atividade Normal</v>
          </cell>
          <cell r="H2149">
            <v>45056</v>
          </cell>
          <cell r="I2149">
            <v>31471</v>
          </cell>
          <cell r="J2149" t="str">
            <v>393.081.018-29</v>
          </cell>
          <cell r="K2149" t="str">
            <v>201.15446.21.9</v>
          </cell>
          <cell r="L2149" t="str">
            <v>Salário Mensal</v>
          </cell>
          <cell r="M2149" t="str">
            <v>Empregado (CLT)</v>
          </cell>
          <cell r="N2149" t="str">
            <v>5142-25</v>
          </cell>
          <cell r="O2149">
            <v>167</v>
          </cell>
          <cell r="P2149" t="str">
            <v>SEGUNDA A SABADO - 13:40 AS 22:00 / INTERVALO DE 01 HORA</v>
          </cell>
          <cell r="Q2149" t="str">
            <v>220 Horas</v>
          </cell>
          <cell r="R2149" t="str">
            <v>75.01.013</v>
          </cell>
          <cell r="S2149" t="str">
            <v>SCK - Capinação e Roçada de Vias</v>
          </cell>
          <cell r="T2149">
            <v>2</v>
          </cell>
          <cell r="U2149" t="str">
            <v>SIEMACO SAO PAULO LIMP URBANA</v>
          </cell>
          <cell r="V2149" t="str">
            <v>Brasileira</v>
          </cell>
          <cell r="W2149" t="str">
            <v>Embu Guaçu</v>
          </cell>
          <cell r="X2149" t="str">
            <v>TANIA MARIA DE ALCANTARA PEREIRA</v>
          </cell>
          <cell r="Z2149" t="str">
            <v>Solteiro</v>
          </cell>
          <cell r="AA2149" t="str">
            <v>Ensino Fundamental Completo</v>
          </cell>
          <cell r="AB2149" t="str">
            <v>M</v>
          </cell>
          <cell r="AC2149" t="str">
            <v>Rua</v>
          </cell>
          <cell r="AD2149" t="str">
            <v>HENRIQUE HESSEL</v>
          </cell>
          <cell r="AE2149" t="str">
            <v>3098</v>
          </cell>
          <cell r="AG2149" t="str">
            <v>04882-010</v>
          </cell>
          <cell r="AH2149" t="str">
            <v>PARQUE FLORESTAL</v>
          </cell>
          <cell r="AI2149" t="str">
            <v>São Paulo</v>
          </cell>
          <cell r="AJ2149" t="str">
            <v>São Paulo</v>
          </cell>
          <cell r="AP2149">
            <v>160</v>
          </cell>
          <cell r="AQ2149" t="str">
            <v>22118</v>
          </cell>
          <cell r="AR2149" t="str">
            <v>0</v>
          </cell>
          <cell r="AS2149" t="str">
            <v>436594936</v>
          </cell>
          <cell r="AT2149" t="str">
            <v>366880020116</v>
          </cell>
          <cell r="AU2149" t="str">
            <v>172</v>
          </cell>
          <cell r="AV2149" t="str">
            <v>381</v>
          </cell>
          <cell r="AW2149" t="str">
            <v>0000013257</v>
          </cell>
          <cell r="AX2149" t="str">
            <v>00309</v>
          </cell>
          <cell r="AY2149">
            <v>4</v>
          </cell>
          <cell r="AZ2149">
            <v>3</v>
          </cell>
          <cell r="BA2149">
            <v>0</v>
          </cell>
        </row>
        <row r="2150">
          <cell r="A2150">
            <v>112220</v>
          </cell>
          <cell r="B2150" t="str">
            <v>SAMUEL DOS SANTOS SOUZA ARAUJO</v>
          </cell>
          <cell r="C2150" t="str">
            <v>VARREDOR</v>
          </cell>
          <cell r="D2150" t="str">
            <v>ECOSAMPA M'Boi Mirim</v>
          </cell>
          <cell r="E2150">
            <v>43617</v>
          </cell>
          <cell r="F2150">
            <v>1603.99</v>
          </cell>
          <cell r="G2150" t="str">
            <v>Em Atividade Normal</v>
          </cell>
          <cell r="H2150">
            <v>44776</v>
          </cell>
          <cell r="I2150">
            <v>34301</v>
          </cell>
          <cell r="J2150" t="str">
            <v>414.672.008-75</v>
          </cell>
          <cell r="K2150" t="str">
            <v>165.68424.95.2</v>
          </cell>
          <cell r="L2150" t="str">
            <v>Salário Mensal</v>
          </cell>
          <cell r="M2150" t="str">
            <v>Empregado (CLT)</v>
          </cell>
          <cell r="N2150" t="str">
            <v>5142-15</v>
          </cell>
          <cell r="O2150">
            <v>71</v>
          </cell>
          <cell r="P2150" t="str">
            <v>SEGUNDA A SABADO - 07:00 AS 15:20 / INTERVALO DE 01 HORA</v>
          </cell>
          <cell r="Q2150" t="str">
            <v>220 Horas</v>
          </cell>
          <cell r="R2150" t="str">
            <v>75.01.006</v>
          </cell>
          <cell r="S2150" t="str">
            <v>SCK - Varrição de Vias e Logradouros</v>
          </cell>
          <cell r="T2150">
            <v>2</v>
          </cell>
          <cell r="U2150" t="str">
            <v>SIEMACO SAO PAULO LIMP URBANA</v>
          </cell>
          <cell r="V2150" t="str">
            <v>Brasileira</v>
          </cell>
          <cell r="W2150" t="str">
            <v>São Paulo</v>
          </cell>
          <cell r="X2150" t="str">
            <v>LUCIANE LIMA DE ARAUJO</v>
          </cell>
          <cell r="Y2150" t="str">
            <v>SAMUEL LIMA DE ARAUJO</v>
          </cell>
          <cell r="Z2150" t="str">
            <v>Solteiro</v>
          </cell>
          <cell r="AA2150" t="str">
            <v>Ensino Médio Incompleto</v>
          </cell>
          <cell r="AB2150" t="str">
            <v>M</v>
          </cell>
          <cell r="AC2150" t="str">
            <v>Rua</v>
          </cell>
          <cell r="AD2150" t="str">
            <v>YOSHIMARA MINAMOTO</v>
          </cell>
          <cell r="AE2150" t="str">
            <v>57</v>
          </cell>
          <cell r="AG2150" t="str">
            <v>05847-620</v>
          </cell>
          <cell r="AH2150" t="str">
            <v>JARDIM BRASILIA</v>
          </cell>
          <cell r="AI2150" t="str">
            <v>São Paulo</v>
          </cell>
          <cell r="AJ2150" t="str">
            <v>São Paulo</v>
          </cell>
          <cell r="AP2150">
            <v>6734</v>
          </cell>
          <cell r="AQ2150" t="str">
            <v>16872</v>
          </cell>
          <cell r="AR2150" t="str">
            <v>4</v>
          </cell>
          <cell r="AS2150" t="str">
            <v>432769584</v>
          </cell>
          <cell r="AT2150" t="str">
            <v>390321470183</v>
          </cell>
          <cell r="AU2150" t="str">
            <v>405</v>
          </cell>
          <cell r="AV2150" t="str">
            <v>408</v>
          </cell>
          <cell r="AW2150" t="str">
            <v>0000056025</v>
          </cell>
          <cell r="AX2150" t="str">
            <v>00364</v>
          </cell>
          <cell r="AY2150">
            <v>4</v>
          </cell>
          <cell r="AZ2150">
            <v>3</v>
          </cell>
          <cell r="BA2150">
            <v>0</v>
          </cell>
        </row>
        <row r="2151">
          <cell r="A2151">
            <v>114959</v>
          </cell>
          <cell r="B2151" t="str">
            <v>SAMUEL MARIANO FIGUEREDO</v>
          </cell>
          <cell r="C2151" t="str">
            <v>AJUDANTE EQ SERVICOS DIVERSOS</v>
          </cell>
          <cell r="D2151" t="str">
            <v>ECOSAMPA Operação Geral</v>
          </cell>
          <cell r="E2151">
            <v>43917</v>
          </cell>
          <cell r="F2151">
            <v>1464.83</v>
          </cell>
          <cell r="G2151" t="str">
            <v>Demitido em Meses Anteriores</v>
          </cell>
          <cell r="H2151">
            <v>44743</v>
          </cell>
          <cell r="I2151">
            <v>32114</v>
          </cell>
          <cell r="J2151" t="str">
            <v>380.004.088-30</v>
          </cell>
          <cell r="K2151" t="str">
            <v>135.94811.89.0</v>
          </cell>
          <cell r="L2151" t="str">
            <v>Salário Mensal</v>
          </cell>
          <cell r="M2151" t="str">
            <v>Empregado (CLT)</v>
          </cell>
          <cell r="N2151" t="str">
            <v>5142-25</v>
          </cell>
          <cell r="O2151">
            <v>301</v>
          </cell>
          <cell r="P2151" t="str">
            <v>SEGUNDA A SABADO - 22:00 AS 05:25 / INTERVALO DE 01 HORA</v>
          </cell>
          <cell r="Q2151" t="str">
            <v>220 Horas</v>
          </cell>
          <cell r="R2151" t="str">
            <v>75.01.014</v>
          </cell>
          <cell r="S2151" t="str">
            <v>SCK - Pintura de Meio-Fio e Remoção Faixas e Propagandas</v>
          </cell>
          <cell r="T2151">
            <v>2</v>
          </cell>
          <cell r="U2151" t="str">
            <v>SIEMACO SAO PAULO LIMP URBANA</v>
          </cell>
          <cell r="V2151" t="str">
            <v>Brasileira</v>
          </cell>
          <cell r="W2151" t="str">
            <v>Diadema</v>
          </cell>
          <cell r="X2151" t="str">
            <v>MARIA APARECIDA COELHO MARIANO FIGUEIREDO</v>
          </cell>
          <cell r="Y2151" t="str">
            <v>GUILHERMINO ROCHA FIGUEIREDO</v>
          </cell>
          <cell r="Z2151" t="str">
            <v>Solteiro</v>
          </cell>
          <cell r="AA2151" t="str">
            <v>Ensino Médio Incompleto</v>
          </cell>
          <cell r="AB2151" t="str">
            <v>M</v>
          </cell>
          <cell r="AC2151" t="str">
            <v>Rua</v>
          </cell>
          <cell r="AD2151" t="str">
            <v>DOUTOR AUGUSTO GONZAGA</v>
          </cell>
          <cell r="AE2151" t="str">
            <v>12</v>
          </cell>
          <cell r="AG2151" t="str">
            <v>04475-550</v>
          </cell>
          <cell r="AH2151" t="str">
            <v>PARQUE DOROTEIA</v>
          </cell>
          <cell r="AI2151" t="str">
            <v>São Paulo</v>
          </cell>
          <cell r="AJ2151" t="str">
            <v>São Paulo</v>
          </cell>
          <cell r="AK2151" t="str">
            <v>11</v>
          </cell>
          <cell r="AL2151" t="str">
            <v>97805.9544</v>
          </cell>
          <cell r="AM2151" t="str">
            <v>11</v>
          </cell>
          <cell r="AN2151" t="str">
            <v>95830.4378</v>
          </cell>
          <cell r="AP2151">
            <v>7243</v>
          </cell>
          <cell r="AQ2151" t="str">
            <v>34056</v>
          </cell>
          <cell r="AR2151" t="str">
            <v>4</v>
          </cell>
          <cell r="AS2151" t="str">
            <v>434223426</v>
          </cell>
          <cell r="AT2151" t="str">
            <v>0000000000000</v>
          </cell>
          <cell r="AU2151" t="str">
            <v>00</v>
          </cell>
          <cell r="AV2151" t="str">
            <v>000</v>
          </cell>
          <cell r="AW2151" t="str">
            <v>380000408</v>
          </cell>
          <cell r="AX2151" t="str">
            <v>830</v>
          </cell>
          <cell r="AY2151">
            <v>2</v>
          </cell>
          <cell r="AZ2151">
            <v>3</v>
          </cell>
          <cell r="BA2151">
            <v>4</v>
          </cell>
        </row>
        <row r="2152">
          <cell r="A2152">
            <v>116987</v>
          </cell>
          <cell r="B2152" t="str">
            <v>SAMUEL NASCIMENTO DE JESUS SANTOS</v>
          </cell>
          <cell r="C2152" t="str">
            <v>AJUDANTE EQ SERVICOS DIVERSOS</v>
          </cell>
          <cell r="D2152" t="str">
            <v>ECOSAMPA Capela do Socorro</v>
          </cell>
          <cell r="E2152">
            <v>44419</v>
          </cell>
          <cell r="F2152">
            <v>1464.83</v>
          </cell>
          <cell r="G2152" t="str">
            <v>Demitido em Meses Anteriores</v>
          </cell>
          <cell r="H2152">
            <v>44505</v>
          </cell>
          <cell r="I2152">
            <v>35455</v>
          </cell>
          <cell r="J2152" t="str">
            <v>075.750.455-89</v>
          </cell>
          <cell r="K2152" t="str">
            <v>165.87913.54.8</v>
          </cell>
          <cell r="L2152" t="str">
            <v>Salário Mensal</v>
          </cell>
          <cell r="M2152" t="str">
            <v>Empregado (CLT)</v>
          </cell>
          <cell r="N2152" t="str">
            <v>5142-25</v>
          </cell>
          <cell r="O2152">
            <v>66</v>
          </cell>
          <cell r="P2152" t="str">
            <v>SEGUNDA A SABADO - 06:00 AS 14:20 / INTERVALO DE 01 HORA</v>
          </cell>
          <cell r="Q2152" t="str">
            <v>220 Horas</v>
          </cell>
          <cell r="R2152" t="str">
            <v>75.01.022</v>
          </cell>
          <cell r="S2152" t="str">
            <v>SCK - Limpeza Habitacional - Dificil Acesso</v>
          </cell>
          <cell r="T2152">
            <v>2</v>
          </cell>
          <cell r="U2152" t="str">
            <v>SIEMACO SAO PAULO LIMP URBANA</v>
          </cell>
          <cell r="V2152" t="str">
            <v>Brasileira</v>
          </cell>
          <cell r="W2152" t="str">
            <v>São Paulo</v>
          </cell>
          <cell r="X2152" t="str">
            <v>SELMA NASCIMENTO DE JESUS SANTOS</v>
          </cell>
          <cell r="Y2152" t="str">
            <v>ELI PROCOPIO DOS SANTOS</v>
          </cell>
          <cell r="Z2152" t="str">
            <v>Solteiro</v>
          </cell>
          <cell r="AA2152" t="str">
            <v>Ensino Médio Incompleto</v>
          </cell>
          <cell r="AB2152" t="str">
            <v>M</v>
          </cell>
          <cell r="AC2152" t="str">
            <v>Rua</v>
          </cell>
          <cell r="AD2152" t="str">
            <v>RUA VINTE E CINCO</v>
          </cell>
          <cell r="AE2152" t="str">
            <v>30</v>
          </cell>
          <cell r="AG2152" t="str">
            <v>04842-370</v>
          </cell>
          <cell r="AH2152" t="str">
            <v>PARQEU GRAJAU</v>
          </cell>
          <cell r="AI2152" t="str">
            <v>São Paulo</v>
          </cell>
          <cell r="AJ2152" t="str">
            <v>São Paulo</v>
          </cell>
          <cell r="AK2152" t="str">
            <v>11</v>
          </cell>
          <cell r="AL2152" t="str">
            <v>95628.2420</v>
          </cell>
          <cell r="AM2152" t="str">
            <v>11</v>
          </cell>
          <cell r="AN2152" t="str">
            <v>98633.8664</v>
          </cell>
          <cell r="AP2152">
            <v>73</v>
          </cell>
          <cell r="AQ2152" t="str">
            <v>11565</v>
          </cell>
          <cell r="AR2152" t="str">
            <v>1</v>
          </cell>
          <cell r="AS2152" t="str">
            <v>596159742</v>
          </cell>
          <cell r="AT2152" t="str">
            <v>434628930108</v>
          </cell>
          <cell r="AU2152" t="str">
            <v>0593</v>
          </cell>
          <cell r="AV2152" t="str">
            <v>381</v>
          </cell>
          <cell r="AW2152" t="str">
            <v>07575045</v>
          </cell>
          <cell r="AX2152" t="str">
            <v>589</v>
          </cell>
          <cell r="AY2152">
            <v>0</v>
          </cell>
          <cell r="AZ2152">
            <v>2</v>
          </cell>
          <cell r="BA2152">
            <v>24</v>
          </cell>
        </row>
        <row r="2153">
          <cell r="A2153">
            <v>112704</v>
          </cell>
          <cell r="B2153" t="str">
            <v>SAMUEL NOGUEIRA SANTANA</v>
          </cell>
          <cell r="C2153" t="str">
            <v>COLETOR</v>
          </cell>
          <cell r="D2153" t="str">
            <v>ECOSAMPA Operação Geral</v>
          </cell>
          <cell r="E2153">
            <v>43617</v>
          </cell>
          <cell r="F2153">
            <v>1907.79</v>
          </cell>
          <cell r="G2153" t="str">
            <v>Em Atividade Normal</v>
          </cell>
          <cell r="H2153">
            <v>45056</v>
          </cell>
          <cell r="I2153">
            <v>28922</v>
          </cell>
          <cell r="J2153" t="str">
            <v>344.556.318-79</v>
          </cell>
          <cell r="K2153" t="str">
            <v>134.53573.85.3</v>
          </cell>
          <cell r="L2153" t="str">
            <v>Salário Mensal</v>
          </cell>
          <cell r="M2153" t="str">
            <v>Empregado (CLT)</v>
          </cell>
          <cell r="N2153" t="str">
            <v>5142-05</v>
          </cell>
          <cell r="O2153">
            <v>339</v>
          </cell>
          <cell r="P2153" t="str">
            <v>SEGUNDA A SABADO - 13:20 AS 21:40 / INTERVALO DE 01 HORA</v>
          </cell>
          <cell r="Q2153" t="str">
            <v>220 Horas</v>
          </cell>
          <cell r="R2153" t="str">
            <v>75.01.023</v>
          </cell>
          <cell r="S2153" t="str">
            <v>SCK - Coleta Manual Residuos - Orgânicos Feira Livre</v>
          </cell>
          <cell r="T2153">
            <v>2</v>
          </cell>
          <cell r="U2153" t="str">
            <v>SIEMACO SAO PAULO LIMP URBANA</v>
          </cell>
          <cell r="V2153" t="str">
            <v>Brasileira</v>
          </cell>
          <cell r="W2153" t="str">
            <v>São Paulo</v>
          </cell>
          <cell r="X2153" t="str">
            <v>RITA APARECIDA NOGUEIRA SANTANA</v>
          </cell>
          <cell r="Y2153" t="str">
            <v>BENTO DE SANTANA</v>
          </cell>
          <cell r="Z2153" t="str">
            <v>Outros</v>
          </cell>
          <cell r="AA2153" t="str">
            <v>Ensino Fundamental Completo</v>
          </cell>
          <cell r="AB2153" t="str">
            <v>M</v>
          </cell>
          <cell r="AC2153" t="str">
            <v>Estrada</v>
          </cell>
          <cell r="AD2153" t="str">
            <v>CABREUVAS</v>
          </cell>
          <cell r="AE2153" t="str">
            <v>500</v>
          </cell>
          <cell r="AG2153" t="str">
            <v>06856-860</v>
          </cell>
          <cell r="AH2153" t="str">
            <v>CHACARA SANTA MARIA</v>
          </cell>
          <cell r="AI2153" t="str">
            <v>Itapecerica da Serra</v>
          </cell>
          <cell r="AJ2153" t="str">
            <v>São Paulo</v>
          </cell>
          <cell r="AK2153" t="str">
            <v>11</v>
          </cell>
          <cell r="AL2153" t="str">
            <v>4669.6633</v>
          </cell>
          <cell r="AP2153">
            <v>1003</v>
          </cell>
          <cell r="AQ2153" t="str">
            <v>81651</v>
          </cell>
          <cell r="AR2153" t="str">
            <v>7</v>
          </cell>
          <cell r="AS2153" t="str">
            <v>35.462.590-1</v>
          </cell>
          <cell r="AT2153" t="str">
            <v>303540430159</v>
          </cell>
          <cell r="AU2153" t="str">
            <v>458</v>
          </cell>
          <cell r="AV2153" t="str">
            <v>372</v>
          </cell>
          <cell r="AW2153" t="str">
            <v>0000098674</v>
          </cell>
          <cell r="AX2153" t="str">
            <v>00223</v>
          </cell>
          <cell r="AY2153">
            <v>4</v>
          </cell>
          <cell r="AZ2153">
            <v>3</v>
          </cell>
          <cell r="BA2153">
            <v>0</v>
          </cell>
        </row>
        <row r="2154">
          <cell r="A2154">
            <v>112450</v>
          </cell>
          <cell r="B2154" t="str">
            <v>SAMUEL PENEDO DOS SANTOS</v>
          </cell>
          <cell r="C2154" t="str">
            <v>VARREDOR</v>
          </cell>
          <cell r="D2154" t="str">
            <v>ECOSAMPA Capela do Socorro</v>
          </cell>
          <cell r="E2154">
            <v>43617</v>
          </cell>
          <cell r="F2154">
            <v>1231.95</v>
          </cell>
          <cell r="G2154" t="str">
            <v>Demitido em Meses Anteriores</v>
          </cell>
          <cell r="H2154">
            <v>43628</v>
          </cell>
          <cell r="I2154">
            <v>25035</v>
          </cell>
          <cell r="J2154" t="str">
            <v>708.505.345-34</v>
          </cell>
          <cell r="K2154" t="str">
            <v>170.54389.00.8</v>
          </cell>
          <cell r="L2154" t="str">
            <v>Salário Mensal</v>
          </cell>
          <cell r="M2154" t="str">
            <v>Empregado (CLT)</v>
          </cell>
          <cell r="N2154" t="str">
            <v>5142-15</v>
          </cell>
          <cell r="O2154">
            <v>233</v>
          </cell>
          <cell r="P2154" t="str">
            <v>SEGUNDA A SABADO - 09:00 AS 17:20 / INTERVALO DE 01 HORA</v>
          </cell>
          <cell r="Q2154" t="str">
            <v>220 Horas</v>
          </cell>
          <cell r="R2154" t="str">
            <v>75.02.001</v>
          </cell>
          <cell r="S2154" t="str">
            <v>Apoio Op C.Indireto</v>
          </cell>
          <cell r="T2154">
            <v>2</v>
          </cell>
          <cell r="U2154" t="str">
            <v>SIEMACO SAO PAULO LIMP URBANA</v>
          </cell>
          <cell r="V2154" t="str">
            <v>Brasileira</v>
          </cell>
          <cell r="W2154" t="str">
            <v>Buerarema</v>
          </cell>
          <cell r="X2154" t="str">
            <v>MARIA MADALENA PENEDO</v>
          </cell>
          <cell r="Y2154" t="str">
            <v>AURELINO LUPA DOS SANTOS</v>
          </cell>
          <cell r="Z2154" t="str">
            <v>Solteiro</v>
          </cell>
          <cell r="AA2154" t="str">
            <v>Ensino Fundamental Incompleto</v>
          </cell>
          <cell r="AB2154" t="str">
            <v>M</v>
          </cell>
          <cell r="AC2154" t="str">
            <v>Rua</v>
          </cell>
          <cell r="AD2154" t="str">
            <v>ORESTES DE SOUZA FIGUEIREDO</v>
          </cell>
          <cell r="AE2154" t="str">
            <v>171</v>
          </cell>
          <cell r="AG2154" t="str">
            <v>04890-480</v>
          </cell>
          <cell r="AH2154" t="str">
            <v>JARDIM NOVO PARELHEIROS</v>
          </cell>
          <cell r="AI2154" t="str">
            <v>São Paulo</v>
          </cell>
          <cell r="AJ2154" t="str">
            <v>São Paulo</v>
          </cell>
          <cell r="AK2154" t="str">
            <v>11</v>
          </cell>
          <cell r="AL2154" t="str">
            <v>5921.5558</v>
          </cell>
          <cell r="AP2154">
            <v>0</v>
          </cell>
          <cell r="AS2154" t="str">
            <v>34.522.8753</v>
          </cell>
          <cell r="AT2154" t="str">
            <v>72951110574</v>
          </cell>
          <cell r="AU2154" t="str">
            <v>306</v>
          </cell>
          <cell r="AV2154" t="str">
            <v>381</v>
          </cell>
          <cell r="AW2154" t="str">
            <v>0000017741</v>
          </cell>
          <cell r="AX2154" t="str">
            <v>00031</v>
          </cell>
          <cell r="AY2154">
            <v>0</v>
          </cell>
          <cell r="AZ2154">
            <v>0</v>
          </cell>
          <cell r="BA2154">
            <v>11</v>
          </cell>
        </row>
        <row r="2155">
          <cell r="A2155">
            <v>113732</v>
          </cell>
          <cell r="B2155" t="str">
            <v>SANDRO HARUO AGUENA</v>
          </cell>
          <cell r="C2155" t="str">
            <v>ENCARREGADO DE TURMA</v>
          </cell>
          <cell r="D2155" t="str">
            <v>ECOSAMPA Santo Amaro</v>
          </cell>
          <cell r="E2155">
            <v>43617</v>
          </cell>
          <cell r="F2155">
            <v>6154.04</v>
          </cell>
          <cell r="G2155" t="str">
            <v>Em Atividade Normal</v>
          </cell>
          <cell r="H2155">
            <v>45023</v>
          </cell>
          <cell r="I2155">
            <v>24747</v>
          </cell>
          <cell r="J2155" t="str">
            <v>101.961.848-51</v>
          </cell>
          <cell r="K2155" t="str">
            <v>123.02278.64.1</v>
          </cell>
          <cell r="L2155" t="str">
            <v>Salário Mensal</v>
          </cell>
          <cell r="M2155" t="str">
            <v>Empregado (CLT)</v>
          </cell>
          <cell r="N2155" t="str">
            <v>3134-15</v>
          </cell>
          <cell r="O2155">
            <v>66</v>
          </cell>
          <cell r="P2155" t="str">
            <v>SEGUNDA A SABADO - 06:00 AS 14:20 / INTERVALO DE 01 HORA</v>
          </cell>
          <cell r="Q2155" t="str">
            <v>220 Horas</v>
          </cell>
          <cell r="R2155" t="str">
            <v>75.02.003</v>
          </cell>
          <cell r="S2155" t="str">
            <v>Apoio Op C.Direto</v>
          </cell>
          <cell r="T2155">
            <v>2</v>
          </cell>
          <cell r="U2155" t="str">
            <v>SIEMACO SAO PAULO LIMP URBANA</v>
          </cell>
          <cell r="V2155" t="str">
            <v>Brasileira</v>
          </cell>
          <cell r="W2155" t="str">
            <v>Fernandópolis</v>
          </cell>
          <cell r="X2155" t="str">
            <v>YOSHITAKA AGUENA</v>
          </cell>
          <cell r="Y2155" t="str">
            <v>TERUKO SIMABUKURO AGUENA</v>
          </cell>
          <cell r="Z2155" t="str">
            <v>Casado</v>
          </cell>
          <cell r="AA2155" t="str">
            <v>Ensino Médio Completo</v>
          </cell>
          <cell r="AB2155" t="str">
            <v>M</v>
          </cell>
          <cell r="AC2155" t="str">
            <v>Avenida</v>
          </cell>
          <cell r="AD2155" t="str">
            <v>MARCONDES DE BRITO</v>
          </cell>
          <cell r="AE2155" t="str">
            <v>171</v>
          </cell>
          <cell r="AG2155" t="str">
            <v>03509-000</v>
          </cell>
          <cell r="AH2155" t="str">
            <v>CHACARA SEIS DE OUTUBRO</v>
          </cell>
          <cell r="AI2155" t="str">
            <v>São Paulo</v>
          </cell>
          <cell r="AJ2155" t="str">
            <v>São Paulo</v>
          </cell>
          <cell r="AK2155" t="str">
            <v>11</v>
          </cell>
          <cell r="AL2155" t="str">
            <v>99014.8708</v>
          </cell>
          <cell r="AP2155">
            <v>2921</v>
          </cell>
          <cell r="AQ2155" t="str">
            <v>52933</v>
          </cell>
          <cell r="AR2155" t="str">
            <v>1</v>
          </cell>
          <cell r="AS2155" t="str">
            <v>17.457.975-5</v>
          </cell>
          <cell r="AT2155" t="str">
            <v>089702840116</v>
          </cell>
          <cell r="AU2155" t="str">
            <v>0426</v>
          </cell>
          <cell r="AV2155" t="str">
            <v>347</v>
          </cell>
          <cell r="AW2155" t="str">
            <v>19102</v>
          </cell>
          <cell r="AX2155" t="str">
            <v>00091</v>
          </cell>
          <cell r="AY2155">
            <v>4</v>
          </cell>
          <cell r="AZ2155">
            <v>3</v>
          </cell>
          <cell r="BA2155">
            <v>0</v>
          </cell>
          <cell r="BB2155" t="str">
            <v>02.980.772.488</v>
          </cell>
          <cell r="BC2155">
            <v>45020</v>
          </cell>
          <cell r="BD2155">
            <v>43196</v>
          </cell>
          <cell r="BE2155" t="str">
            <v>E</v>
          </cell>
        </row>
        <row r="2156">
          <cell r="A2156">
            <v>112454</v>
          </cell>
          <cell r="B2156" t="str">
            <v>SANDRO PEREIRA DOS SANTOS</v>
          </cell>
          <cell r="C2156" t="str">
            <v>AJUDANTE EQ SERVICOS DIVERSOS</v>
          </cell>
          <cell r="D2156" t="str">
            <v>ECOSAMPA Campo Limpo</v>
          </cell>
          <cell r="E2156">
            <v>43617</v>
          </cell>
          <cell r="F2156">
            <v>1603.99</v>
          </cell>
          <cell r="G2156" t="str">
            <v>Em Atividade Normal</v>
          </cell>
          <cell r="H2156">
            <v>45023</v>
          </cell>
          <cell r="I2156">
            <v>31876</v>
          </cell>
          <cell r="J2156" t="str">
            <v>345.840.038-90</v>
          </cell>
          <cell r="K2156" t="str">
            <v>204.28924.96.9</v>
          </cell>
          <cell r="L2156" t="str">
            <v>Salário Mensal</v>
          </cell>
          <cell r="M2156" t="str">
            <v>Empregado (CLT)</v>
          </cell>
          <cell r="N2156" t="str">
            <v>5142-25</v>
          </cell>
          <cell r="O2156">
            <v>66</v>
          </cell>
          <cell r="P2156" t="str">
            <v>SEGUNDA A SABADO - 06:00 AS 14:20 / INTERVALO DE 01 HORA</v>
          </cell>
          <cell r="Q2156" t="str">
            <v>220 Horas</v>
          </cell>
          <cell r="R2156" t="str">
            <v>75.01.013</v>
          </cell>
          <cell r="S2156" t="str">
            <v>SCK - Capinação e Roçada de Vias</v>
          </cell>
          <cell r="T2156">
            <v>2</v>
          </cell>
          <cell r="U2156" t="str">
            <v>SIEMACO SAO PAULO LIMP URBANA</v>
          </cell>
          <cell r="V2156" t="str">
            <v>Brasileira</v>
          </cell>
          <cell r="W2156" t="str">
            <v>Cansanção</v>
          </cell>
          <cell r="X2156" t="str">
            <v>NEIDE DOS SANTOS PEREIRA</v>
          </cell>
          <cell r="Y2156" t="str">
            <v>UILSON AUGUSTO DOS SANTOS</v>
          </cell>
          <cell r="Z2156" t="str">
            <v>Solteiro</v>
          </cell>
          <cell r="AA2156" t="str">
            <v>Ensino Médio Completo</v>
          </cell>
          <cell r="AB2156" t="str">
            <v>M</v>
          </cell>
          <cell r="AC2156" t="str">
            <v>Rua</v>
          </cell>
          <cell r="AD2156" t="str">
            <v>JOSE DIAS DA COSTA</v>
          </cell>
          <cell r="AE2156" t="str">
            <v>73</v>
          </cell>
          <cell r="AG2156" t="str">
            <v>05661-060</v>
          </cell>
          <cell r="AH2156" t="str">
            <v>PARAISOPOLIS</v>
          </cell>
          <cell r="AI2156" t="str">
            <v>São Paulo</v>
          </cell>
          <cell r="AJ2156" t="str">
            <v>São Paulo</v>
          </cell>
          <cell r="AP2156">
            <v>8846</v>
          </cell>
          <cell r="AQ2156" t="str">
            <v>32141</v>
          </cell>
          <cell r="AR2156" t="str">
            <v>5</v>
          </cell>
          <cell r="AS2156" t="str">
            <v>494920981</v>
          </cell>
          <cell r="AT2156" t="str">
            <v>312540670116</v>
          </cell>
          <cell r="AU2156" t="str">
            <v>559</v>
          </cell>
          <cell r="AV2156" t="str">
            <v>346</v>
          </cell>
          <cell r="AW2156" t="str">
            <v>0000096893</v>
          </cell>
          <cell r="AX2156" t="str">
            <v>00294</v>
          </cell>
          <cell r="AY2156">
            <v>4</v>
          </cell>
          <cell r="AZ2156">
            <v>3</v>
          </cell>
          <cell r="BA2156">
            <v>0</v>
          </cell>
        </row>
        <row r="2157">
          <cell r="A2157">
            <v>114718</v>
          </cell>
          <cell r="B2157" t="str">
            <v>SAULO HENRIQUE DA SILVA</v>
          </cell>
          <cell r="C2157" t="str">
            <v>AJUDANTE EQ SERVICOS DIVERSOS</v>
          </cell>
          <cell r="D2157" t="str">
            <v>ECOSAMPA Capela do Socorro</v>
          </cell>
          <cell r="E2157">
            <v>43874</v>
          </cell>
          <cell r="F2157">
            <v>1464.83</v>
          </cell>
          <cell r="G2157" t="str">
            <v>Demitido em Meses Anteriores</v>
          </cell>
          <cell r="H2157">
            <v>44505</v>
          </cell>
          <cell r="I2157">
            <v>34749</v>
          </cell>
          <cell r="J2157" t="str">
            <v>439.830.208-52</v>
          </cell>
          <cell r="K2157" t="str">
            <v>204.29485.07.1</v>
          </cell>
          <cell r="L2157" t="str">
            <v>Salário Mensal</v>
          </cell>
          <cell r="M2157" t="str">
            <v>Empregado (CLT)</v>
          </cell>
          <cell r="N2157" t="str">
            <v>5142-25</v>
          </cell>
          <cell r="O2157">
            <v>66</v>
          </cell>
          <cell r="P2157" t="str">
            <v>SEGUNDA A SABADO - 06:00 AS 14:20 / INTERVALO DE 01 HORA</v>
          </cell>
          <cell r="Q2157" t="str">
            <v>220 Horas</v>
          </cell>
          <cell r="R2157" t="str">
            <v>75.01.014</v>
          </cell>
          <cell r="S2157" t="str">
            <v>SCK - Pintura de Meio-Fio e Remoção Faixas e Propagandas</v>
          </cell>
          <cell r="T2157">
            <v>2</v>
          </cell>
          <cell r="U2157" t="str">
            <v>SIEMACO SAO PAULO LIMP URBANA</v>
          </cell>
          <cell r="V2157" t="str">
            <v>Brasileira</v>
          </cell>
          <cell r="W2157" t="str">
            <v>São Paulo</v>
          </cell>
          <cell r="X2157" t="str">
            <v>LUCIMEIRE DA SILVA LIMA</v>
          </cell>
          <cell r="Y2157" t="str">
            <v>HENRIQUE EDUARDO DA SILVA</v>
          </cell>
          <cell r="Z2157" t="str">
            <v>Solteiro</v>
          </cell>
          <cell r="AA2157" t="str">
            <v>Ensino Fundamental Completo</v>
          </cell>
          <cell r="AB2157" t="str">
            <v>M</v>
          </cell>
          <cell r="AC2157" t="str">
            <v>Rua</v>
          </cell>
          <cell r="AD2157" t="str">
            <v xml:space="preserve">RUA DOS PINTADOS </v>
          </cell>
          <cell r="AE2157" t="str">
            <v>11</v>
          </cell>
          <cell r="AF2157" t="str">
            <v>RUA DOS PINTADOS 11</v>
          </cell>
          <cell r="AG2157" t="str">
            <v>04944-150</v>
          </cell>
          <cell r="AH2157" t="str">
            <v>PARQUE DO LAGO</v>
          </cell>
          <cell r="AI2157" t="str">
            <v>São Paulo</v>
          </cell>
          <cell r="AJ2157" t="str">
            <v>São Paulo</v>
          </cell>
          <cell r="AK2157" t="str">
            <v>11</v>
          </cell>
          <cell r="AL2157" t="str">
            <v>5517.1742</v>
          </cell>
          <cell r="AM2157" t="str">
            <v>11</v>
          </cell>
          <cell r="AN2157" t="str">
            <v>98670.5670</v>
          </cell>
          <cell r="AP2157">
            <v>8341</v>
          </cell>
          <cell r="AQ2157" t="str">
            <v>26569</v>
          </cell>
          <cell r="AR2157" t="str">
            <v>5</v>
          </cell>
          <cell r="AS2157" t="str">
            <v>476532103</v>
          </cell>
          <cell r="AT2157" t="str">
            <v>411855120132</v>
          </cell>
          <cell r="AU2157" t="str">
            <v>0615</v>
          </cell>
          <cell r="AV2157" t="str">
            <v>372</v>
          </cell>
          <cell r="AW2157" t="str">
            <v>43983020</v>
          </cell>
          <cell r="AX2157" t="str">
            <v>852</v>
          </cell>
          <cell r="AY2157">
            <v>1</v>
          </cell>
          <cell r="AZ2157">
            <v>8</v>
          </cell>
          <cell r="BA2157">
            <v>22</v>
          </cell>
        </row>
        <row r="2158">
          <cell r="A2158">
            <v>112284</v>
          </cell>
          <cell r="B2158" t="str">
            <v>SAVIO FRANCISCO DE OLIVEIRA</v>
          </cell>
          <cell r="C2158" t="str">
            <v>AJUDANTE EQ SERVICOS DIVERSOS</v>
          </cell>
          <cell r="D2158" t="str">
            <v>ECOSAMPA Campo Limpo</v>
          </cell>
          <cell r="E2158">
            <v>43617</v>
          </cell>
          <cell r="F2158">
            <v>1231.95</v>
          </cell>
          <cell r="G2158" t="str">
            <v>Demitido em Meses Anteriores</v>
          </cell>
          <cell r="H2158">
            <v>43650</v>
          </cell>
          <cell r="I2158">
            <v>35584</v>
          </cell>
          <cell r="J2158" t="str">
            <v>471.021.278-39</v>
          </cell>
          <cell r="K2158" t="str">
            <v>209.78017.84.0</v>
          </cell>
          <cell r="L2158" t="str">
            <v>Salário Mensal</v>
          </cell>
          <cell r="M2158" t="str">
            <v>Empregado (CLT)</v>
          </cell>
          <cell r="N2158" t="str">
            <v>5142-25</v>
          </cell>
          <cell r="O2158">
            <v>66</v>
          </cell>
          <cell r="P2158" t="str">
            <v>SEGUNDA A SABADO - 06:00 AS 14:20 / INTERVALO DE 01 HORA</v>
          </cell>
          <cell r="Q2158" t="str">
            <v>220 Horas</v>
          </cell>
          <cell r="R2158" t="str">
            <v>75.01.014</v>
          </cell>
          <cell r="S2158" t="str">
            <v>SCK - Pintura de Meio-Fio e Remoção Faixas e Propagandas</v>
          </cell>
          <cell r="T2158">
            <v>2</v>
          </cell>
          <cell r="U2158" t="str">
            <v>SIEMACO SAO PAULO LIMP URBANA</v>
          </cell>
          <cell r="V2158" t="str">
            <v>Brasileira</v>
          </cell>
          <cell r="W2158" t="str">
            <v>Paulo Afonso</v>
          </cell>
          <cell r="X2158" t="str">
            <v>EDJANEIDE FRANCISCA DE SA OLIVEIRA</v>
          </cell>
          <cell r="Y2158" t="str">
            <v>VALMIR DE OLIVEIRA</v>
          </cell>
          <cell r="Z2158" t="str">
            <v>Solteiro</v>
          </cell>
          <cell r="AA2158" t="str">
            <v>Ensino Fundamental Completo</v>
          </cell>
          <cell r="AB2158" t="str">
            <v>M</v>
          </cell>
          <cell r="AC2158" t="str">
            <v>Rua</v>
          </cell>
          <cell r="AD2158" t="str">
            <v>NICOLA ARACRI</v>
          </cell>
          <cell r="AE2158" t="str">
            <v>114</v>
          </cell>
          <cell r="AG2158" t="str">
            <v>05888-150</v>
          </cell>
          <cell r="AH2158" t="str">
            <v>PARQUE FERNANDA</v>
          </cell>
          <cell r="AI2158" t="str">
            <v>São Paulo</v>
          </cell>
          <cell r="AJ2158" t="str">
            <v>São Paulo</v>
          </cell>
          <cell r="AP2158">
            <v>390</v>
          </cell>
          <cell r="AQ2158" t="str">
            <v>12564</v>
          </cell>
          <cell r="AR2158" t="str">
            <v>9</v>
          </cell>
          <cell r="AS2158" t="str">
            <v>507399432</v>
          </cell>
          <cell r="AT2158" t="str">
            <v>417713420183</v>
          </cell>
          <cell r="AU2158" t="str">
            <v>374</v>
          </cell>
          <cell r="AV2158" t="str">
            <v>020</v>
          </cell>
          <cell r="AW2158" t="str">
            <v>0000090877</v>
          </cell>
          <cell r="AX2158" t="str">
            <v>00393</v>
          </cell>
          <cell r="AY2158">
            <v>0</v>
          </cell>
          <cell r="AZ2158">
            <v>1</v>
          </cell>
          <cell r="BA2158">
            <v>3</v>
          </cell>
        </row>
        <row r="2159">
          <cell r="A2159">
            <v>112457</v>
          </cell>
          <cell r="B2159" t="str">
            <v>SEBASTIAO DOS REIS OLIVEIRA</v>
          </cell>
          <cell r="C2159" t="str">
            <v>VARREDOR</v>
          </cell>
          <cell r="D2159" t="str">
            <v>ECOSAMPA Capela do Socorro</v>
          </cell>
          <cell r="E2159">
            <v>43617</v>
          </cell>
          <cell r="F2159">
            <v>1603.99</v>
          </cell>
          <cell r="G2159" t="str">
            <v>Em Atividade Normal</v>
          </cell>
          <cell r="H2159">
            <v>44806</v>
          </cell>
          <cell r="I2159">
            <v>25329</v>
          </cell>
          <cell r="J2159" t="str">
            <v>117.023.348-13</v>
          </cell>
          <cell r="K2159" t="str">
            <v>123.35852.96.7</v>
          </cell>
          <cell r="L2159" t="str">
            <v>Salário Mensal</v>
          </cell>
          <cell r="M2159" t="str">
            <v>Empregado (CLT)</v>
          </cell>
          <cell r="N2159" t="str">
            <v>5142-15</v>
          </cell>
          <cell r="O2159">
            <v>233</v>
          </cell>
          <cell r="P2159" t="str">
            <v>SEGUNDA A SABADO - 09:00 AS 17:20 / INTERVALO DE 01 HORA</v>
          </cell>
          <cell r="Q2159" t="str">
            <v>220 Horas</v>
          </cell>
          <cell r="R2159" t="str">
            <v>75.01.006</v>
          </cell>
          <cell r="S2159" t="str">
            <v>SCK - Varrição de Vias e Logradouros</v>
          </cell>
          <cell r="T2159">
            <v>2</v>
          </cell>
          <cell r="U2159" t="str">
            <v>SIEMACO SAO PAULO LIMP URBANA</v>
          </cell>
          <cell r="V2159" t="str">
            <v>Brasileira</v>
          </cell>
          <cell r="W2159" t="str">
            <v>Caratinga</v>
          </cell>
          <cell r="X2159" t="str">
            <v>CONCEICAO DOS REIS OLIVEIRA</v>
          </cell>
          <cell r="Y2159" t="str">
            <v>JOSE RODRIGUES DE OLIVEIRA</v>
          </cell>
          <cell r="Z2159" t="str">
            <v>Casado</v>
          </cell>
          <cell r="AA2159" t="str">
            <v>Ensino Fundamental Completo</v>
          </cell>
          <cell r="AB2159" t="str">
            <v>M</v>
          </cell>
          <cell r="AC2159" t="str">
            <v>Rua</v>
          </cell>
          <cell r="AD2159" t="str">
            <v>JOSE PINTO BRANDAO</v>
          </cell>
          <cell r="AE2159" t="str">
            <v>25</v>
          </cell>
          <cell r="AG2159" t="str">
            <v>04809-000</v>
          </cell>
          <cell r="AH2159" t="str">
            <v>TERCEIRAO DIVISAO DE INTERLAGOS</v>
          </cell>
          <cell r="AI2159" t="str">
            <v>São Paulo</v>
          </cell>
          <cell r="AJ2159" t="str">
            <v>São Paulo</v>
          </cell>
          <cell r="AP2159">
            <v>6733</v>
          </cell>
          <cell r="AQ2159" t="str">
            <v>31137</v>
          </cell>
          <cell r="AR2159" t="str">
            <v>4</v>
          </cell>
          <cell r="AS2159" t="str">
            <v>225350828</v>
          </cell>
          <cell r="AT2159" t="str">
            <v>172135690191</v>
          </cell>
          <cell r="AU2159" t="str">
            <v>356</v>
          </cell>
          <cell r="AV2159" t="str">
            <v>371</v>
          </cell>
          <cell r="AW2159" t="str">
            <v>0000037994</v>
          </cell>
          <cell r="AX2159" t="str">
            <v>00091</v>
          </cell>
          <cell r="AY2159">
            <v>4</v>
          </cell>
          <cell r="AZ2159">
            <v>3</v>
          </cell>
          <cell r="BA2159">
            <v>0</v>
          </cell>
        </row>
        <row r="2160">
          <cell r="A2160">
            <v>112287</v>
          </cell>
          <cell r="B2160" t="str">
            <v>SEBASTIAO EVANGELISTA DA FONSECA LEITE</v>
          </cell>
          <cell r="C2160" t="str">
            <v>AJUDANTE EQ SERVICOS DIVERSOS</v>
          </cell>
          <cell r="D2160" t="str">
            <v>ECOSAMPA Campo Limpo</v>
          </cell>
          <cell r="E2160">
            <v>43617</v>
          </cell>
          <cell r="F2160">
            <v>1464.83</v>
          </cell>
          <cell r="G2160" t="str">
            <v>Demitido em Meses Anteriores</v>
          </cell>
          <cell r="H2160">
            <v>44631</v>
          </cell>
          <cell r="I2160">
            <v>24519</v>
          </cell>
          <cell r="J2160" t="str">
            <v>076.697.518-51</v>
          </cell>
          <cell r="K2160" t="str">
            <v>120.84457.08.6</v>
          </cell>
          <cell r="L2160" t="str">
            <v>Salário Mensal</v>
          </cell>
          <cell r="M2160" t="str">
            <v>Empregado (CLT)</v>
          </cell>
          <cell r="N2160" t="str">
            <v>5142-25</v>
          </cell>
          <cell r="O2160">
            <v>66</v>
          </cell>
          <cell r="P2160" t="str">
            <v>SEGUNDA A SABADO - 06:00 AS 14:20 / INTERVALO DE 01 HORA</v>
          </cell>
          <cell r="Q2160" t="str">
            <v>220 Horas</v>
          </cell>
          <cell r="R2160" t="str">
            <v>75.01.013</v>
          </cell>
          <cell r="S2160" t="str">
            <v>SCK - Capinação e Roçada de Vias</v>
          </cell>
          <cell r="T2160">
            <v>2</v>
          </cell>
          <cell r="U2160" t="str">
            <v>SIEMACO SAO PAULO LIMP URBANA</v>
          </cell>
          <cell r="V2160" t="str">
            <v>Brasileira</v>
          </cell>
          <cell r="W2160" t="str">
            <v>Governador Valadares</v>
          </cell>
          <cell r="X2160" t="str">
            <v>MARIA DA FONSECA LEITE</v>
          </cell>
          <cell r="Y2160" t="str">
            <v>MILTON GABRIEL LEITE</v>
          </cell>
          <cell r="Z2160" t="str">
            <v>Casado</v>
          </cell>
          <cell r="AA2160" t="str">
            <v>Ensino Fundamental Completo</v>
          </cell>
          <cell r="AB2160" t="str">
            <v>M</v>
          </cell>
          <cell r="AC2160" t="str">
            <v>Rua</v>
          </cell>
          <cell r="AD2160" t="str">
            <v>CARL WEISS</v>
          </cell>
          <cell r="AE2160" t="str">
            <v>363</v>
          </cell>
          <cell r="AG2160" t="str">
            <v>04910-080</v>
          </cell>
          <cell r="AH2160" t="str">
            <v>GUARAPIRANGA</v>
          </cell>
          <cell r="AI2160" t="str">
            <v>São Paulo</v>
          </cell>
          <cell r="AJ2160" t="str">
            <v>São Paulo</v>
          </cell>
          <cell r="AK2160" t="str">
            <v>11</v>
          </cell>
          <cell r="AL2160" t="str">
            <v>5872.4970</v>
          </cell>
          <cell r="AP2160">
            <v>6429</v>
          </cell>
          <cell r="AQ2160" t="str">
            <v>21393</v>
          </cell>
          <cell r="AR2160" t="str">
            <v>4</v>
          </cell>
          <cell r="AS2160" t="str">
            <v>17.612.581-4</v>
          </cell>
          <cell r="AT2160" t="str">
            <v>140269010116</v>
          </cell>
          <cell r="AU2160" t="str">
            <v>066</v>
          </cell>
          <cell r="AV2160" t="str">
            <v>020</v>
          </cell>
          <cell r="AW2160" t="str">
            <v>0000070143</v>
          </cell>
          <cell r="AX2160" t="str">
            <v>00024</v>
          </cell>
          <cell r="AY2160">
            <v>2</v>
          </cell>
          <cell r="AZ2160">
            <v>9</v>
          </cell>
          <cell r="BA2160">
            <v>10</v>
          </cell>
        </row>
        <row r="2161">
          <cell r="A2161">
            <v>112706</v>
          </cell>
          <cell r="B2161" t="str">
            <v>SEBASTIAO GOMES DA SILVA</v>
          </cell>
          <cell r="C2161" t="str">
            <v>VARREDOR</v>
          </cell>
          <cell r="D2161" t="str">
            <v>ECOSAMPA Santo Amaro</v>
          </cell>
          <cell r="E2161">
            <v>43617</v>
          </cell>
          <cell r="F2161">
            <v>1603.99</v>
          </cell>
          <cell r="G2161" t="str">
            <v>Em Atividade Normal</v>
          </cell>
          <cell r="H2161">
            <v>44993</v>
          </cell>
          <cell r="I2161">
            <v>22948</v>
          </cell>
          <cell r="J2161" t="str">
            <v>346.407.034-49</v>
          </cell>
          <cell r="K2161" t="str">
            <v>120.27470.33.8</v>
          </cell>
          <cell r="L2161" t="str">
            <v>Salário Mensal</v>
          </cell>
          <cell r="M2161" t="str">
            <v>Empregado (CLT)</v>
          </cell>
          <cell r="N2161" t="str">
            <v>5142-15</v>
          </cell>
          <cell r="O2161">
            <v>299</v>
          </cell>
          <cell r="P2161" t="str">
            <v>SEGUNDA A SABADO - 20:00 AS 03:40 / INTERVALO DE 01 HORA</v>
          </cell>
          <cell r="Q2161" t="str">
            <v>220 Horas</v>
          </cell>
          <cell r="R2161" t="str">
            <v>75.01.007</v>
          </cell>
          <cell r="S2161" t="str">
            <v>SCK - Varrição de Sarjetas e Calçadas</v>
          </cell>
          <cell r="T2161">
            <v>2</v>
          </cell>
          <cell r="U2161" t="str">
            <v>SIEMACO SAO PAULO LIMP URBANA</v>
          </cell>
          <cell r="V2161" t="str">
            <v>Brasileira</v>
          </cell>
          <cell r="W2161" t="str">
            <v>Lucélia</v>
          </cell>
          <cell r="X2161" t="str">
            <v>MARINALVA FELISARDO GOMES</v>
          </cell>
          <cell r="Y2161" t="str">
            <v>ANTONIO GOMES DA SILVA</v>
          </cell>
          <cell r="Z2161" t="str">
            <v>Solteiro</v>
          </cell>
          <cell r="AA2161" t="str">
            <v>Educação Básica Incompleta</v>
          </cell>
          <cell r="AB2161" t="str">
            <v>M</v>
          </cell>
          <cell r="AC2161" t="str">
            <v>Rua</v>
          </cell>
          <cell r="AD2161" t="str">
            <v>ANGELO TARCHI</v>
          </cell>
          <cell r="AE2161" t="str">
            <v>368</v>
          </cell>
          <cell r="AG2161" t="str">
            <v>04965-000</v>
          </cell>
          <cell r="AH2161" t="str">
            <v>JD VERA CRUZ (ZONA SUL)</v>
          </cell>
          <cell r="AI2161" t="str">
            <v>São Paulo</v>
          </cell>
          <cell r="AJ2161" t="str">
            <v>São Paulo</v>
          </cell>
          <cell r="AP2161">
            <v>8495</v>
          </cell>
          <cell r="AQ2161" t="str">
            <v>19254</v>
          </cell>
          <cell r="AR2161" t="str">
            <v>7</v>
          </cell>
          <cell r="AS2161" t="str">
            <v>337706372</v>
          </cell>
          <cell r="AT2161" t="str">
            <v>8495101767</v>
          </cell>
          <cell r="AU2161" t="str">
            <v>592</v>
          </cell>
          <cell r="AV2161" t="str">
            <v>372</v>
          </cell>
          <cell r="AW2161" t="str">
            <v>0000073123</v>
          </cell>
          <cell r="AX2161" t="str">
            <v>00012</v>
          </cell>
          <cell r="AY2161">
            <v>4</v>
          </cell>
          <cell r="AZ2161">
            <v>3</v>
          </cell>
          <cell r="BA2161">
            <v>0</v>
          </cell>
        </row>
        <row r="2162">
          <cell r="A2162">
            <v>113001</v>
          </cell>
          <cell r="B2162" t="str">
            <v>SERGIO ASSIS DOS SANTOS BARBOSA</v>
          </cell>
          <cell r="C2162" t="str">
            <v>MOTORISTA CAMINHAO</v>
          </cell>
          <cell r="D2162" t="str">
            <v>ECOSAMPA Operação Geral</v>
          </cell>
          <cell r="E2162">
            <v>43617</v>
          </cell>
          <cell r="F2162">
            <v>2342.7399999999998</v>
          </cell>
          <cell r="G2162" t="str">
            <v>Demitido em Meses Anteriores</v>
          </cell>
          <cell r="H2162">
            <v>43704</v>
          </cell>
          <cell r="I2162">
            <v>28802</v>
          </cell>
          <cell r="J2162" t="str">
            <v>271.951.028-90</v>
          </cell>
          <cell r="K2162" t="str">
            <v>129.69307.81.4</v>
          </cell>
          <cell r="L2162" t="str">
            <v>Salário Mensal</v>
          </cell>
          <cell r="M2162" t="str">
            <v>Empregado (CLT)</v>
          </cell>
          <cell r="N2162" t="str">
            <v>7825-10</v>
          </cell>
          <cell r="O2162">
            <v>301</v>
          </cell>
          <cell r="P2162" t="str">
            <v>SEGUNDA A SABADO - 22:00 AS 05:25 / INTERVALO DE 01 HORA</v>
          </cell>
          <cell r="Q2162" t="str">
            <v>220 Horas</v>
          </cell>
          <cell r="R2162" t="str">
            <v>75.01.004</v>
          </cell>
          <cell r="S2162" t="str">
            <v>SCK - Papeleiras Higienização</v>
          </cell>
          <cell r="T2162">
            <v>2</v>
          </cell>
          <cell r="U2162" t="str">
            <v>SIND TRAB EMP DE ONIBUS RODOV INTEREST INTERM SET DIF SAO PAULO</v>
          </cell>
          <cell r="V2162" t="str">
            <v>Brasileira</v>
          </cell>
          <cell r="W2162" t="str">
            <v>São Paulo</v>
          </cell>
          <cell r="X2162" t="str">
            <v>SUELI ASSIS DOS SANTOS</v>
          </cell>
          <cell r="Y2162" t="str">
            <v>NATANAEL SOARES BARBOSA</v>
          </cell>
          <cell r="Z2162" t="str">
            <v>Solteiro</v>
          </cell>
          <cell r="AA2162" t="str">
            <v>Educação Básica Incompleta</v>
          </cell>
          <cell r="AB2162" t="str">
            <v>M</v>
          </cell>
          <cell r="AC2162" t="str">
            <v>Rua</v>
          </cell>
          <cell r="AD2162" t="str">
            <v>MEDELIM</v>
          </cell>
          <cell r="AE2162" t="str">
            <v>060</v>
          </cell>
          <cell r="AG2162" t="str">
            <v>05882-070</v>
          </cell>
          <cell r="AH2162" t="str">
            <v>JARDIM SAO BENTO NOVO</v>
          </cell>
          <cell r="AI2162" t="str">
            <v>São Paulo</v>
          </cell>
          <cell r="AJ2162" t="str">
            <v>São Paulo</v>
          </cell>
          <cell r="AP2162">
            <v>1003</v>
          </cell>
          <cell r="AQ2162" t="str">
            <v>79544</v>
          </cell>
          <cell r="AR2162" t="str">
            <v>8</v>
          </cell>
          <cell r="AS2162" t="str">
            <v>249165612</v>
          </cell>
          <cell r="AT2162" t="str">
            <v>196413390175</v>
          </cell>
          <cell r="AU2162" t="str">
            <v>138</v>
          </cell>
          <cell r="AV2162" t="str">
            <v>020</v>
          </cell>
          <cell r="AW2162" t="str">
            <v>0000028716</v>
          </cell>
          <cell r="AX2162" t="str">
            <v>00201</v>
          </cell>
          <cell r="AY2162">
            <v>0</v>
          </cell>
          <cell r="AZ2162">
            <v>2</v>
          </cell>
          <cell r="BA2162">
            <v>26</v>
          </cell>
          <cell r="BB2162" t="str">
            <v>00.658.209.617</v>
          </cell>
          <cell r="BC2162">
            <v>45071</v>
          </cell>
          <cell r="BE2162" t="str">
            <v>E</v>
          </cell>
          <cell r="BG2162">
            <v>43700</v>
          </cell>
        </row>
        <row r="2163">
          <cell r="A2163">
            <v>113003</v>
          </cell>
          <cell r="B2163" t="str">
            <v>SERGIO CUNHA MATIAS</v>
          </cell>
          <cell r="C2163" t="str">
            <v>MOTORISTA CAMINHAO</v>
          </cell>
          <cell r="D2163" t="str">
            <v>ECOSAMPA Operação Geral</v>
          </cell>
          <cell r="E2163">
            <v>43617</v>
          </cell>
          <cell r="F2163">
            <v>3050.22</v>
          </cell>
          <cell r="G2163" t="str">
            <v>Em Atividade Normal</v>
          </cell>
          <cell r="H2163">
            <v>45119</v>
          </cell>
          <cell r="I2163">
            <v>24332</v>
          </cell>
          <cell r="J2163" t="str">
            <v>086.941.858-06</v>
          </cell>
          <cell r="K2163" t="str">
            <v>120.68564.00.0</v>
          </cell>
          <cell r="L2163" t="str">
            <v>Salário Mensal</v>
          </cell>
          <cell r="M2163" t="str">
            <v>Empregado (CLT)</v>
          </cell>
          <cell r="N2163" t="str">
            <v>7825-10</v>
          </cell>
          <cell r="O2163">
            <v>301</v>
          </cell>
          <cell r="P2163" t="str">
            <v>SEGUNDA A SABADO - 22:00 AS 05:25 / INTERVALO DE 01 HORA</v>
          </cell>
          <cell r="Q2163" t="str">
            <v>220 Horas</v>
          </cell>
          <cell r="R2163" t="str">
            <v>75.01.017</v>
          </cell>
          <cell r="S2163" t="str">
            <v>SCK - Coleta Manual - Entulho e Materiais Diversos</v>
          </cell>
          <cell r="T2163">
            <v>2</v>
          </cell>
          <cell r="U2163" t="str">
            <v>SIND TRAB EMP DE ONIBUS RODOV INTEREST INTERM SET DIF SAO PAULO</v>
          </cell>
          <cell r="V2163" t="str">
            <v>Brasileira</v>
          </cell>
          <cell r="W2163" t="str">
            <v>São Paulo</v>
          </cell>
          <cell r="X2163" t="str">
            <v>CICERA CUNHA MATIAS</v>
          </cell>
          <cell r="Z2163" t="str">
            <v>Solteiro</v>
          </cell>
          <cell r="AA2163" t="str">
            <v>Ensino Médio Completo</v>
          </cell>
          <cell r="AB2163" t="str">
            <v>M</v>
          </cell>
          <cell r="AC2163" t="str">
            <v>Rua</v>
          </cell>
          <cell r="AD2163" t="str">
            <v>PROFESSOR ARNALDO JOAO SEMEMARO</v>
          </cell>
          <cell r="AE2163" t="str">
            <v>485</v>
          </cell>
          <cell r="AG2163" t="str">
            <v>04184-000</v>
          </cell>
          <cell r="AH2163" t="str">
            <v>JARDIM SANTA EMILIA</v>
          </cell>
          <cell r="AI2163" t="str">
            <v>São Paulo</v>
          </cell>
          <cell r="AJ2163" t="str">
            <v>São Paulo</v>
          </cell>
          <cell r="AP2163">
            <v>1017</v>
          </cell>
          <cell r="AQ2163" t="str">
            <v>23086</v>
          </cell>
          <cell r="AR2163" t="str">
            <v>1</v>
          </cell>
          <cell r="AS2163" t="str">
            <v>208139102</v>
          </cell>
          <cell r="AT2163" t="str">
            <v>131576770116</v>
          </cell>
          <cell r="AU2163" t="str">
            <v>152</v>
          </cell>
          <cell r="AV2163" t="str">
            <v>320</v>
          </cell>
          <cell r="AW2163" t="str">
            <v>0000086942</v>
          </cell>
          <cell r="AX2163" t="str">
            <v>00055</v>
          </cell>
          <cell r="AY2163">
            <v>4</v>
          </cell>
          <cell r="AZ2163">
            <v>3</v>
          </cell>
          <cell r="BA2163">
            <v>0</v>
          </cell>
          <cell r="BB2163" t="str">
            <v>00.818.388.116</v>
          </cell>
          <cell r="BC2163">
            <v>45509</v>
          </cell>
          <cell r="BE2163" t="str">
            <v>D</v>
          </cell>
          <cell r="BG2163">
            <v>43612</v>
          </cell>
        </row>
        <row r="2164">
          <cell r="A2164">
            <v>112707</v>
          </cell>
          <cell r="B2164" t="str">
            <v>SERGIO DA SILVA</v>
          </cell>
          <cell r="C2164" t="str">
            <v>COLETOR</v>
          </cell>
          <cell r="D2164" t="str">
            <v>ECOSAMPA Operação Geral</v>
          </cell>
          <cell r="E2164">
            <v>43617</v>
          </cell>
          <cell r="F2164">
            <v>1907.79</v>
          </cell>
          <cell r="G2164" t="str">
            <v>Em Atividade Normal</v>
          </cell>
          <cell r="H2164">
            <v>45056</v>
          </cell>
          <cell r="I2164">
            <v>31318</v>
          </cell>
          <cell r="J2164" t="str">
            <v>379.567.648-74</v>
          </cell>
          <cell r="K2164" t="str">
            <v>136.50517.89.1</v>
          </cell>
          <cell r="L2164" t="str">
            <v>Salário Mensal</v>
          </cell>
          <cell r="M2164" t="str">
            <v>Empregado (CLT)</v>
          </cell>
          <cell r="N2164" t="str">
            <v>5142-05</v>
          </cell>
          <cell r="O2164">
            <v>339</v>
          </cell>
          <cell r="P2164" t="str">
            <v>SEGUNDA A SABADO - 13:20 AS 21:40 / INTERVALO DE 01 HORA</v>
          </cell>
          <cell r="Q2164" t="str">
            <v>220 Horas</v>
          </cell>
          <cell r="R2164" t="str">
            <v>75.01.023</v>
          </cell>
          <cell r="S2164" t="str">
            <v>SCK - Coleta Manual Residuos - Orgânicos Feira Livre</v>
          </cell>
          <cell r="T2164">
            <v>2</v>
          </cell>
          <cell r="U2164" t="str">
            <v>SIEMACO SAO PAULO LIMP URBANA</v>
          </cell>
          <cell r="V2164" t="str">
            <v>Brasileira</v>
          </cell>
          <cell r="W2164" t="str">
            <v>São Paulo</v>
          </cell>
          <cell r="X2164" t="str">
            <v>EVA GOMES DA SILVA</v>
          </cell>
          <cell r="Y2164" t="str">
            <v>ANTONIO ROBERTO DA SILVA</v>
          </cell>
          <cell r="Z2164" t="str">
            <v>Solteiro</v>
          </cell>
          <cell r="AA2164" t="str">
            <v>Ensino Fundamental Completo</v>
          </cell>
          <cell r="AB2164" t="str">
            <v>M</v>
          </cell>
          <cell r="AC2164" t="str">
            <v>Rua</v>
          </cell>
          <cell r="AD2164" t="str">
            <v>ERCILIA VELARDO LUONGO</v>
          </cell>
          <cell r="AE2164" t="str">
            <v>16</v>
          </cell>
          <cell r="AG2164" t="str">
            <v>05878-030</v>
          </cell>
          <cell r="AH2164" t="str">
            <v>PARQUE INDEPENDENCIA</v>
          </cell>
          <cell r="AI2164" t="str">
            <v>São Paulo</v>
          </cell>
          <cell r="AJ2164" t="str">
            <v>São Paulo</v>
          </cell>
          <cell r="AP2164">
            <v>6429</v>
          </cell>
          <cell r="AQ2164" t="str">
            <v>20572</v>
          </cell>
          <cell r="AR2164" t="str">
            <v>4</v>
          </cell>
          <cell r="AS2164" t="str">
            <v>491888260</v>
          </cell>
          <cell r="AT2164" t="str">
            <v>360540260116</v>
          </cell>
          <cell r="AU2164" t="str">
            <v>260</v>
          </cell>
          <cell r="AV2164" t="str">
            <v>020</v>
          </cell>
          <cell r="AW2164" t="str">
            <v>0000000865</v>
          </cell>
          <cell r="AX2164" t="str">
            <v>00325</v>
          </cell>
          <cell r="AY2164">
            <v>4</v>
          </cell>
          <cell r="AZ2164">
            <v>3</v>
          </cell>
          <cell r="BA2164">
            <v>0</v>
          </cell>
        </row>
        <row r="2165">
          <cell r="A2165">
            <v>112290</v>
          </cell>
          <cell r="B2165" t="str">
            <v>SERGIO JOSE DA SILVA</v>
          </cell>
          <cell r="C2165" t="str">
            <v>VARREDOR</v>
          </cell>
          <cell r="D2165" t="str">
            <v>ECOSAMPA Campo Limpo</v>
          </cell>
          <cell r="E2165">
            <v>43617</v>
          </cell>
          <cell r="F2165">
            <v>1603.99</v>
          </cell>
          <cell r="G2165" t="str">
            <v>Em Atividade Normal</v>
          </cell>
          <cell r="H2165">
            <v>45056</v>
          </cell>
          <cell r="I2165">
            <v>22056</v>
          </cell>
          <cell r="J2165" t="str">
            <v>262.773.748-18</v>
          </cell>
          <cell r="K2165" t="str">
            <v>120.48982.02.8</v>
          </cell>
          <cell r="L2165" t="str">
            <v>Salário Mensal</v>
          </cell>
          <cell r="M2165" t="str">
            <v>Empregado (CLT)</v>
          </cell>
          <cell r="N2165" t="str">
            <v>5142-15</v>
          </cell>
          <cell r="O2165">
            <v>66</v>
          </cell>
          <cell r="P2165" t="str">
            <v>SEGUNDA A SABADO - 06:00 AS 14:20 / INTERVALO DE 01 HORA</v>
          </cell>
          <cell r="Q2165" t="str">
            <v>220 Horas</v>
          </cell>
          <cell r="R2165" t="str">
            <v>75.01.007</v>
          </cell>
          <cell r="S2165" t="str">
            <v>SCK - Varrição de Sarjetas e Calçadas</v>
          </cell>
          <cell r="T2165">
            <v>2</v>
          </cell>
          <cell r="U2165" t="str">
            <v>SIEMACO SAO PAULO LIMP URBANA</v>
          </cell>
          <cell r="V2165" t="str">
            <v>Brasileira</v>
          </cell>
          <cell r="W2165" t="str">
            <v>São Paulo</v>
          </cell>
          <cell r="X2165" t="str">
            <v>MARLENE MARIANA DA SILVA</v>
          </cell>
          <cell r="Y2165" t="str">
            <v>FRANCISCO JOSE DA SILVA</v>
          </cell>
          <cell r="Z2165" t="str">
            <v>Casado</v>
          </cell>
          <cell r="AA2165" t="str">
            <v>Ensino Fundamental Incompleto</v>
          </cell>
          <cell r="AB2165" t="str">
            <v>M</v>
          </cell>
          <cell r="AC2165" t="str">
            <v>Travessa</v>
          </cell>
          <cell r="AD2165" t="str">
            <v>SABIA</v>
          </cell>
          <cell r="AE2165" t="str">
            <v>150</v>
          </cell>
          <cell r="AG2165" t="str">
            <v>09930-427</v>
          </cell>
          <cell r="AH2165" t="str">
            <v>TABOAO</v>
          </cell>
          <cell r="AI2165" t="str">
            <v>São Paulo</v>
          </cell>
          <cell r="AJ2165" t="str">
            <v>São Paulo</v>
          </cell>
          <cell r="AP2165">
            <v>1634</v>
          </cell>
          <cell r="AQ2165" t="str">
            <v>25540</v>
          </cell>
          <cell r="AR2165" t="str">
            <v>8</v>
          </cell>
          <cell r="AS2165" t="str">
            <v>32.609.222-5</v>
          </cell>
          <cell r="AT2165" t="str">
            <v>266150560108</v>
          </cell>
          <cell r="AU2165" t="str">
            <v>084</v>
          </cell>
          <cell r="AV2165" t="str">
            <v>328</v>
          </cell>
          <cell r="AW2165" t="str">
            <v>0000009254</v>
          </cell>
          <cell r="AX2165" t="str">
            <v>00015</v>
          </cell>
          <cell r="AY2165">
            <v>4</v>
          </cell>
          <cell r="AZ2165">
            <v>3</v>
          </cell>
          <cell r="BA2165">
            <v>0</v>
          </cell>
        </row>
        <row r="2166">
          <cell r="A2166">
            <v>114741</v>
          </cell>
          <cell r="B2166" t="str">
            <v>SERGIO LOPES DA SILVA NOGUEIRA</v>
          </cell>
          <cell r="C2166" t="str">
            <v>AJUDANTE EQ SERVICOS DIVERSOS</v>
          </cell>
          <cell r="D2166" t="str">
            <v>ECOSAMPA Capela do Socorro</v>
          </cell>
          <cell r="E2166">
            <v>43874</v>
          </cell>
          <cell r="F2166">
            <v>1281.23</v>
          </cell>
          <cell r="G2166" t="str">
            <v>Demitido em Meses Anteriores</v>
          </cell>
          <cell r="H2166">
            <v>43888</v>
          </cell>
          <cell r="I2166">
            <v>34603</v>
          </cell>
          <cell r="J2166" t="str">
            <v>235.911.338-09</v>
          </cell>
          <cell r="K2166" t="str">
            <v>210.71803.33.8</v>
          </cell>
          <cell r="L2166" t="str">
            <v>Salário Mensal</v>
          </cell>
          <cell r="M2166" t="str">
            <v>Empregado (CLT)</v>
          </cell>
          <cell r="N2166" t="str">
            <v>5142-25</v>
          </cell>
          <cell r="O2166">
            <v>167</v>
          </cell>
          <cell r="P2166" t="str">
            <v>SEGUNDA A SABADO - 13:40 AS 22:00 / INTERVALO DE 01 HORA</v>
          </cell>
          <cell r="Q2166" t="str">
            <v>220 Horas</v>
          </cell>
          <cell r="R2166" t="str">
            <v>75.01.014</v>
          </cell>
          <cell r="S2166" t="str">
            <v>SCK - Pintura de Meio-Fio e Remoção Faixas e Propagandas</v>
          </cell>
          <cell r="T2166">
            <v>2</v>
          </cell>
          <cell r="U2166" t="str">
            <v>SIEMACO SAO PAULO LIMP URBANA</v>
          </cell>
          <cell r="V2166" t="str">
            <v>Brasileira</v>
          </cell>
          <cell r="W2166" t="str">
            <v>São Paulo</v>
          </cell>
          <cell r="X2166" t="str">
            <v>ANGELA MARIA LOPES DA SILVA NOGUEIRA</v>
          </cell>
          <cell r="Y2166" t="str">
            <v>ODAIR NOGUEIRA</v>
          </cell>
          <cell r="Z2166" t="str">
            <v>Solteiro</v>
          </cell>
          <cell r="AA2166" t="str">
            <v>Ensino Fundamental Completo</v>
          </cell>
          <cell r="AB2166" t="str">
            <v>M</v>
          </cell>
          <cell r="AC2166" t="str">
            <v>Rua</v>
          </cell>
          <cell r="AD2166" t="str">
            <v>RUA DOUTOR MIGUEL LEUZZI</v>
          </cell>
          <cell r="AE2166" t="str">
            <v>126</v>
          </cell>
          <cell r="AG2166" t="str">
            <v>04854-100</v>
          </cell>
          <cell r="AH2166" t="str">
            <v>CHACARA COCAIA</v>
          </cell>
          <cell r="AI2166" t="str">
            <v>São Paulo</v>
          </cell>
          <cell r="AJ2166" t="str">
            <v>São Paulo</v>
          </cell>
          <cell r="AK2166" t="str">
            <v>11</v>
          </cell>
          <cell r="AL2166" t="str">
            <v>96336.5968</v>
          </cell>
          <cell r="AP2166">
            <v>9106</v>
          </cell>
          <cell r="AQ2166" t="str">
            <v>34583</v>
          </cell>
          <cell r="AR2166" t="str">
            <v>9</v>
          </cell>
          <cell r="AS2166" t="str">
            <v>438184075</v>
          </cell>
          <cell r="AT2166" t="str">
            <v>410920490159</v>
          </cell>
          <cell r="AU2166" t="str">
            <v>121</v>
          </cell>
          <cell r="AV2166" t="str">
            <v>381</v>
          </cell>
          <cell r="AW2166" t="str">
            <v>23591133</v>
          </cell>
          <cell r="AX2166" t="str">
            <v>809</v>
          </cell>
          <cell r="AY2166">
            <v>0</v>
          </cell>
          <cell r="AZ2166">
            <v>0</v>
          </cell>
          <cell r="BA2166">
            <v>14</v>
          </cell>
        </row>
        <row r="2167">
          <cell r="A2167">
            <v>112461</v>
          </cell>
          <cell r="B2167" t="str">
            <v>SERGIO LOPES FERREIRA</v>
          </cell>
          <cell r="C2167" t="str">
            <v>BUEIRISTA</v>
          </cell>
          <cell r="D2167" t="str">
            <v>ECOSAMPA Campo Limpo</v>
          </cell>
          <cell r="E2167">
            <v>43617</v>
          </cell>
          <cell r="F2167">
            <v>1907.79</v>
          </cell>
          <cell r="G2167" t="str">
            <v>Em Atividade Normal</v>
          </cell>
          <cell r="H2167">
            <v>44806</v>
          </cell>
          <cell r="I2167">
            <v>31618</v>
          </cell>
          <cell r="J2167" t="str">
            <v>348.971.928-03</v>
          </cell>
          <cell r="K2167" t="str">
            <v>166.56311.75.0</v>
          </cell>
          <cell r="L2167" t="str">
            <v>Salário Mensal</v>
          </cell>
          <cell r="M2167" t="str">
            <v>Empregado (CLT)</v>
          </cell>
          <cell r="N2167" t="str">
            <v>9922-25</v>
          </cell>
          <cell r="O2167">
            <v>167</v>
          </cell>
          <cell r="P2167" t="str">
            <v>SEGUNDA A SABADO - 13:40 AS 22:00 / INTERVALO DE 01 HORA</v>
          </cell>
          <cell r="Q2167" t="str">
            <v>220 Horas</v>
          </cell>
          <cell r="R2167" t="str">
            <v>75.01.012</v>
          </cell>
          <cell r="S2167" t="str">
            <v>SCK - Limpeza de Bueiros</v>
          </cell>
          <cell r="T2167">
            <v>2</v>
          </cell>
          <cell r="U2167" t="str">
            <v>SIEMACO SAO PAULO LIMP URBANA</v>
          </cell>
          <cell r="V2167" t="str">
            <v>Brasileira</v>
          </cell>
          <cell r="W2167" t="str">
            <v>São Paulo</v>
          </cell>
          <cell r="X2167" t="str">
            <v>LUZIA PINTO FERREIRA</v>
          </cell>
          <cell r="Y2167" t="str">
            <v>CARLOS LOPES FERREIRA</v>
          </cell>
          <cell r="Z2167" t="str">
            <v>Outros</v>
          </cell>
          <cell r="AA2167" t="str">
            <v>Ensino Fundamental Completo</v>
          </cell>
          <cell r="AB2167" t="str">
            <v>M</v>
          </cell>
          <cell r="AC2167" t="str">
            <v>Rua</v>
          </cell>
          <cell r="AD2167" t="str">
            <v>DOS PERIQUITOS</v>
          </cell>
          <cell r="AE2167" t="str">
            <v>11</v>
          </cell>
          <cell r="AG2167" t="str">
            <v>04895-200</v>
          </cell>
          <cell r="AH2167" t="str">
            <v>COLONIA (ZONA SUL)</v>
          </cell>
          <cell r="AI2167" t="str">
            <v>São Paulo</v>
          </cell>
          <cell r="AJ2167" t="str">
            <v>São Paulo</v>
          </cell>
          <cell r="AK2167" t="str">
            <v>11</v>
          </cell>
          <cell r="AL2167" t="str">
            <v>5921.9579</v>
          </cell>
          <cell r="AP2167">
            <v>6753</v>
          </cell>
          <cell r="AQ2167" t="str">
            <v>24004</v>
          </cell>
          <cell r="AR2167" t="str">
            <v>0</v>
          </cell>
          <cell r="AS2167" t="str">
            <v>37283794-3</v>
          </cell>
          <cell r="AT2167" t="str">
            <v>339304000167</v>
          </cell>
          <cell r="AU2167" t="str">
            <v>475</v>
          </cell>
          <cell r="AV2167" t="str">
            <v>371</v>
          </cell>
          <cell r="AW2167" t="str">
            <v>0000053934</v>
          </cell>
          <cell r="AX2167" t="str">
            <v>00280</v>
          </cell>
          <cell r="AY2167">
            <v>4</v>
          </cell>
          <cell r="AZ2167">
            <v>3</v>
          </cell>
          <cell r="BA2167">
            <v>0</v>
          </cell>
        </row>
        <row r="2168">
          <cell r="A2168">
            <v>114754</v>
          </cell>
          <cell r="B2168" t="str">
            <v>SERGIO LUIS DE SOUZA</v>
          </cell>
          <cell r="C2168" t="str">
            <v>MOTORISTA CAMINHAO</v>
          </cell>
          <cell r="D2168" t="str">
            <v>ECOSAMPA Operação Geral</v>
          </cell>
          <cell r="E2168">
            <v>43874</v>
          </cell>
          <cell r="F2168">
            <v>2436.4499999999998</v>
          </cell>
          <cell r="G2168" t="str">
            <v>Demitido em Meses Anteriores</v>
          </cell>
          <cell r="H2168">
            <v>43974</v>
          </cell>
          <cell r="I2168">
            <v>22911</v>
          </cell>
          <cell r="J2168" t="str">
            <v>086.339.688-78</v>
          </cell>
          <cell r="K2168" t="str">
            <v>108.37040.07.5</v>
          </cell>
          <cell r="L2168" t="str">
            <v>Salário Mensal</v>
          </cell>
          <cell r="M2168" t="str">
            <v>Empregado (CLT)</v>
          </cell>
          <cell r="N2168" t="str">
            <v>7825-10</v>
          </cell>
          <cell r="O2168">
            <v>301</v>
          </cell>
          <cell r="P2168" t="str">
            <v>SEGUNDA A SABADO - 22:00 AS 05:25 / INTERVALO DE 01 HORA</v>
          </cell>
          <cell r="Q2168" t="str">
            <v>220 Horas</v>
          </cell>
          <cell r="R2168" t="str">
            <v>75.01.019</v>
          </cell>
          <cell r="S2168" t="str">
            <v>SCK - Operação dos Ecopontos</v>
          </cell>
          <cell r="T2168">
            <v>2</v>
          </cell>
          <cell r="U2168" t="str">
            <v>SIND TRAB EMP DE ONIBUS RODOV INTEREST INTERM SET DIF SAO PAULO</v>
          </cell>
          <cell r="V2168" t="str">
            <v>Brasileira</v>
          </cell>
          <cell r="W2168" t="str">
            <v>São Paulo</v>
          </cell>
          <cell r="X2168" t="str">
            <v>MARIA DAS NEVES PASSOS</v>
          </cell>
          <cell r="Y2168" t="str">
            <v>JOSE MARTINIANO DE SOUZA</v>
          </cell>
          <cell r="Z2168" t="str">
            <v>Casado</v>
          </cell>
          <cell r="AA2168" t="str">
            <v>Ensino Médio Incompleto</v>
          </cell>
          <cell r="AB2168" t="str">
            <v>M</v>
          </cell>
          <cell r="AC2168" t="str">
            <v>Rua</v>
          </cell>
          <cell r="AD2168" t="str">
            <v>RUA SAO JOAO DA BOA VISTA</v>
          </cell>
          <cell r="AE2168" t="str">
            <v>6</v>
          </cell>
          <cell r="AG2168" t="str">
            <v>04410-000</v>
          </cell>
          <cell r="AH2168" t="str">
            <v>AMERICANOPOLIS</v>
          </cell>
          <cell r="AI2168" t="str">
            <v>São Paulo</v>
          </cell>
          <cell r="AJ2168" t="str">
            <v>São Paulo</v>
          </cell>
          <cell r="AK2168" t="str">
            <v>11</v>
          </cell>
          <cell r="AL2168" t="str">
            <v>97448.4457</v>
          </cell>
          <cell r="AM2168" t="str">
            <v>11</v>
          </cell>
          <cell r="AN2168" t="str">
            <v>5625.3543</v>
          </cell>
          <cell r="AP2168">
            <v>846</v>
          </cell>
          <cell r="AQ2168" t="str">
            <v>22534</v>
          </cell>
          <cell r="AR2168" t="str">
            <v>0</v>
          </cell>
          <cell r="AS2168" t="str">
            <v>156887903</v>
          </cell>
          <cell r="AT2168" t="str">
            <v>155025410141</v>
          </cell>
          <cell r="AU2168" t="str">
            <v>14</v>
          </cell>
          <cell r="AV2168" t="str">
            <v>351</v>
          </cell>
          <cell r="AW2168" t="str">
            <v>08633968</v>
          </cell>
          <cell r="AX2168" t="str">
            <v>878</v>
          </cell>
          <cell r="AY2168">
            <v>0</v>
          </cell>
          <cell r="AZ2168">
            <v>3</v>
          </cell>
          <cell r="BA2168">
            <v>10</v>
          </cell>
          <cell r="BB2168" t="str">
            <v>02.508.723.213</v>
          </cell>
          <cell r="BC2168">
            <v>44789</v>
          </cell>
          <cell r="BD2168">
            <v>42965</v>
          </cell>
          <cell r="BE2168" t="str">
            <v>D</v>
          </cell>
          <cell r="BG2168">
            <v>43983</v>
          </cell>
        </row>
        <row r="2169">
          <cell r="A2169">
            <v>112714</v>
          </cell>
          <cell r="B2169" t="str">
            <v>SEVERINO ALEXANDRE DA SILVA</v>
          </cell>
          <cell r="C2169" t="str">
            <v>VARREDOR</v>
          </cell>
          <cell r="D2169" t="str">
            <v>ECOSAMPA Santo Amaro</v>
          </cell>
          <cell r="E2169">
            <v>43617</v>
          </cell>
          <cell r="F2169">
            <v>1603.99</v>
          </cell>
          <cell r="G2169" t="str">
            <v>Em Atividade Normal</v>
          </cell>
          <cell r="H2169">
            <v>45023</v>
          </cell>
          <cell r="I2169">
            <v>26808</v>
          </cell>
          <cell r="J2169" t="str">
            <v>881.013.044-87</v>
          </cell>
          <cell r="K2169" t="str">
            <v>124.67984.93.3</v>
          </cell>
          <cell r="L2169" t="str">
            <v>Salário Mensal</v>
          </cell>
          <cell r="M2169" t="str">
            <v>Empregado (CLT)</v>
          </cell>
          <cell r="N2169" t="str">
            <v>5142-15</v>
          </cell>
          <cell r="O2169">
            <v>299</v>
          </cell>
          <cell r="P2169" t="str">
            <v>SEGUNDA A SABADO - 20:00 AS 03:40 / INTERVALO DE 01 HORA</v>
          </cell>
          <cell r="Q2169" t="str">
            <v>220 Horas</v>
          </cell>
          <cell r="R2169" t="str">
            <v>75.01.007</v>
          </cell>
          <cell r="S2169" t="str">
            <v>SCK - Varrição de Sarjetas e Calçadas</v>
          </cell>
          <cell r="T2169">
            <v>2</v>
          </cell>
          <cell r="U2169" t="str">
            <v>SIEMACO SAO PAULO LIMP URBANA</v>
          </cell>
          <cell r="V2169" t="str">
            <v>Brasileira</v>
          </cell>
          <cell r="W2169" t="str">
            <v>Buíque</v>
          </cell>
          <cell r="X2169" t="str">
            <v>ELISA JOSEFA DA CONCECAO</v>
          </cell>
          <cell r="Y2169" t="str">
            <v>ALEXANDRE ESTEVAO DA SILVA</v>
          </cell>
          <cell r="Z2169" t="str">
            <v>Casado</v>
          </cell>
          <cell r="AA2169" t="str">
            <v>Analfabeto</v>
          </cell>
          <cell r="AB2169" t="str">
            <v>M</v>
          </cell>
          <cell r="AC2169" t="str">
            <v>Rua</v>
          </cell>
          <cell r="AD2169" t="str">
            <v>AUGUSTO AVELINO DE MORAES</v>
          </cell>
          <cell r="AE2169" t="str">
            <v>296</v>
          </cell>
          <cell r="AG2169" t="str">
            <v>04966-140</v>
          </cell>
          <cell r="AH2169" t="str">
            <v>PQ DAS CEREJEIRAS</v>
          </cell>
          <cell r="AI2169" t="str">
            <v>São Paulo</v>
          </cell>
          <cell r="AJ2169" t="str">
            <v>São Paulo</v>
          </cell>
          <cell r="AP2169">
            <v>9104</v>
          </cell>
          <cell r="AQ2169" t="str">
            <v>20265</v>
          </cell>
          <cell r="AR2169" t="str">
            <v>1</v>
          </cell>
          <cell r="AS2169" t="str">
            <v>282490310</v>
          </cell>
          <cell r="AT2169" t="str">
            <v>280450550132</v>
          </cell>
          <cell r="AU2169" t="str">
            <v>190</v>
          </cell>
          <cell r="AV2169" t="str">
            <v>372</v>
          </cell>
          <cell r="AW2169" t="str">
            <v>0000059242</v>
          </cell>
          <cell r="AX2169" t="str">
            <v>00149</v>
          </cell>
          <cell r="AY2169">
            <v>4</v>
          </cell>
          <cell r="AZ2169">
            <v>3</v>
          </cell>
          <cell r="BA2169">
            <v>0</v>
          </cell>
        </row>
        <row r="2170">
          <cell r="A2170">
            <v>112224</v>
          </cell>
          <cell r="B2170" t="str">
            <v>SEVERINO CANDIDO DA SILVA</v>
          </cell>
          <cell r="C2170" t="str">
            <v>VARREDOR</v>
          </cell>
          <cell r="D2170" t="str">
            <v>ECOSAMPA M'Boi Mirim</v>
          </cell>
          <cell r="E2170">
            <v>43617</v>
          </cell>
          <cell r="F2170">
            <v>1603.99</v>
          </cell>
          <cell r="G2170" t="str">
            <v>Em Atividade Normal</v>
          </cell>
          <cell r="H2170">
            <v>44835</v>
          </cell>
          <cell r="I2170">
            <v>23711</v>
          </cell>
          <cell r="J2170" t="str">
            <v>515.679.544-72</v>
          </cell>
          <cell r="K2170" t="str">
            <v>123.58389.55.4</v>
          </cell>
          <cell r="L2170" t="str">
            <v>Salário Mensal</v>
          </cell>
          <cell r="M2170" t="str">
            <v>Empregado (CLT)</v>
          </cell>
          <cell r="N2170" t="str">
            <v>5142-15</v>
          </cell>
          <cell r="O2170">
            <v>71</v>
          </cell>
          <cell r="P2170" t="str">
            <v>SEGUNDA A SABADO - 07:00 AS 15:20 / INTERVALO DE 01 HORA</v>
          </cell>
          <cell r="Q2170" t="str">
            <v>220 Horas</v>
          </cell>
          <cell r="R2170" t="str">
            <v>75.01.006</v>
          </cell>
          <cell r="S2170" t="str">
            <v>SCK - Varrição de Vias e Logradouros</v>
          </cell>
          <cell r="T2170">
            <v>2</v>
          </cell>
          <cell r="U2170" t="str">
            <v>SIEMACO SAO PAULO LIMP URBANA</v>
          </cell>
          <cell r="V2170" t="str">
            <v>Brasileira</v>
          </cell>
          <cell r="W2170" t="str">
            <v>São Paulo</v>
          </cell>
          <cell r="X2170" t="str">
            <v>MARIA ANTONIA DA SILVA CANDIDO</v>
          </cell>
          <cell r="Y2170" t="str">
            <v>ANTONIO AUGUSTO CANDIDO</v>
          </cell>
          <cell r="Z2170" t="str">
            <v>Solteiro</v>
          </cell>
          <cell r="AA2170" t="str">
            <v>Educação Básica Completa</v>
          </cell>
          <cell r="AB2170" t="str">
            <v>M</v>
          </cell>
          <cell r="AC2170" t="str">
            <v>Rua</v>
          </cell>
          <cell r="AD2170" t="str">
            <v>MANOEL VIEIRA SARMENTO</v>
          </cell>
          <cell r="AE2170" t="str">
            <v>280</v>
          </cell>
          <cell r="AG2170" t="str">
            <v>05831-150</v>
          </cell>
          <cell r="AH2170" t="str">
            <v>CHACARA SANTANA</v>
          </cell>
          <cell r="AI2170" t="str">
            <v>São Paulo</v>
          </cell>
          <cell r="AJ2170" t="str">
            <v>São Paulo</v>
          </cell>
          <cell r="AK2170" t="str">
            <v>11</v>
          </cell>
          <cell r="AL2170" t="str">
            <v>5894.2165</v>
          </cell>
          <cell r="AP2170">
            <v>9106</v>
          </cell>
          <cell r="AQ2170" t="str">
            <v>33467</v>
          </cell>
          <cell r="AR2170" t="str">
            <v>6</v>
          </cell>
          <cell r="AS2170" t="str">
            <v>3.150.063</v>
          </cell>
          <cell r="AT2170" t="str">
            <v>24202210850</v>
          </cell>
          <cell r="AU2170" t="str">
            <v>242</v>
          </cell>
          <cell r="AV2170" t="str">
            <v>372</v>
          </cell>
          <cell r="AW2170" t="str">
            <v>0000009362</v>
          </cell>
          <cell r="AX2170" t="str">
            <v>00018</v>
          </cell>
          <cell r="AY2170">
            <v>4</v>
          </cell>
          <cell r="AZ2170">
            <v>3</v>
          </cell>
          <cell r="BA2170">
            <v>0</v>
          </cell>
        </row>
        <row r="2171">
          <cell r="A2171">
            <v>112294</v>
          </cell>
          <cell r="B2171" t="str">
            <v>SEVERINO DO RAMO FERREIRA DE LIMA</v>
          </cell>
          <cell r="C2171" t="str">
            <v>VARREDOR</v>
          </cell>
          <cell r="D2171" t="str">
            <v>ECOSAMPA Campo Limpo</v>
          </cell>
          <cell r="E2171">
            <v>43617</v>
          </cell>
          <cell r="F2171">
            <v>1603.99</v>
          </cell>
          <cell r="G2171" t="str">
            <v>Em Atividade Normal</v>
          </cell>
          <cell r="H2171">
            <v>44806</v>
          </cell>
          <cell r="I2171">
            <v>27749</v>
          </cell>
          <cell r="J2171" t="str">
            <v>018.599.204-89</v>
          </cell>
          <cell r="K2171" t="str">
            <v>125.23331.06.5</v>
          </cell>
          <cell r="L2171" t="str">
            <v>Salário Mensal</v>
          </cell>
          <cell r="M2171" t="str">
            <v>Empregado (CLT)</v>
          </cell>
          <cell r="N2171" t="str">
            <v>5142-15</v>
          </cell>
          <cell r="O2171">
            <v>223</v>
          </cell>
          <cell r="P2171" t="str">
            <v>SEGUNDA A SABADO - 10:00 AS 18:20 / INTERVALO DE 01 HORA</v>
          </cell>
          <cell r="Q2171" t="str">
            <v>220 Horas</v>
          </cell>
          <cell r="R2171" t="str">
            <v>75.01.006</v>
          </cell>
          <cell r="S2171" t="str">
            <v>SCK - Varrição de Vias e Logradouros</v>
          </cell>
          <cell r="T2171">
            <v>2</v>
          </cell>
          <cell r="U2171" t="str">
            <v>SIEMACO SAO PAULO LIMP URBANA</v>
          </cell>
          <cell r="V2171" t="str">
            <v>Brasileira</v>
          </cell>
          <cell r="W2171" t="str">
            <v>São Paulo</v>
          </cell>
          <cell r="X2171" t="str">
            <v>GERALDA FERREIRA DE LIMA</v>
          </cell>
          <cell r="Y2171" t="str">
            <v>JOSE FERREIRA DE LIMA</v>
          </cell>
          <cell r="Z2171" t="str">
            <v>Solteiro</v>
          </cell>
          <cell r="AA2171" t="str">
            <v>Ensino Fundamental Incompleto</v>
          </cell>
          <cell r="AB2171" t="str">
            <v>M</v>
          </cell>
          <cell r="AC2171" t="str">
            <v>Avenida</v>
          </cell>
          <cell r="AD2171" t="str">
            <v>CARLOS LACERDA</v>
          </cell>
          <cell r="AE2171" t="str">
            <v>319</v>
          </cell>
          <cell r="AG2171" t="str">
            <v>05789-000</v>
          </cell>
          <cell r="AH2171" t="str">
            <v>PIRAJUSSARA</v>
          </cell>
          <cell r="AI2171" t="str">
            <v>São Paulo</v>
          </cell>
          <cell r="AJ2171" t="str">
            <v>São Paulo</v>
          </cell>
          <cell r="AK2171" t="str">
            <v>11</v>
          </cell>
          <cell r="AL2171" t="str">
            <v>3453.8741</v>
          </cell>
          <cell r="AP2171">
            <v>390</v>
          </cell>
          <cell r="AQ2171" t="str">
            <v>10817</v>
          </cell>
          <cell r="AR2171" t="str">
            <v>3</v>
          </cell>
          <cell r="AS2171" t="str">
            <v>1881881</v>
          </cell>
          <cell r="AT2171" t="str">
            <v>20788631201</v>
          </cell>
          <cell r="AU2171" t="str">
            <v>039</v>
          </cell>
          <cell r="AV2171" t="str">
            <v>002</v>
          </cell>
          <cell r="AW2171" t="str">
            <v>0000056721</v>
          </cell>
          <cell r="AX2171" t="str">
            <v>00015</v>
          </cell>
          <cell r="AY2171">
            <v>4</v>
          </cell>
          <cell r="AZ2171">
            <v>3</v>
          </cell>
          <cell r="BA2171">
            <v>0</v>
          </cell>
        </row>
        <row r="2172">
          <cell r="A2172">
            <v>112464</v>
          </cell>
          <cell r="B2172" t="str">
            <v>SEVERINO FRANCISCO DA SILVA</v>
          </cell>
          <cell r="C2172" t="str">
            <v>VARREDOR</v>
          </cell>
          <cell r="D2172" t="str">
            <v>ECOSAMPA Capela do Socorro</v>
          </cell>
          <cell r="E2172">
            <v>43617</v>
          </cell>
          <cell r="F2172">
            <v>1603.99</v>
          </cell>
          <cell r="G2172" t="str">
            <v>Demitido em Meses Anteriores</v>
          </cell>
          <cell r="H2172">
            <v>44858</v>
          </cell>
          <cell r="I2172">
            <v>22556</v>
          </cell>
          <cell r="J2172" t="str">
            <v>296.866.364-04</v>
          </cell>
          <cell r="K2172" t="str">
            <v>120.22071.50.8</v>
          </cell>
          <cell r="L2172" t="str">
            <v>Salário Mensal</v>
          </cell>
          <cell r="M2172" t="str">
            <v>Empregado (CLT)</v>
          </cell>
          <cell r="N2172" t="str">
            <v>5142-15</v>
          </cell>
          <cell r="O2172">
            <v>233</v>
          </cell>
          <cell r="P2172" t="str">
            <v>SEGUNDA A SABADO - 09:00 AS 17:20 / INTERVALO DE 01 HORA</v>
          </cell>
          <cell r="Q2172" t="str">
            <v>220 Horas</v>
          </cell>
          <cell r="R2172" t="str">
            <v>75.01.006</v>
          </cell>
          <cell r="S2172" t="str">
            <v>SCK - Varrição de Vias e Logradouros</v>
          </cell>
          <cell r="T2172">
            <v>2</v>
          </cell>
          <cell r="U2172" t="str">
            <v>SIEMACO SAO PAULO LIMP URBANA</v>
          </cell>
          <cell r="V2172" t="str">
            <v>Brasileira</v>
          </cell>
          <cell r="W2172" t="str">
            <v>Palmares</v>
          </cell>
          <cell r="X2172" t="str">
            <v>LUZIA MARIA DA ANUNCIACAO</v>
          </cell>
          <cell r="Y2172" t="str">
            <v>JOAO FRANCISCO DA SILVA</v>
          </cell>
          <cell r="Z2172" t="str">
            <v>Solteiro</v>
          </cell>
          <cell r="AA2172" t="str">
            <v>Ensino Fundamental Completo</v>
          </cell>
          <cell r="AB2172" t="str">
            <v>M</v>
          </cell>
          <cell r="AC2172" t="str">
            <v>Rua</v>
          </cell>
          <cell r="AD2172" t="str">
            <v>FORTE DE TRINDADE</v>
          </cell>
          <cell r="AE2172" t="str">
            <v>136</v>
          </cell>
          <cell r="AG2172" t="str">
            <v>04865-160</v>
          </cell>
          <cell r="AH2172" t="str">
            <v>JARDIM IPORA</v>
          </cell>
          <cell r="AI2172" t="str">
            <v>São Paulo</v>
          </cell>
          <cell r="AJ2172" t="str">
            <v>São Paulo</v>
          </cell>
          <cell r="AP2172">
            <v>5917</v>
          </cell>
          <cell r="AQ2172" t="str">
            <v>3858</v>
          </cell>
          <cell r="AR2172" t="str">
            <v>9</v>
          </cell>
          <cell r="AS2172" t="str">
            <v>27.703.760-8</v>
          </cell>
          <cell r="AT2172" t="str">
            <v>213139970191</v>
          </cell>
          <cell r="AU2172" t="str">
            <v>389</v>
          </cell>
          <cell r="AV2172" t="str">
            <v>381</v>
          </cell>
          <cell r="AW2172" t="str">
            <v>0000063808</v>
          </cell>
          <cell r="AX2172" t="str">
            <v>00117</v>
          </cell>
          <cell r="AY2172">
            <v>3</v>
          </cell>
          <cell r="AZ2172">
            <v>4</v>
          </cell>
          <cell r="BA2172">
            <v>23</v>
          </cell>
        </row>
        <row r="2173">
          <cell r="A2173">
            <v>112466</v>
          </cell>
          <cell r="B2173" t="str">
            <v>SEVERINO GERMANO DA SILVA</v>
          </cell>
          <cell r="C2173" t="str">
            <v>VARREDOR</v>
          </cell>
          <cell r="D2173" t="str">
            <v>ECOSAMPA Parelheiros</v>
          </cell>
          <cell r="E2173">
            <v>43617</v>
          </cell>
          <cell r="F2173">
            <v>1281.23</v>
          </cell>
          <cell r="G2173" t="str">
            <v>Demitido em Meses Anteriores</v>
          </cell>
          <cell r="H2173">
            <v>43906</v>
          </cell>
          <cell r="I2173">
            <v>22203</v>
          </cell>
          <cell r="J2173" t="str">
            <v>245.513.174-20</v>
          </cell>
          <cell r="K2173" t="str">
            <v>108.16514.05.1</v>
          </cell>
          <cell r="L2173" t="str">
            <v>Salário Mensal</v>
          </cell>
          <cell r="M2173" t="str">
            <v>Empregado (CLT)</v>
          </cell>
          <cell r="N2173" t="str">
            <v>5142-15</v>
          </cell>
          <cell r="O2173">
            <v>233</v>
          </cell>
          <cell r="P2173" t="str">
            <v>SEGUNDA A SABADO - 09:00 AS 17:20 / INTERVALO DE 01 HORA</v>
          </cell>
          <cell r="Q2173" t="str">
            <v>220 Horas</v>
          </cell>
          <cell r="R2173" t="str">
            <v>75.01.007</v>
          </cell>
          <cell r="S2173" t="str">
            <v>SCK - Varrição de Sarjetas e Calçadas</v>
          </cell>
          <cell r="T2173">
            <v>2</v>
          </cell>
          <cell r="U2173" t="str">
            <v>SIEMACO SAO PAULO LIMP URBANA</v>
          </cell>
          <cell r="V2173" t="str">
            <v>Brasileira</v>
          </cell>
          <cell r="W2173" t="str">
            <v>Igarassu</v>
          </cell>
          <cell r="X2173" t="str">
            <v>MARIA JOSE PAZ DA SILVA</v>
          </cell>
          <cell r="Y2173" t="str">
            <v>JOSE GERMANO DA SILVA</v>
          </cell>
          <cell r="Z2173" t="str">
            <v>Casado</v>
          </cell>
          <cell r="AA2173" t="str">
            <v>Ensino Fundamental Incompleto</v>
          </cell>
          <cell r="AB2173" t="str">
            <v>M</v>
          </cell>
          <cell r="AC2173" t="str">
            <v>Rua</v>
          </cell>
          <cell r="AD2173" t="str">
            <v>MABEL NORMANDO</v>
          </cell>
          <cell r="AE2173" t="str">
            <v>141</v>
          </cell>
          <cell r="AG2173" t="str">
            <v>04894-450</v>
          </cell>
          <cell r="AH2173" t="str">
            <v>JARDIM DAS FONTES</v>
          </cell>
          <cell r="AI2173" t="str">
            <v>São Paulo</v>
          </cell>
          <cell r="AJ2173" t="str">
            <v>São Paulo</v>
          </cell>
          <cell r="AK2173" t="str">
            <v>11</v>
          </cell>
          <cell r="AL2173" t="str">
            <v>5975.2019</v>
          </cell>
          <cell r="AP2173">
            <v>6753</v>
          </cell>
          <cell r="AQ2173" t="str">
            <v>23996</v>
          </cell>
          <cell r="AR2173" t="str">
            <v>8</v>
          </cell>
          <cell r="AS2173" t="str">
            <v>346210306</v>
          </cell>
          <cell r="AT2173" t="str">
            <v>023704550817</v>
          </cell>
          <cell r="AU2173" t="str">
            <v>342</v>
          </cell>
          <cell r="AV2173" t="str">
            <v>381</v>
          </cell>
          <cell r="AW2173" t="str">
            <v>0000028357</v>
          </cell>
          <cell r="AX2173" t="str">
            <v>00642</v>
          </cell>
          <cell r="AY2173">
            <v>0</v>
          </cell>
          <cell r="AZ2173">
            <v>9</v>
          </cell>
          <cell r="BA2173">
            <v>15</v>
          </cell>
        </row>
        <row r="2174">
          <cell r="A2174">
            <v>112717</v>
          </cell>
          <cell r="B2174" t="str">
            <v>SEVERINO ISIDIO DA SILVA</v>
          </cell>
          <cell r="C2174" t="str">
            <v>COLETOR</v>
          </cell>
          <cell r="D2174" t="str">
            <v>ECOSAMPA Operação Geral</v>
          </cell>
          <cell r="E2174">
            <v>43617</v>
          </cell>
          <cell r="F2174">
            <v>1907.79</v>
          </cell>
          <cell r="G2174" t="str">
            <v>Em Atividade Normal</v>
          </cell>
          <cell r="H2174">
            <v>45119</v>
          </cell>
          <cell r="I2174">
            <v>22082</v>
          </cell>
          <cell r="J2174" t="str">
            <v>268.914.758-05</v>
          </cell>
          <cell r="K2174" t="str">
            <v>122.77308.33.3</v>
          </cell>
          <cell r="L2174" t="str">
            <v>Salário Mensal</v>
          </cell>
          <cell r="M2174" t="str">
            <v>Empregado (CLT)</v>
          </cell>
          <cell r="N2174" t="str">
            <v>5142-05</v>
          </cell>
          <cell r="O2174">
            <v>301</v>
          </cell>
          <cell r="P2174" t="str">
            <v>SEGUNDA A SABADO - 22:00 AS 05:25 / INTERVALO DE 01 HORA</v>
          </cell>
          <cell r="Q2174" t="str">
            <v>220 Horas</v>
          </cell>
          <cell r="R2174" t="str">
            <v>75.01.024</v>
          </cell>
          <cell r="S2174" t="str">
            <v>SCK - Coleta Manual Residuos - Compactador</v>
          </cell>
          <cell r="T2174">
            <v>2</v>
          </cell>
          <cell r="U2174" t="str">
            <v>SIEMACO SAO PAULO LIMP URBANA</v>
          </cell>
          <cell r="V2174" t="str">
            <v>Brasileira</v>
          </cell>
          <cell r="W2174" t="str">
            <v>Nazaré da Mata</v>
          </cell>
          <cell r="X2174" t="str">
            <v>ANA JOVENTINA DA SILVA</v>
          </cell>
          <cell r="Y2174" t="str">
            <v>JOSE ISIDIO DA SILVA</v>
          </cell>
          <cell r="Z2174" t="str">
            <v>Casado</v>
          </cell>
          <cell r="AA2174" t="str">
            <v>Analfabeto</v>
          </cell>
          <cell r="AB2174" t="str">
            <v>M</v>
          </cell>
          <cell r="AC2174" t="str">
            <v>Rua</v>
          </cell>
          <cell r="AD2174" t="str">
            <v>PEDRO FERNANDES ARAGAO</v>
          </cell>
          <cell r="AE2174" t="str">
            <v>251</v>
          </cell>
          <cell r="AG2174" t="str">
            <v>04431-160</v>
          </cell>
          <cell r="AH2174" t="str">
            <v>JD SELMA</v>
          </cell>
          <cell r="AI2174" t="str">
            <v>São Paulo</v>
          </cell>
          <cell r="AJ2174" t="str">
            <v>São Paulo</v>
          </cell>
          <cell r="AP2174">
            <v>2921</v>
          </cell>
          <cell r="AQ2174" t="str">
            <v>52790</v>
          </cell>
          <cell r="AR2174" t="str">
            <v>5</v>
          </cell>
          <cell r="AS2174" t="str">
            <v>325035490</v>
          </cell>
          <cell r="AT2174" t="str">
            <v>10473050809</v>
          </cell>
          <cell r="AU2174" t="str">
            <v>248</v>
          </cell>
          <cell r="AV2174" t="str">
            <v>418</v>
          </cell>
          <cell r="AW2174" t="str">
            <v>0000016538</v>
          </cell>
          <cell r="AX2174" t="str">
            <v>00010</v>
          </cell>
          <cell r="AY2174">
            <v>4</v>
          </cell>
          <cell r="AZ2174">
            <v>3</v>
          </cell>
          <cell r="BA2174">
            <v>0</v>
          </cell>
        </row>
        <row r="2175">
          <cell r="A2175">
            <v>112472</v>
          </cell>
          <cell r="B2175" t="str">
            <v>SEVERINO MANOEL DE FREITAS</v>
          </cell>
          <cell r="C2175" t="str">
            <v>AJUDANTE EQ SERVICOS DIVERSOS</v>
          </cell>
          <cell r="D2175" t="str">
            <v>ECOSAMPA Capela do Socorro</v>
          </cell>
          <cell r="E2175">
            <v>43617</v>
          </cell>
          <cell r="F2175">
            <v>1603.99</v>
          </cell>
          <cell r="G2175" t="str">
            <v>Em Atividade Normal</v>
          </cell>
          <cell r="H2175">
            <v>45023</v>
          </cell>
          <cell r="I2175">
            <v>30234</v>
          </cell>
          <cell r="J2175" t="str">
            <v>347.715.408-88</v>
          </cell>
          <cell r="K2175" t="str">
            <v>132.96761.77.1</v>
          </cell>
          <cell r="L2175" t="str">
            <v>Salário Mensal</v>
          </cell>
          <cell r="M2175" t="str">
            <v>Empregado (CLT)</v>
          </cell>
          <cell r="N2175" t="str">
            <v>5142-25</v>
          </cell>
          <cell r="O2175">
            <v>66</v>
          </cell>
          <cell r="P2175" t="str">
            <v>SEGUNDA A SABADO - 06:00 AS 14:20 / INTERVALO DE 01 HORA</v>
          </cell>
          <cell r="Q2175" t="str">
            <v>220 Horas</v>
          </cell>
          <cell r="R2175" t="str">
            <v>75.01.016</v>
          </cell>
          <cell r="S2175" t="str">
            <v>SCK - Coleta - Catabagulho e Entulho</v>
          </cell>
          <cell r="T2175">
            <v>2</v>
          </cell>
          <cell r="U2175" t="str">
            <v>SIEMACO SAO PAULO LIMP URBANA</v>
          </cell>
          <cell r="V2175" t="str">
            <v>Brasileira</v>
          </cell>
          <cell r="W2175" t="str">
            <v>São Paulo</v>
          </cell>
          <cell r="X2175" t="str">
            <v>MARIA JOSE DOS SANTOS</v>
          </cell>
          <cell r="Y2175" t="str">
            <v>MANOEL MARIANO DE FREITAS</v>
          </cell>
          <cell r="Z2175" t="str">
            <v>Outros</v>
          </cell>
          <cell r="AA2175" t="str">
            <v>Ensino Fundamental Incompleto</v>
          </cell>
          <cell r="AB2175" t="str">
            <v>M</v>
          </cell>
          <cell r="AC2175" t="str">
            <v>Rua</v>
          </cell>
          <cell r="AD2175" t="str">
            <v>ALICE BASTIDE</v>
          </cell>
          <cell r="AE2175" t="str">
            <v>108</v>
          </cell>
          <cell r="AG2175" t="str">
            <v>04891-140</v>
          </cell>
          <cell r="AH2175" t="str">
            <v>VILA ROSCHEL</v>
          </cell>
          <cell r="AI2175" t="str">
            <v>São Paulo</v>
          </cell>
          <cell r="AJ2175" t="str">
            <v>São Paulo</v>
          </cell>
          <cell r="AK2175" t="str">
            <v>11</v>
          </cell>
          <cell r="AL2175" t="str">
            <v>6353.1763</v>
          </cell>
          <cell r="AM2175" t="str">
            <v>11</v>
          </cell>
          <cell r="AN2175" t="str">
            <v>7665.2569</v>
          </cell>
          <cell r="AP2175">
            <v>3169</v>
          </cell>
          <cell r="AQ2175" t="str">
            <v>7896</v>
          </cell>
          <cell r="AR2175" t="str">
            <v>5</v>
          </cell>
          <cell r="AS2175" t="str">
            <v>52.415.929-4</v>
          </cell>
          <cell r="AT2175" t="str">
            <v>326272940116</v>
          </cell>
          <cell r="AU2175" t="str">
            <v>708</v>
          </cell>
          <cell r="AV2175" t="str">
            <v>280</v>
          </cell>
          <cell r="AW2175" t="str">
            <v>0000042990</v>
          </cell>
          <cell r="AX2175" t="str">
            <v>00060</v>
          </cell>
          <cell r="AY2175">
            <v>4</v>
          </cell>
          <cell r="AZ2175">
            <v>3</v>
          </cell>
          <cell r="BA2175">
            <v>0</v>
          </cell>
        </row>
        <row r="2176">
          <cell r="A2176">
            <v>119631</v>
          </cell>
          <cell r="B2176" t="str">
            <v>SEVERINO MARCILIO DA SILVA</v>
          </cell>
          <cell r="C2176" t="str">
            <v>AJUDANTE EQ SERVICOS DIVERSOS</v>
          </cell>
          <cell r="D2176" t="str">
            <v>ECOSAMPA M'Boi Mirim</v>
          </cell>
          <cell r="E2176">
            <v>44725</v>
          </cell>
          <cell r="F2176">
            <v>1603.99</v>
          </cell>
          <cell r="G2176" t="str">
            <v>Demitido em Meses Anteriores</v>
          </cell>
          <cell r="H2176">
            <v>45084</v>
          </cell>
          <cell r="I2176">
            <v>30159</v>
          </cell>
          <cell r="J2176" t="str">
            <v>047.555.474-40</v>
          </cell>
          <cell r="K2176" t="str">
            <v>129.59938.45.5</v>
          </cell>
          <cell r="L2176" t="str">
            <v>Salário Mensal</v>
          </cell>
          <cell r="M2176" t="str">
            <v>Empregado (CLT)</v>
          </cell>
          <cell r="N2176" t="str">
            <v>5142-25</v>
          </cell>
          <cell r="O2176">
            <v>66</v>
          </cell>
          <cell r="P2176" t="str">
            <v>SEGUNDA A SABADO - 06:00 AS 14:20 / INTERVALO DE 01 HORA</v>
          </cell>
          <cell r="Q2176" t="str">
            <v>220 Horas</v>
          </cell>
          <cell r="R2176" t="str">
            <v>75.01.014</v>
          </cell>
          <cell r="S2176" t="str">
            <v>SCK - Pintura de Meio-Fio e Remoção Faixas e Propagandas</v>
          </cell>
          <cell r="T2176">
            <v>2</v>
          </cell>
          <cell r="U2176" t="str">
            <v>SIEMACO SAO PAULO LIMP URBANA</v>
          </cell>
          <cell r="V2176" t="str">
            <v>Brasileira</v>
          </cell>
          <cell r="W2176" t="str">
            <v>Igarassu</v>
          </cell>
          <cell r="X2176" t="str">
            <v>IVONE MARIA DA SILVA</v>
          </cell>
          <cell r="Y2176" t="str">
            <v>SEVERINO FRANCISCO DA SILVA</v>
          </cell>
          <cell r="Z2176" t="str">
            <v>Casado</v>
          </cell>
          <cell r="AA2176" t="str">
            <v>Ensino Fundamental Completo</v>
          </cell>
          <cell r="AB2176" t="str">
            <v>M</v>
          </cell>
          <cell r="AC2176" t="str">
            <v>Rua</v>
          </cell>
          <cell r="AD2176" t="str">
            <v>PROF ORESTES ROSOLIA</v>
          </cell>
          <cell r="AE2176" t="str">
            <v>44</v>
          </cell>
          <cell r="AF2176" t="str">
            <v>CASA 4</v>
          </cell>
          <cell r="AG2176" t="str">
            <v>05795-300</v>
          </cell>
          <cell r="AH2176" t="str">
            <v>JARDIM ROSANA</v>
          </cell>
          <cell r="AI2176" t="str">
            <v>São Paulo</v>
          </cell>
          <cell r="AJ2176" t="str">
            <v>São Paulo</v>
          </cell>
          <cell r="AM2176" t="str">
            <v>11</v>
          </cell>
          <cell r="AN2176" t="str">
            <v>91054-7517</v>
          </cell>
          <cell r="AP2176">
            <v>9106</v>
          </cell>
          <cell r="AQ2176" t="str">
            <v>43585</v>
          </cell>
          <cell r="AR2176" t="str">
            <v>3</v>
          </cell>
          <cell r="AS2176" t="str">
            <v>668420200</v>
          </cell>
          <cell r="AT2176" t="str">
            <v>093340260850</v>
          </cell>
          <cell r="AU2176" t="str">
            <v>0265</v>
          </cell>
          <cell r="AV2176" t="str">
            <v>085</v>
          </cell>
          <cell r="AW2176" t="str">
            <v>04755547</v>
          </cell>
          <cell r="AX2176" t="str">
            <v>440</v>
          </cell>
          <cell r="AY2176">
            <v>0</v>
          </cell>
          <cell r="AZ2176">
            <v>11</v>
          </cell>
          <cell r="BA2176">
            <v>24</v>
          </cell>
        </row>
        <row r="2177">
          <cell r="A2177">
            <v>112228</v>
          </cell>
          <cell r="B2177" t="str">
            <v>SEVERINO PEDRO DA SILVA</v>
          </cell>
          <cell r="C2177" t="str">
            <v>VARREDOR</v>
          </cell>
          <cell r="D2177" t="str">
            <v>ECOSAMPA M'Boi Mirim</v>
          </cell>
          <cell r="E2177">
            <v>43617</v>
          </cell>
          <cell r="F2177">
            <v>1603.99</v>
          </cell>
          <cell r="G2177" t="str">
            <v>Em Atividade Normal</v>
          </cell>
          <cell r="H2177">
            <v>44776</v>
          </cell>
          <cell r="I2177">
            <v>28149</v>
          </cell>
          <cell r="J2177" t="str">
            <v>303.855.708-05</v>
          </cell>
          <cell r="K2177" t="str">
            <v>129.86720.85.6</v>
          </cell>
          <cell r="L2177" t="str">
            <v>Salário Mensal</v>
          </cell>
          <cell r="M2177" t="str">
            <v>Empregado (CLT)</v>
          </cell>
          <cell r="N2177" t="str">
            <v>5142-15</v>
          </cell>
          <cell r="O2177">
            <v>242</v>
          </cell>
          <cell r="P2177" t="str">
            <v>SEGUNDA A SABADO - 13:00 AS 21:20 / INTERVALO DE 01 HORA</v>
          </cell>
          <cell r="Q2177" t="str">
            <v>220 Horas</v>
          </cell>
          <cell r="R2177" t="str">
            <v>75.01.006</v>
          </cell>
          <cell r="S2177" t="str">
            <v>SCK - Varrição de Vias e Logradouros</v>
          </cell>
          <cell r="T2177">
            <v>2</v>
          </cell>
          <cell r="U2177" t="str">
            <v>SIEMACO SAO PAULO LIMP URBANA</v>
          </cell>
          <cell r="V2177" t="str">
            <v>Brasileira</v>
          </cell>
          <cell r="W2177" t="str">
            <v>São Paulo</v>
          </cell>
          <cell r="X2177" t="str">
            <v>MARIA SEVERINA DA CONCEICAO</v>
          </cell>
          <cell r="Y2177" t="str">
            <v>JOSE PEDRO DA SILVA</v>
          </cell>
          <cell r="Z2177" t="str">
            <v>Solteiro</v>
          </cell>
          <cell r="AA2177" t="str">
            <v>Ensino Fundamental Completo</v>
          </cell>
          <cell r="AB2177" t="str">
            <v>M</v>
          </cell>
          <cell r="AC2177" t="str">
            <v>Rua</v>
          </cell>
          <cell r="AD2177" t="str">
            <v>LUISA DAMON</v>
          </cell>
          <cell r="AE2177" t="str">
            <v>280</v>
          </cell>
          <cell r="AG2177" t="str">
            <v>05795-240</v>
          </cell>
          <cell r="AH2177" t="str">
            <v>JD ROSANA</v>
          </cell>
          <cell r="AI2177" t="str">
            <v>São Paulo</v>
          </cell>
          <cell r="AJ2177" t="str">
            <v>São Paulo</v>
          </cell>
          <cell r="AP2177">
            <v>390</v>
          </cell>
          <cell r="AQ2177" t="str">
            <v>10868</v>
          </cell>
          <cell r="AR2177" t="str">
            <v>6</v>
          </cell>
          <cell r="AS2177" t="str">
            <v>369197422</v>
          </cell>
          <cell r="AT2177" t="str">
            <v>2569301252</v>
          </cell>
          <cell r="AU2177" t="str">
            <v>614</v>
          </cell>
          <cell r="AV2177" t="str">
            <v>328</v>
          </cell>
          <cell r="AW2177" t="str">
            <v>0000037650</v>
          </cell>
          <cell r="AX2177" t="str">
            <v>00265</v>
          </cell>
          <cell r="AY2177">
            <v>4</v>
          </cell>
          <cell r="AZ2177">
            <v>3</v>
          </cell>
          <cell r="BA2177">
            <v>0</v>
          </cell>
        </row>
        <row r="2178">
          <cell r="A2178">
            <v>112229</v>
          </cell>
          <cell r="B2178" t="str">
            <v>SEVERINO PEREIRA DE MELO</v>
          </cell>
          <cell r="C2178" t="str">
            <v>VARREDOR</v>
          </cell>
          <cell r="D2178" t="str">
            <v>ECOSAMPA M'Boi Mirim</v>
          </cell>
          <cell r="E2178">
            <v>43617</v>
          </cell>
          <cell r="F2178">
            <v>1603.99</v>
          </cell>
          <cell r="G2178" t="str">
            <v>Em Atividade Normal</v>
          </cell>
          <cell r="H2178">
            <v>44776</v>
          </cell>
          <cell r="I2178">
            <v>25522</v>
          </cell>
          <cell r="J2178" t="str">
            <v>687.586.344-87</v>
          </cell>
          <cell r="K2178" t="str">
            <v>123.82506.19.0</v>
          </cell>
          <cell r="L2178" t="str">
            <v>Salário Mensal</v>
          </cell>
          <cell r="M2178" t="str">
            <v>Empregado (CLT)</v>
          </cell>
          <cell r="N2178" t="str">
            <v>5142-15</v>
          </cell>
          <cell r="O2178">
            <v>167</v>
          </cell>
          <cell r="P2178" t="str">
            <v>SEGUNDA A SABADO - 13:40 AS 22:00 / INTERVALO DE 01 HORA</v>
          </cell>
          <cell r="Q2178" t="str">
            <v>220 Horas</v>
          </cell>
          <cell r="R2178" t="str">
            <v>75.01.006</v>
          </cell>
          <cell r="S2178" t="str">
            <v>SCK - Varrição de Vias e Logradouros</v>
          </cell>
          <cell r="T2178">
            <v>2</v>
          </cell>
          <cell r="U2178" t="str">
            <v>SIEMACO SAO PAULO LIMP URBANA</v>
          </cell>
          <cell r="V2178" t="str">
            <v>Brasileira</v>
          </cell>
          <cell r="W2178" t="str">
            <v>Bom Jardim</v>
          </cell>
          <cell r="X2178" t="str">
            <v>MARGARIDA MARIA DA CONCEICAO</v>
          </cell>
          <cell r="Y2178" t="str">
            <v>MANUEL PEREIRA DE MELO</v>
          </cell>
          <cell r="Z2178" t="str">
            <v>Casado</v>
          </cell>
          <cell r="AA2178" t="str">
            <v>Ensino Fundamental Completo</v>
          </cell>
          <cell r="AB2178" t="str">
            <v>M</v>
          </cell>
          <cell r="AC2178" t="str">
            <v>Avenida</v>
          </cell>
          <cell r="AD2178" t="str">
            <v>M BOI GUACU</v>
          </cell>
          <cell r="AE2178" t="str">
            <v>28</v>
          </cell>
          <cell r="AG2178" t="str">
            <v>04949-000</v>
          </cell>
          <cell r="AH2178" t="str">
            <v>JD ARACATI</v>
          </cell>
          <cell r="AI2178" t="str">
            <v>São Paulo</v>
          </cell>
          <cell r="AJ2178" t="str">
            <v>São Paulo</v>
          </cell>
          <cell r="AM2178" t="str">
            <v>11</v>
          </cell>
          <cell r="AN2178" t="str">
            <v>9424.5674</v>
          </cell>
          <cell r="AP2178">
            <v>1667</v>
          </cell>
          <cell r="AQ2178" t="str">
            <v>71625</v>
          </cell>
          <cell r="AR2178" t="str">
            <v>0</v>
          </cell>
          <cell r="AS2178" t="str">
            <v>382870190</v>
          </cell>
          <cell r="AT2178" t="str">
            <v>032691250841</v>
          </cell>
          <cell r="AU2178" t="str">
            <v>401</v>
          </cell>
          <cell r="AV2178" t="str">
            <v>372</v>
          </cell>
          <cell r="AW2178" t="str">
            <v>0000065130</v>
          </cell>
          <cell r="AX2178" t="str">
            <v>00223</v>
          </cell>
          <cell r="AY2178">
            <v>4</v>
          </cell>
          <cell r="AZ2178">
            <v>3</v>
          </cell>
          <cell r="BA2178">
            <v>0</v>
          </cell>
        </row>
        <row r="2179">
          <cell r="A2179">
            <v>113752</v>
          </cell>
          <cell r="B2179" t="str">
            <v>SHAYENNE RAIZA CARATIN BARROSO</v>
          </cell>
          <cell r="C2179" t="str">
            <v>AUXILIAR DE CONTROLE OPERACIONAL</v>
          </cell>
          <cell r="D2179" t="str">
            <v>ECOSAMPA Operação Geral</v>
          </cell>
          <cell r="E2179">
            <v>43621</v>
          </cell>
          <cell r="F2179">
            <v>1952.99</v>
          </cell>
          <cell r="G2179" t="str">
            <v>Demitido em Meses Anteriores</v>
          </cell>
          <cell r="H2179">
            <v>45030</v>
          </cell>
          <cell r="I2179">
            <v>32608</v>
          </cell>
          <cell r="J2179" t="str">
            <v>394.489.688-25</v>
          </cell>
          <cell r="K2179" t="str">
            <v>165.92277.73.5</v>
          </cell>
          <cell r="L2179" t="str">
            <v>Salário Mensal</v>
          </cell>
          <cell r="M2179" t="str">
            <v>Empregado (CLT)</v>
          </cell>
          <cell r="N2179" t="str">
            <v>3423-10</v>
          </cell>
          <cell r="O2179">
            <v>66</v>
          </cell>
          <cell r="P2179" t="str">
            <v>SEGUNDA A SABADO - 06:00 AS 14:20 / INTERVALO DE 01 HORA</v>
          </cell>
          <cell r="Q2179" t="str">
            <v>220 Horas</v>
          </cell>
          <cell r="R2179" t="str">
            <v>75.02.001</v>
          </cell>
          <cell r="S2179" t="str">
            <v>Apoio Op C.Indireto</v>
          </cell>
          <cell r="T2179">
            <v>3</v>
          </cell>
          <cell r="U2179" t="str">
            <v>SIEMACO SAO PAULO LIMP URBANA</v>
          </cell>
          <cell r="V2179" t="str">
            <v>Brasileira</v>
          </cell>
          <cell r="W2179" t="str">
            <v>São Paulo</v>
          </cell>
          <cell r="X2179" t="str">
            <v>SANDRA REGINA CARATIN BARROSO</v>
          </cell>
          <cell r="Y2179" t="str">
            <v>VALDIR DE SOUZA BARROSO</v>
          </cell>
          <cell r="Z2179" t="str">
            <v>Divorciado</v>
          </cell>
          <cell r="AA2179" t="str">
            <v>Ensino Médio Completo</v>
          </cell>
          <cell r="AB2179" t="str">
            <v>F</v>
          </cell>
          <cell r="AC2179" t="str">
            <v>Rua</v>
          </cell>
          <cell r="AD2179" t="str">
            <v>GRISSOM</v>
          </cell>
          <cell r="AE2179" t="str">
            <v>15</v>
          </cell>
          <cell r="AG2179" t="str">
            <v>05798-130</v>
          </cell>
          <cell r="AH2179" t="str">
            <v>JD AVENIDA</v>
          </cell>
          <cell r="AI2179" t="str">
            <v>São Paulo</v>
          </cell>
          <cell r="AJ2179" t="str">
            <v>São Paulo</v>
          </cell>
          <cell r="AP2179">
            <v>6429</v>
          </cell>
          <cell r="AQ2179" t="str">
            <v>21312</v>
          </cell>
          <cell r="AR2179" t="str">
            <v>4</v>
          </cell>
          <cell r="AS2179" t="str">
            <v>45191151</v>
          </cell>
          <cell r="AT2179" t="str">
            <v>370826040132</v>
          </cell>
          <cell r="AU2179" t="str">
            <v>0249</v>
          </cell>
          <cell r="AV2179" t="str">
            <v>020</v>
          </cell>
          <cell r="AW2179" t="str">
            <v>33520</v>
          </cell>
          <cell r="AX2179" t="str">
            <v>00328</v>
          </cell>
          <cell r="AY2179">
            <v>3</v>
          </cell>
          <cell r="AZ2179">
            <v>10</v>
          </cell>
          <cell r="BA2179">
            <v>9</v>
          </cell>
          <cell r="BB2179" t="str">
            <v>05.183.401.290</v>
          </cell>
          <cell r="BC2179">
            <v>44210</v>
          </cell>
          <cell r="BD2179">
            <v>42384</v>
          </cell>
          <cell r="BE2179" t="str">
            <v>B</v>
          </cell>
        </row>
        <row r="2180">
          <cell r="A2180">
            <v>113839</v>
          </cell>
          <cell r="B2180" t="str">
            <v>SHIRLEY DA PAZ OLIVEIRA</v>
          </cell>
          <cell r="C2180" t="str">
            <v>PENSIONISTAS</v>
          </cell>
          <cell r="D2180" t="str">
            <v>ECOSAMPA Pensionistas</v>
          </cell>
          <cell r="E2180">
            <v>43633</v>
          </cell>
          <cell r="F2180">
            <v>0.01</v>
          </cell>
          <cell r="G2180" t="str">
            <v>Em Atividade Normal</v>
          </cell>
          <cell r="H2180">
            <v>43633</v>
          </cell>
          <cell r="J2180" t="str">
            <v>382.964.768-94</v>
          </cell>
          <cell r="L2180" t="str">
            <v>Nenhuma</v>
          </cell>
          <cell r="M2180" t="str">
            <v>Pensionista</v>
          </cell>
          <cell r="N2180" t="str">
            <v>1415-20</v>
          </cell>
          <cell r="O2180">
            <v>46</v>
          </cell>
          <cell r="P2180" t="str">
            <v>SEGUNDA A SEXTA - 08:30 ÀS 18:18 / INTERVALO DE 01 HORA</v>
          </cell>
          <cell r="Q2180" t="str">
            <v>220 Horas</v>
          </cell>
          <cell r="R2180" t="str">
            <v>00.00.000</v>
          </cell>
          <cell r="S2180" t="str">
            <v>Pensionistas</v>
          </cell>
          <cell r="T2180">
            <v>2</v>
          </cell>
          <cell r="U2180" t="str">
            <v>Nenhum</v>
          </cell>
          <cell r="V2180" t="str">
            <v>Brasileira</v>
          </cell>
          <cell r="W2180" t="str">
            <v>Nenhum</v>
          </cell>
          <cell r="Z2180" t="str">
            <v>Solteiro</v>
          </cell>
          <cell r="AA2180" t="str">
            <v>Educação Básica Incompleta</v>
          </cell>
          <cell r="AB2180" t="str">
            <v>-</v>
          </cell>
          <cell r="AC2180" t="str">
            <v>Nenhum</v>
          </cell>
          <cell r="AI2180" t="str">
            <v>São Paulo</v>
          </cell>
          <cell r="AJ2180" t="str">
            <v>São Paulo</v>
          </cell>
          <cell r="AP2180">
            <v>269</v>
          </cell>
          <cell r="AQ2180" t="str">
            <v>0025784</v>
          </cell>
          <cell r="AR2180" t="str">
            <v>8</v>
          </cell>
          <cell r="AY2180">
            <v>4</v>
          </cell>
          <cell r="AZ2180">
            <v>2</v>
          </cell>
          <cell r="BA2180">
            <v>14</v>
          </cell>
        </row>
        <row r="2181">
          <cell r="A2181">
            <v>113006</v>
          </cell>
          <cell r="B2181" t="str">
            <v>SIDNEI EDUARDO FERREIRA</v>
          </cell>
          <cell r="C2181" t="str">
            <v>MOTORISTA CAMINHAO</v>
          </cell>
          <cell r="D2181" t="str">
            <v>ECOSAMPA Operação Geral</v>
          </cell>
          <cell r="E2181">
            <v>43617</v>
          </cell>
          <cell r="F2181">
            <v>2785.59</v>
          </cell>
          <cell r="G2181" t="str">
            <v>Demitido em Meses Anteriores</v>
          </cell>
          <cell r="H2181">
            <v>44631</v>
          </cell>
          <cell r="I2181">
            <v>25648</v>
          </cell>
          <cell r="J2181" t="str">
            <v>103.284.938-05</v>
          </cell>
          <cell r="K2181" t="str">
            <v>122.89643.84.1</v>
          </cell>
          <cell r="L2181" t="str">
            <v>Salário Mensal</v>
          </cell>
          <cell r="M2181" t="str">
            <v>Empregado (CLT)</v>
          </cell>
          <cell r="N2181" t="str">
            <v>7825-10</v>
          </cell>
          <cell r="O2181">
            <v>297</v>
          </cell>
          <cell r="P2181" t="str">
            <v>SEGUNDA A SABADO - 05:40 AS 14:00 / INTERVALO DE 01 HORA</v>
          </cell>
          <cell r="Q2181" t="str">
            <v>220 Horas</v>
          </cell>
          <cell r="R2181" t="str">
            <v>75.01.018</v>
          </cell>
          <cell r="S2181" t="str">
            <v>SCK - Coleta Mecânica de Entulho</v>
          </cell>
          <cell r="T2181">
            <v>2</v>
          </cell>
          <cell r="U2181" t="str">
            <v>SIND TRAB EMP DE ONIBUS RODOV INTEREST INTERM SET DIF SAO PAULO</v>
          </cell>
          <cell r="V2181" t="str">
            <v>Brasileira</v>
          </cell>
          <cell r="W2181" t="str">
            <v>São Paulo</v>
          </cell>
          <cell r="X2181" t="str">
            <v>MARIA APARECIDA DE LIMA</v>
          </cell>
          <cell r="Y2181" t="str">
            <v>JOSE EDUARDO</v>
          </cell>
          <cell r="Z2181" t="str">
            <v>Casado</v>
          </cell>
          <cell r="AA2181" t="str">
            <v>Educação Básica Incompleta</v>
          </cell>
          <cell r="AB2181" t="str">
            <v>M</v>
          </cell>
          <cell r="AC2181" t="str">
            <v>Rua</v>
          </cell>
          <cell r="AD2181" t="str">
            <v>GREGORIO DA FONSECA</v>
          </cell>
          <cell r="AE2181" t="str">
            <v>75</v>
          </cell>
          <cell r="AG2181" t="str">
            <v>05882-470</v>
          </cell>
          <cell r="AH2181" t="str">
            <v>JD SAO BENTO NOVO</v>
          </cell>
          <cell r="AI2181" t="str">
            <v>São Paulo</v>
          </cell>
          <cell r="AJ2181" t="str">
            <v>São Paulo</v>
          </cell>
          <cell r="AK2181" t="str">
            <v>11</v>
          </cell>
          <cell r="AL2181" t="str">
            <v>5875.1130</v>
          </cell>
          <cell r="AP2181">
            <v>2921</v>
          </cell>
          <cell r="AQ2181" t="str">
            <v>52652</v>
          </cell>
          <cell r="AR2181" t="str">
            <v>7</v>
          </cell>
          <cell r="AS2181" t="str">
            <v>205092378</v>
          </cell>
          <cell r="AT2181" t="str">
            <v>176077580183</v>
          </cell>
          <cell r="AU2181" t="str">
            <v>131</v>
          </cell>
          <cell r="AV2181" t="str">
            <v>020</v>
          </cell>
          <cell r="AW2181" t="str">
            <v>0000037602</v>
          </cell>
          <cell r="AX2181" t="str">
            <v>00085</v>
          </cell>
          <cell r="AY2181">
            <v>2</v>
          </cell>
          <cell r="AZ2181">
            <v>9</v>
          </cell>
          <cell r="BA2181">
            <v>10</v>
          </cell>
          <cell r="BB2181" t="str">
            <v>01.716.742.934</v>
          </cell>
          <cell r="BC2181">
            <v>46195</v>
          </cell>
          <cell r="BE2181" t="str">
            <v>D</v>
          </cell>
          <cell r="BG2181">
            <v>44628</v>
          </cell>
        </row>
        <row r="2182">
          <cell r="A2182">
            <v>121683</v>
          </cell>
          <cell r="B2182" t="str">
            <v>SIDNEI LOPES BARRETO</v>
          </cell>
          <cell r="C2182" t="str">
            <v>AJUDANTE EQ SERVICOS DIVERSOS</v>
          </cell>
          <cell r="D2182" t="str">
            <v>ECOSAMPA Capela do Socorro</v>
          </cell>
          <cell r="E2182">
            <v>44994</v>
          </cell>
          <cell r="F2182">
            <v>1603.99</v>
          </cell>
          <cell r="G2182" t="str">
            <v>Demitido em Meses Anteriores</v>
          </cell>
          <cell r="H2182">
            <v>44999</v>
          </cell>
          <cell r="I2182">
            <v>26211</v>
          </cell>
          <cell r="J2182" t="str">
            <v>161.077.868-56</v>
          </cell>
          <cell r="K2182" t="str">
            <v>123.13709.67.3</v>
          </cell>
          <cell r="L2182" t="str">
            <v>Salário Mensal</v>
          </cell>
          <cell r="M2182" t="str">
            <v>Empregado (CLT)</v>
          </cell>
          <cell r="N2182" t="str">
            <v>5142-25</v>
          </cell>
          <cell r="O2182">
            <v>167</v>
          </cell>
          <cell r="P2182" t="str">
            <v>SEGUNDA A SABADO - 13:40 AS 22:00 / INTERVALO DE 01 HORA</v>
          </cell>
          <cell r="Q2182" t="str">
            <v>220 Horas</v>
          </cell>
          <cell r="R2182" t="str">
            <v>75.01.022</v>
          </cell>
          <cell r="S2182" t="str">
            <v>SCK - Limpeza Habitacional - Dificil Acesso</v>
          </cell>
          <cell r="T2182">
            <v>2</v>
          </cell>
          <cell r="U2182" t="str">
            <v>SIEMACO SAO PAULO LIMP URBANA</v>
          </cell>
          <cell r="V2182" t="str">
            <v>Brasileira</v>
          </cell>
          <cell r="W2182" t="str">
            <v>Osasco</v>
          </cell>
          <cell r="X2182" t="str">
            <v>NEUSA MOREIRA DOS SANTOS</v>
          </cell>
          <cell r="Y2182" t="str">
            <v>ALCIDES LOPES BARRETO</v>
          </cell>
          <cell r="Z2182" t="str">
            <v>Solteiro</v>
          </cell>
          <cell r="AA2182" t="str">
            <v>Analfabeto</v>
          </cell>
          <cell r="AB2182" t="str">
            <v>M</v>
          </cell>
          <cell r="AC2182" t="str">
            <v>Rua</v>
          </cell>
          <cell r="AD2182" t="str">
            <v>SEVERIANO LEITE DA SILVA</v>
          </cell>
          <cell r="AE2182" t="str">
            <v>414</v>
          </cell>
          <cell r="AG2182" t="str">
            <v>05568-010</v>
          </cell>
          <cell r="AH2182" t="str">
            <v>JARDIM SAO JORGE</v>
          </cell>
          <cell r="AI2182" t="str">
            <v>São Paulo</v>
          </cell>
          <cell r="AJ2182" t="str">
            <v>São Paulo</v>
          </cell>
          <cell r="AP2182">
            <v>7648</v>
          </cell>
          <cell r="AQ2182" t="str">
            <v>24987</v>
          </cell>
          <cell r="AR2182" t="str">
            <v>3</v>
          </cell>
          <cell r="AS2182" t="str">
            <v>201066907</v>
          </cell>
          <cell r="AT2182" t="str">
            <v>186855050124</v>
          </cell>
          <cell r="AU2182" t="str">
            <v>0124</v>
          </cell>
          <cell r="AV2182" t="str">
            <v>388</v>
          </cell>
          <cell r="AW2182" t="str">
            <v>16107786</v>
          </cell>
          <cell r="AX2182" t="str">
            <v>856</v>
          </cell>
          <cell r="AY2182">
            <v>0</v>
          </cell>
          <cell r="AZ2182">
            <v>0</v>
          </cell>
          <cell r="BA2182">
            <v>5</v>
          </cell>
        </row>
        <row r="2183">
          <cell r="A2183">
            <v>112475</v>
          </cell>
          <cell r="B2183" t="str">
            <v>SIDNEI LOPES DA SILVA</v>
          </cell>
          <cell r="C2183" t="str">
            <v>VARREDOR</v>
          </cell>
          <cell r="D2183" t="str">
            <v>ECOSAMPA Capela do Socorro</v>
          </cell>
          <cell r="E2183">
            <v>43617</v>
          </cell>
          <cell r="F2183">
            <v>1603.99</v>
          </cell>
          <cell r="G2183" t="str">
            <v>Em Atividade Normal</v>
          </cell>
          <cell r="H2183">
            <v>45023</v>
          </cell>
          <cell r="I2183">
            <v>27435</v>
          </cell>
          <cell r="J2183" t="str">
            <v>690.756.705-91</v>
          </cell>
          <cell r="K2183" t="str">
            <v>124.41117.29.9</v>
          </cell>
          <cell r="L2183" t="str">
            <v>Salário Mensal</v>
          </cell>
          <cell r="M2183" t="str">
            <v>Empregado (CLT)</v>
          </cell>
          <cell r="N2183" t="str">
            <v>5142-15</v>
          </cell>
          <cell r="O2183">
            <v>167</v>
          </cell>
          <cell r="P2183" t="str">
            <v>SEGUNDA A SABADO - 13:40 AS 22:00 / INTERVALO DE 01 HORA</v>
          </cell>
          <cell r="Q2183" t="str">
            <v>220 Horas</v>
          </cell>
          <cell r="R2183" t="str">
            <v>75.01.006</v>
          </cell>
          <cell r="S2183" t="str">
            <v>SCK - Varrição de Vias e Logradouros</v>
          </cell>
          <cell r="T2183">
            <v>2</v>
          </cell>
          <cell r="U2183" t="str">
            <v>SIEMACO SAO PAULO LIMP URBANA</v>
          </cell>
          <cell r="V2183" t="str">
            <v>Brasileira</v>
          </cell>
          <cell r="W2183" t="str">
            <v>Itamaraju</v>
          </cell>
          <cell r="X2183" t="str">
            <v>ANITA LOPES DA SILVA</v>
          </cell>
          <cell r="Y2183" t="str">
            <v>OTAVIANO ROLDAO DA SILVA</v>
          </cell>
          <cell r="Z2183" t="str">
            <v>Casado</v>
          </cell>
          <cell r="AA2183" t="str">
            <v>Ensino Fundamental Incompleto</v>
          </cell>
          <cell r="AB2183" t="str">
            <v>M</v>
          </cell>
          <cell r="AC2183" t="str">
            <v>Rua</v>
          </cell>
          <cell r="AD2183" t="str">
            <v>BEIJA FLOR</v>
          </cell>
          <cell r="AE2183" t="str">
            <v>128</v>
          </cell>
          <cell r="AF2183" t="str">
            <v>CASA 02</v>
          </cell>
          <cell r="AG2183" t="str">
            <v>04895-280</v>
          </cell>
          <cell r="AH2183" t="str">
            <v>COLONIA</v>
          </cell>
          <cell r="AI2183" t="str">
            <v>São Paulo</v>
          </cell>
          <cell r="AJ2183" t="str">
            <v>São Paulo</v>
          </cell>
          <cell r="AP2183">
            <v>5917</v>
          </cell>
          <cell r="AQ2183" t="str">
            <v>03872</v>
          </cell>
          <cell r="AR2183" t="str">
            <v>0</v>
          </cell>
          <cell r="AS2183" t="str">
            <v>349164253</v>
          </cell>
          <cell r="AT2183" t="str">
            <v>271648130191</v>
          </cell>
          <cell r="AU2183" t="str">
            <v>453</v>
          </cell>
          <cell r="AV2183" t="str">
            <v>371</v>
          </cell>
          <cell r="AW2183" t="str">
            <v>0000030598</v>
          </cell>
          <cell r="AX2183" t="str">
            <v>00054</v>
          </cell>
          <cell r="AY2183">
            <v>4</v>
          </cell>
          <cell r="AZ2183">
            <v>3</v>
          </cell>
          <cell r="BA2183">
            <v>0</v>
          </cell>
        </row>
        <row r="2184">
          <cell r="A2184">
            <v>118994</v>
          </cell>
          <cell r="B2184" t="str">
            <v>SIDNEY ALVES DE JESUS</v>
          </cell>
          <cell r="C2184" t="str">
            <v>MOTORISTA CAMINHAO</v>
          </cell>
          <cell r="D2184" t="str">
            <v>ECOSAMPA Operação Geral</v>
          </cell>
          <cell r="E2184">
            <v>44613</v>
          </cell>
          <cell r="F2184">
            <v>3050.22</v>
          </cell>
          <cell r="G2184" t="str">
            <v>Em Atividade Normal</v>
          </cell>
          <cell r="H2184">
            <v>45023</v>
          </cell>
          <cell r="I2184">
            <v>27637</v>
          </cell>
          <cell r="J2184" t="str">
            <v>153.649.818-19</v>
          </cell>
          <cell r="K2184" t="str">
            <v>124.50506.48.0</v>
          </cell>
          <cell r="L2184" t="str">
            <v>Salário Mensal</v>
          </cell>
          <cell r="M2184" t="str">
            <v>Empregado (CLT)</v>
          </cell>
          <cell r="N2184" t="str">
            <v>7825-10</v>
          </cell>
          <cell r="O2184">
            <v>301</v>
          </cell>
          <cell r="P2184" t="str">
            <v>SEGUNDA A SABADO - 22:00 AS 05:25 / INTERVALO DE 01 HORA</v>
          </cell>
          <cell r="Q2184" t="str">
            <v>220 Horas</v>
          </cell>
          <cell r="R2184" t="str">
            <v>75.01.023</v>
          </cell>
          <cell r="S2184" t="str">
            <v>SCK - Coleta Manual Residuos - Orgânicos Feira Livre</v>
          </cell>
          <cell r="T2184">
            <v>2</v>
          </cell>
          <cell r="U2184" t="str">
            <v>SIND TRAB EMP DE ONIBUS RODOV INTEREST INTERM SET DIF SAO PAULO</v>
          </cell>
          <cell r="V2184" t="str">
            <v>Brasileira</v>
          </cell>
          <cell r="W2184" t="str">
            <v>São Paulo</v>
          </cell>
          <cell r="X2184" t="str">
            <v>DONINA MARIA DE JESUS</v>
          </cell>
          <cell r="Y2184" t="str">
            <v>ALFREDO ALVES DE JESUS</v>
          </cell>
          <cell r="Z2184" t="str">
            <v>Solteiro</v>
          </cell>
          <cell r="AA2184" t="str">
            <v>Ensino Fundamental Incompleto</v>
          </cell>
          <cell r="AB2184" t="str">
            <v>M</v>
          </cell>
          <cell r="AC2184" t="str">
            <v>Estrada</v>
          </cell>
          <cell r="AD2184" t="str">
            <v>ESTRADA DOS LIMAS</v>
          </cell>
          <cell r="AE2184" t="str">
            <v>29</v>
          </cell>
          <cell r="AG2184" t="str">
            <v>04891-350</v>
          </cell>
          <cell r="AH2184" t="str">
            <v>ENGENHEIRO MARSILAC</v>
          </cell>
          <cell r="AI2184" t="str">
            <v>São Paulo</v>
          </cell>
          <cell r="AJ2184" t="str">
            <v>São Paulo</v>
          </cell>
          <cell r="AK2184" t="str">
            <v>11</v>
          </cell>
          <cell r="AL2184" t="str">
            <v>9760.6253</v>
          </cell>
          <cell r="AP2184">
            <v>6973</v>
          </cell>
          <cell r="AQ2184" t="str">
            <v>03054</v>
          </cell>
          <cell r="AR2184" t="str">
            <v>4</v>
          </cell>
          <cell r="AS2184" t="str">
            <v>262211233</v>
          </cell>
          <cell r="AT2184" t="str">
            <v>186996720132</v>
          </cell>
          <cell r="AU2184" t="str">
            <v>097</v>
          </cell>
          <cell r="AV2184" t="str">
            <v>381</v>
          </cell>
          <cell r="AW2184" t="str">
            <v>15364981</v>
          </cell>
          <cell r="AX2184" t="str">
            <v>819</v>
          </cell>
          <cell r="AY2184">
            <v>1</v>
          </cell>
          <cell r="AZ2184">
            <v>6</v>
          </cell>
          <cell r="BA2184">
            <v>10</v>
          </cell>
          <cell r="BB2184" t="str">
            <v>02.990.983.230</v>
          </cell>
          <cell r="BC2184">
            <v>45911</v>
          </cell>
          <cell r="BD2184">
            <v>44111</v>
          </cell>
          <cell r="BE2184" t="str">
            <v>E</v>
          </cell>
          <cell r="BG2184">
            <v>44624</v>
          </cell>
        </row>
        <row r="2185">
          <cell r="A2185">
            <v>116112</v>
          </cell>
          <cell r="B2185" t="str">
            <v>SIDNEY APARECIDO FERREIRA</v>
          </cell>
          <cell r="C2185" t="str">
            <v>MOTORISTA CAMINHAO</v>
          </cell>
          <cell r="D2185" t="str">
            <v>ECOSAMPA Operação Geral</v>
          </cell>
          <cell r="E2185">
            <v>44236</v>
          </cell>
          <cell r="F2185">
            <v>3050.22</v>
          </cell>
          <cell r="G2185" t="str">
            <v>Em Atividade Normal</v>
          </cell>
          <cell r="H2185">
            <v>45149</v>
          </cell>
          <cell r="I2185">
            <v>30384</v>
          </cell>
          <cell r="J2185" t="str">
            <v>317.519.878-33</v>
          </cell>
          <cell r="K2185" t="str">
            <v>133.25129.81.0</v>
          </cell>
          <cell r="L2185" t="str">
            <v>Salário Mensal</v>
          </cell>
          <cell r="M2185" t="str">
            <v>Empregado (CLT)</v>
          </cell>
          <cell r="N2185" t="str">
            <v>7825-10</v>
          </cell>
          <cell r="O2185">
            <v>297</v>
          </cell>
          <cell r="P2185" t="str">
            <v>SEGUNDA A SABADO - 05:40 AS 14:00 / INTERVALO DE 01 HORA</v>
          </cell>
          <cell r="Q2185" t="str">
            <v>220 Horas</v>
          </cell>
          <cell r="R2185" t="str">
            <v>75.01.001</v>
          </cell>
          <cell r="S2185" t="str">
            <v>SCK - Lavagem Especial Equip.</v>
          </cell>
          <cell r="T2185">
            <v>2</v>
          </cell>
          <cell r="U2185" t="str">
            <v>SIND TRAB EMP DE ONIBUS RODOV INTEREST INTERM SET DIF SAO PAULO</v>
          </cell>
          <cell r="V2185" t="str">
            <v>Brasileira</v>
          </cell>
          <cell r="W2185" t="str">
            <v>São Paulo</v>
          </cell>
          <cell r="X2185" t="str">
            <v>JEANETE APARECIDA RODRIGUES</v>
          </cell>
          <cell r="Y2185" t="str">
            <v>CAMILO NOLASCO FERREIRA</v>
          </cell>
          <cell r="Z2185" t="str">
            <v>Casado</v>
          </cell>
          <cell r="AA2185" t="str">
            <v>Ensino Médio Completo</v>
          </cell>
          <cell r="AB2185" t="str">
            <v>M</v>
          </cell>
          <cell r="AC2185" t="str">
            <v>Rua</v>
          </cell>
          <cell r="AD2185" t="str">
            <v>RUA BERNARDO CALVO</v>
          </cell>
          <cell r="AE2185" t="str">
            <v>169</v>
          </cell>
          <cell r="AG2185" t="str">
            <v>04892-050</v>
          </cell>
          <cell r="AH2185" t="str">
            <v>JARDIM SILVEIRA</v>
          </cell>
          <cell r="AI2185" t="str">
            <v>São Paulo</v>
          </cell>
          <cell r="AJ2185" t="str">
            <v>São Paulo</v>
          </cell>
          <cell r="AK2185" t="str">
            <v>11</v>
          </cell>
          <cell r="AL2185" t="str">
            <v>5921.7881</v>
          </cell>
          <cell r="AM2185" t="str">
            <v>11</v>
          </cell>
          <cell r="AN2185" t="str">
            <v>99017.8350</v>
          </cell>
          <cell r="AP2185">
            <v>9335</v>
          </cell>
          <cell r="AQ2185" t="str">
            <v>06185</v>
          </cell>
          <cell r="AR2185" t="str">
            <v>0</v>
          </cell>
          <cell r="AS2185" t="str">
            <v>343455481</v>
          </cell>
          <cell r="AT2185" t="str">
            <v>297347310141</v>
          </cell>
          <cell r="AU2185" t="str">
            <v>593</v>
          </cell>
          <cell r="AV2185" t="str">
            <v>381</v>
          </cell>
          <cell r="AW2185" t="str">
            <v>31751987</v>
          </cell>
          <cell r="AX2185" t="str">
            <v>833</v>
          </cell>
          <cell r="AY2185">
            <v>2</v>
          </cell>
          <cell r="AZ2185">
            <v>6</v>
          </cell>
          <cell r="BA2185">
            <v>22</v>
          </cell>
          <cell r="BB2185" t="str">
            <v>03.529.891.340</v>
          </cell>
          <cell r="BC2185">
            <v>44724</v>
          </cell>
          <cell r="BD2185">
            <v>42900</v>
          </cell>
          <cell r="BE2185" t="str">
            <v>D</v>
          </cell>
          <cell r="BG2185">
            <v>44198</v>
          </cell>
        </row>
        <row r="2186">
          <cell r="A2186">
            <v>112722</v>
          </cell>
          <cell r="B2186" t="str">
            <v>SIDNEY CUNHA DE MIRANDA</v>
          </cell>
          <cell r="C2186" t="str">
            <v>AJUDANTE EQ SERVICOS DIVERSOS</v>
          </cell>
          <cell r="D2186" t="str">
            <v>ECOSAMPA Operação Geral</v>
          </cell>
          <cell r="E2186">
            <v>43617</v>
          </cell>
          <cell r="F2186">
            <v>1603.99</v>
          </cell>
          <cell r="G2186" t="str">
            <v>Em Atividade Normal</v>
          </cell>
          <cell r="H2186">
            <v>44993</v>
          </cell>
          <cell r="I2186">
            <v>28249</v>
          </cell>
          <cell r="J2186" t="str">
            <v>163.382.888-35</v>
          </cell>
          <cell r="K2186" t="str">
            <v>124.59173.33.6</v>
          </cell>
          <cell r="L2186" t="str">
            <v>Salário Mensal</v>
          </cell>
          <cell r="M2186" t="str">
            <v>Empregado (CLT)</v>
          </cell>
          <cell r="N2186" t="str">
            <v>5142-25</v>
          </cell>
          <cell r="O2186">
            <v>258</v>
          </cell>
          <cell r="P2186" t="str">
            <v>SEGUNDA A SABADO - 05:00 AS 13:20 / INTERVALO DE 01 HORA</v>
          </cell>
          <cell r="Q2186" t="str">
            <v>220 Horas</v>
          </cell>
          <cell r="R2186" t="str">
            <v>75.01.005</v>
          </cell>
          <cell r="S2186" t="str">
            <v>SCK - PEV's</v>
          </cell>
          <cell r="T2186">
            <v>2</v>
          </cell>
          <cell r="U2186" t="str">
            <v>SIEMACO SAO PAULO LIMP URBANA</v>
          </cell>
          <cell r="V2186" t="str">
            <v>Brasileira</v>
          </cell>
          <cell r="W2186" t="str">
            <v>São Paulo</v>
          </cell>
          <cell r="X2186" t="str">
            <v>MARIA DA ENCARNACAO CUNHA DE MIRANDA</v>
          </cell>
          <cell r="Y2186" t="str">
            <v>PEDRO MIRANDA</v>
          </cell>
          <cell r="Z2186" t="str">
            <v>Solteiro</v>
          </cell>
          <cell r="AA2186" t="str">
            <v>Educação Básica Incompleta</v>
          </cell>
          <cell r="AB2186" t="str">
            <v>M</v>
          </cell>
          <cell r="AC2186" t="str">
            <v>Travessa</v>
          </cell>
          <cell r="AD2186" t="str">
            <v>LIRIO DE SAO JOSE</v>
          </cell>
          <cell r="AE2186" t="str">
            <v>38</v>
          </cell>
          <cell r="AG2186" t="str">
            <v>04854-790</v>
          </cell>
          <cell r="AH2186" t="str">
            <v>CHACARA COCAIA</v>
          </cell>
          <cell r="AI2186" t="str">
            <v>São Paulo</v>
          </cell>
          <cell r="AJ2186" t="str">
            <v>São Paulo</v>
          </cell>
          <cell r="AK2186" t="str">
            <v>11</v>
          </cell>
          <cell r="AL2186" t="str">
            <v>5527.0634</v>
          </cell>
          <cell r="AM2186" t="str">
            <v>11</v>
          </cell>
          <cell r="AN2186" t="str">
            <v>5513.1551</v>
          </cell>
          <cell r="AP2186">
            <v>6429</v>
          </cell>
          <cell r="AQ2186" t="str">
            <v>21331</v>
          </cell>
          <cell r="AR2186" t="str">
            <v>4</v>
          </cell>
          <cell r="AS2186" t="str">
            <v>266816514</v>
          </cell>
          <cell r="AT2186" t="str">
            <v>286511300141</v>
          </cell>
          <cell r="AU2186" t="str">
            <v>121</v>
          </cell>
          <cell r="AV2186" t="str">
            <v>381</v>
          </cell>
          <cell r="AW2186" t="str">
            <v>0000098562</v>
          </cell>
          <cell r="AX2186" t="str">
            <v>00157</v>
          </cell>
          <cell r="AY2186">
            <v>4</v>
          </cell>
          <cell r="AZ2186">
            <v>3</v>
          </cell>
          <cell r="BA2186">
            <v>0</v>
          </cell>
        </row>
        <row r="2187">
          <cell r="A2187">
            <v>120620</v>
          </cell>
          <cell r="B2187" t="str">
            <v>SILMARA JESUS DOS SANTOS</v>
          </cell>
          <cell r="C2187" t="str">
            <v>ESTAGIARIO(A)</v>
          </cell>
          <cell r="D2187" t="str">
            <v>ECOSAMPA Operação Geral</v>
          </cell>
          <cell r="E2187">
            <v>44837</v>
          </cell>
          <cell r="F2187">
            <v>1600</v>
          </cell>
          <cell r="G2187" t="str">
            <v>Demitido em Meses Anteriores</v>
          </cell>
          <cell r="H2187">
            <v>45121</v>
          </cell>
          <cell r="I2187">
            <v>30104</v>
          </cell>
          <cell r="J2187" t="str">
            <v>312.624.628-19</v>
          </cell>
          <cell r="K2187" t="str">
            <v>209.75985.95.1</v>
          </cell>
          <cell r="L2187" t="str">
            <v>Salário Mensal</v>
          </cell>
          <cell r="M2187" t="str">
            <v>Estagiário</v>
          </cell>
          <cell r="N2187" t="str">
            <v>4110-05</v>
          </cell>
          <cell r="O2187">
            <v>11</v>
          </cell>
          <cell r="P2187" t="str">
            <v>SEGUNDA A SEXTA - 08:00 AS 14:00</v>
          </cell>
          <cell r="Q2187" t="str">
            <v>150 Horas</v>
          </cell>
          <cell r="R2187" t="str">
            <v>75.02.001</v>
          </cell>
          <cell r="S2187" t="str">
            <v>Apoio Op C.Indireto</v>
          </cell>
          <cell r="T2187">
            <v>3</v>
          </cell>
          <cell r="U2187" t="str">
            <v>SIEMACO SAO PAULO LIMP URBANA</v>
          </cell>
          <cell r="V2187" t="str">
            <v>Brasileira</v>
          </cell>
          <cell r="W2187" t="str">
            <v>Ruy Barbosa</v>
          </cell>
          <cell r="X2187" t="str">
            <v>MARIA RAILDA SILVA DE JESUS</v>
          </cell>
          <cell r="Y2187" t="str">
            <v>UILSON ALMEIDA DOS SANTOS</v>
          </cell>
          <cell r="Z2187" t="str">
            <v>Casado</v>
          </cell>
          <cell r="AA2187" t="str">
            <v>Ensino Superior Incompleto</v>
          </cell>
          <cell r="AB2187" t="str">
            <v>F</v>
          </cell>
          <cell r="AC2187" t="str">
            <v>Rua</v>
          </cell>
          <cell r="AD2187" t="str">
            <v>JOAO MAFRA</v>
          </cell>
          <cell r="AE2187" t="str">
            <v>19</v>
          </cell>
          <cell r="AG2187" t="str">
            <v>04288-000</v>
          </cell>
          <cell r="AH2187" t="str">
            <v>VILA BRASILIO MACHADO</v>
          </cell>
          <cell r="AI2187" t="str">
            <v>São Paulo</v>
          </cell>
          <cell r="AJ2187" t="str">
            <v>São Paulo</v>
          </cell>
          <cell r="AK2187" t="str">
            <v>11</v>
          </cell>
          <cell r="AL2187" t="str">
            <v>99753.7139</v>
          </cell>
          <cell r="AM2187" t="str">
            <v>11</v>
          </cell>
          <cell r="AN2187" t="str">
            <v>96437-6185</v>
          </cell>
          <cell r="AP2187">
            <v>7245</v>
          </cell>
          <cell r="AQ2187" t="str">
            <v>11381</v>
          </cell>
          <cell r="AR2187" t="str">
            <v>1</v>
          </cell>
          <cell r="AS2187" t="str">
            <v>438448716</v>
          </cell>
          <cell r="AT2187" t="str">
            <v>299406660116</v>
          </cell>
          <cell r="AU2187" t="str">
            <v>0515</v>
          </cell>
          <cell r="AV2187" t="str">
            <v>328</v>
          </cell>
          <cell r="AW2187" t="str">
            <v>31262462</v>
          </cell>
          <cell r="AX2187" t="str">
            <v>819</v>
          </cell>
          <cell r="AY2187">
            <v>0</v>
          </cell>
          <cell r="AZ2187">
            <v>9</v>
          </cell>
          <cell r="BA2187">
            <v>11</v>
          </cell>
        </row>
        <row r="2188">
          <cell r="A2188">
            <v>112298</v>
          </cell>
          <cell r="B2188" t="str">
            <v>SILVANI COELHO DE OLIVEIRA</v>
          </cell>
          <cell r="C2188" t="str">
            <v>VARREDOR</v>
          </cell>
          <cell r="D2188" t="str">
            <v>ECOSAMPA Campo Limpo</v>
          </cell>
          <cell r="E2188">
            <v>43617</v>
          </cell>
          <cell r="F2188">
            <v>1603.99</v>
          </cell>
          <cell r="G2188" t="str">
            <v>Em Atividade Normal</v>
          </cell>
          <cell r="H2188">
            <v>44835</v>
          </cell>
          <cell r="I2188">
            <v>25688</v>
          </cell>
          <cell r="J2188" t="str">
            <v>903.682.406-06</v>
          </cell>
          <cell r="K2188" t="str">
            <v>124.38238.30.7</v>
          </cell>
          <cell r="L2188" t="str">
            <v>Salário Mensal</v>
          </cell>
          <cell r="M2188" t="str">
            <v>Empregado (CLT)</v>
          </cell>
          <cell r="N2188" t="str">
            <v>5142-15</v>
          </cell>
          <cell r="O2188">
            <v>223</v>
          </cell>
          <cell r="P2188" t="str">
            <v>SEGUNDA A SABADO - 10:00 AS 18:20 / INTERVALO DE 01 HORA</v>
          </cell>
          <cell r="Q2188" t="str">
            <v>220 Horas</v>
          </cell>
          <cell r="R2188" t="str">
            <v>75.01.006</v>
          </cell>
          <cell r="S2188" t="str">
            <v>SCK - Varrição de Vias e Logradouros</v>
          </cell>
          <cell r="T2188">
            <v>2</v>
          </cell>
          <cell r="U2188" t="str">
            <v>SIEMACO SAO PAULO LIMP URBANA</v>
          </cell>
          <cell r="V2188" t="str">
            <v>Brasileira</v>
          </cell>
          <cell r="W2188" t="str">
            <v>Salinas</v>
          </cell>
          <cell r="X2188" t="str">
            <v>TERINA MARIA DE JESUS</v>
          </cell>
          <cell r="Z2188" t="str">
            <v>Outros</v>
          </cell>
          <cell r="AA2188" t="str">
            <v>Ensino Médio Incompleto</v>
          </cell>
          <cell r="AB2188" t="str">
            <v>M</v>
          </cell>
          <cell r="AC2188" t="str">
            <v>Avenida</v>
          </cell>
          <cell r="AD2188" t="str">
            <v>PROFESSOR DR TELEMACO HIPPOLYTO DE MACEDO VAN LANGENDONCK</v>
          </cell>
          <cell r="AE2188" t="str">
            <v>70</v>
          </cell>
          <cell r="AG2188" t="str">
            <v>05858-080</v>
          </cell>
          <cell r="AH2188" t="str">
            <v>JD ITAOCA</v>
          </cell>
          <cell r="AI2188" t="str">
            <v>São Paulo</v>
          </cell>
          <cell r="AJ2188" t="str">
            <v>São Paulo</v>
          </cell>
          <cell r="AP2188">
            <v>390</v>
          </cell>
          <cell r="AQ2188" t="str">
            <v>12617</v>
          </cell>
          <cell r="AR2188" t="str">
            <v>5</v>
          </cell>
          <cell r="AS2188" t="str">
            <v>M6043084</v>
          </cell>
          <cell r="AT2188" t="str">
            <v>83062050205</v>
          </cell>
          <cell r="AU2188" t="str">
            <v>349</v>
          </cell>
          <cell r="AV2188" t="str">
            <v>373</v>
          </cell>
          <cell r="AW2188" t="str">
            <v>0000057651</v>
          </cell>
          <cell r="AX2188" t="str">
            <v>00054</v>
          </cell>
          <cell r="AY2188">
            <v>4</v>
          </cell>
          <cell r="AZ2188">
            <v>3</v>
          </cell>
          <cell r="BA2188">
            <v>0</v>
          </cell>
        </row>
        <row r="2189">
          <cell r="A2189">
            <v>119511</v>
          </cell>
          <cell r="B2189" t="str">
            <v>SILVANIA CRISTINA DE PAULA LOPES</v>
          </cell>
          <cell r="C2189" t="str">
            <v>PENSIONISTAS</v>
          </cell>
          <cell r="D2189" t="str">
            <v>ECOSAMPA Pensionistas</v>
          </cell>
          <cell r="E2189">
            <v>44701</v>
          </cell>
          <cell r="F2189">
            <v>0.01</v>
          </cell>
          <cell r="G2189" t="str">
            <v>Em Atividade Normal</v>
          </cell>
          <cell r="H2189">
            <v>44701</v>
          </cell>
          <cell r="J2189" t="str">
            <v>383.788.728-66</v>
          </cell>
          <cell r="L2189" t="str">
            <v>Nenhuma</v>
          </cell>
          <cell r="M2189" t="str">
            <v>Pensionista</v>
          </cell>
          <cell r="N2189" t="str">
            <v>1415-20</v>
          </cell>
          <cell r="O2189">
            <v>0</v>
          </cell>
          <cell r="P2189" t="str">
            <v>Nenhum</v>
          </cell>
          <cell r="Q2189" t="str">
            <v>Nenhuma</v>
          </cell>
          <cell r="R2189" t="str">
            <v>00.00.000</v>
          </cell>
          <cell r="S2189" t="str">
            <v>Pensionistas</v>
          </cell>
          <cell r="T2189">
            <v>2</v>
          </cell>
          <cell r="U2189" t="str">
            <v>Nenhum</v>
          </cell>
          <cell r="V2189" t="str">
            <v>Brasileira</v>
          </cell>
          <cell r="W2189" t="str">
            <v>Nenhum</v>
          </cell>
          <cell r="Z2189" t="str">
            <v>Nenhum</v>
          </cell>
          <cell r="AA2189" t="str">
            <v>Nenhum</v>
          </cell>
          <cell r="AB2189" t="str">
            <v>F</v>
          </cell>
          <cell r="AC2189" t="str">
            <v>Nenhum</v>
          </cell>
          <cell r="AJ2189" t="str">
            <v>Nenhum</v>
          </cell>
          <cell r="AP2189">
            <v>1</v>
          </cell>
          <cell r="AQ2189" t="str">
            <v>11432120</v>
          </cell>
          <cell r="AR2189" t="str">
            <v>5</v>
          </cell>
          <cell r="AY2189">
            <v>1</v>
          </cell>
          <cell r="AZ2189">
            <v>3</v>
          </cell>
          <cell r="BA2189">
            <v>11</v>
          </cell>
        </row>
        <row r="2190">
          <cell r="A2190">
            <v>113008</v>
          </cell>
          <cell r="B2190" t="str">
            <v>SILVIO APARECIDO DOS SANTOS</v>
          </cell>
          <cell r="C2190" t="str">
            <v>MOTORISTA CAMINHAO</v>
          </cell>
          <cell r="D2190" t="str">
            <v>ECOSAMPA Operação Geral</v>
          </cell>
          <cell r="E2190">
            <v>43617</v>
          </cell>
          <cell r="F2190">
            <v>3050.22</v>
          </cell>
          <cell r="G2190" t="str">
            <v>Em Atividade Normal</v>
          </cell>
          <cell r="H2190">
            <v>45119</v>
          </cell>
          <cell r="I2190">
            <v>24666</v>
          </cell>
          <cell r="J2190" t="str">
            <v>092.660.728-69</v>
          </cell>
          <cell r="K2190" t="str">
            <v>120.15529.83.9</v>
          </cell>
          <cell r="L2190" t="str">
            <v>Salário Mensal</v>
          </cell>
          <cell r="M2190" t="str">
            <v>Empregado (CLT)</v>
          </cell>
          <cell r="N2190" t="str">
            <v>7825-10</v>
          </cell>
          <cell r="O2190">
            <v>339</v>
          </cell>
          <cell r="P2190" t="str">
            <v>SEGUNDA A SABADO - 13:20 AS 21:40 / INTERVALO DE 01 HORA</v>
          </cell>
          <cell r="Q2190" t="str">
            <v>220 Horas</v>
          </cell>
          <cell r="R2190" t="str">
            <v>75.01.022</v>
          </cell>
          <cell r="S2190" t="str">
            <v>SCK - Limpeza Habitacional - Dificil Acesso</v>
          </cell>
          <cell r="T2190">
            <v>2</v>
          </cell>
          <cell r="U2190" t="str">
            <v>SIND TRAB EMP DE ONIBUS RODOV INTEREST INTERM SET DIF SAO PAULO</v>
          </cell>
          <cell r="V2190" t="str">
            <v>Brasileira</v>
          </cell>
          <cell r="W2190" t="str">
            <v>São Paulo</v>
          </cell>
          <cell r="X2190" t="str">
            <v>MARIA APARECIDA DOS SANTOS</v>
          </cell>
          <cell r="Z2190" t="str">
            <v>Solteiro</v>
          </cell>
          <cell r="AA2190" t="str">
            <v>Ensino Médio Incompleto</v>
          </cell>
          <cell r="AB2190" t="str">
            <v>M</v>
          </cell>
          <cell r="AC2190" t="str">
            <v>Rua</v>
          </cell>
          <cell r="AD2190" t="str">
            <v>CAMINHO CELIO JOSE DE PAULO</v>
          </cell>
          <cell r="AE2190" t="str">
            <v>199</v>
          </cell>
          <cell r="AG2190" t="str">
            <v>06900-000</v>
          </cell>
          <cell r="AH2190" t="str">
            <v>CENTRO</v>
          </cell>
          <cell r="AI2190" t="str">
            <v>Embu Guaçu</v>
          </cell>
          <cell r="AJ2190" t="str">
            <v>São Paulo</v>
          </cell>
          <cell r="AP2190">
            <v>9106</v>
          </cell>
          <cell r="AQ2190" t="str">
            <v>38463</v>
          </cell>
          <cell r="AR2190" t="str">
            <v>0</v>
          </cell>
          <cell r="AS2190" t="str">
            <v>176131358</v>
          </cell>
          <cell r="AT2190" t="str">
            <v>139974840191</v>
          </cell>
          <cell r="AU2190" t="str">
            <v>053</v>
          </cell>
          <cell r="AV2190" t="str">
            <v>370</v>
          </cell>
          <cell r="AW2190" t="str">
            <v>0000024481</v>
          </cell>
          <cell r="AX2190" t="str">
            <v>00006</v>
          </cell>
          <cell r="AY2190">
            <v>4</v>
          </cell>
          <cell r="AZ2190">
            <v>3</v>
          </cell>
          <cell r="BA2190">
            <v>0</v>
          </cell>
          <cell r="BB2190" t="str">
            <v>01.281.185.800</v>
          </cell>
          <cell r="BC2190">
            <v>44904</v>
          </cell>
          <cell r="BE2190" t="str">
            <v>D</v>
          </cell>
          <cell r="BG2190">
            <v>43608</v>
          </cell>
        </row>
        <row r="2191">
          <cell r="A2191">
            <v>112725</v>
          </cell>
          <cell r="B2191" t="str">
            <v>SILVIO BATISTA DE LIRA</v>
          </cell>
          <cell r="C2191" t="str">
            <v>BUEIRISTA</v>
          </cell>
          <cell r="D2191" t="str">
            <v>ECOSAMPA Santo Amaro</v>
          </cell>
          <cell r="E2191">
            <v>43617</v>
          </cell>
          <cell r="F2191">
            <v>1907.79</v>
          </cell>
          <cell r="G2191" t="str">
            <v>Em Atividade Normal</v>
          </cell>
          <cell r="H2191">
            <v>45177</v>
          </cell>
          <cell r="I2191">
            <v>26272</v>
          </cell>
          <cell r="J2191" t="str">
            <v>129.584.638-18</v>
          </cell>
          <cell r="K2191" t="str">
            <v>123.13952.17.9</v>
          </cell>
          <cell r="L2191" t="str">
            <v>Salário Mensal</v>
          </cell>
          <cell r="M2191" t="str">
            <v>Empregado (CLT)</v>
          </cell>
          <cell r="N2191" t="str">
            <v>9922-25</v>
          </cell>
          <cell r="O2191">
            <v>66</v>
          </cell>
          <cell r="P2191" t="str">
            <v>SEGUNDA A SABADO - 06:00 AS 14:20 / INTERVALO DE 01 HORA</v>
          </cell>
          <cell r="Q2191" t="str">
            <v>220 Horas</v>
          </cell>
          <cell r="R2191" t="str">
            <v>75.01.012</v>
          </cell>
          <cell r="S2191" t="str">
            <v>SCK - Limpeza de Bueiros</v>
          </cell>
          <cell r="T2191">
            <v>2</v>
          </cell>
          <cell r="U2191" t="str">
            <v>SIEMACO SAO PAULO LIMP URBANA</v>
          </cell>
          <cell r="V2191" t="str">
            <v>Brasileira</v>
          </cell>
          <cell r="W2191" t="str">
            <v>São Paulo</v>
          </cell>
          <cell r="X2191" t="str">
            <v>ELENI MARIA DA COSTA LIRA</v>
          </cell>
          <cell r="Y2191" t="str">
            <v>SEVERINO BATISTA DE LIRA</v>
          </cell>
          <cell r="Z2191" t="str">
            <v>Solteiro</v>
          </cell>
          <cell r="AA2191" t="str">
            <v>Ensino Médio Completo</v>
          </cell>
          <cell r="AB2191" t="str">
            <v>M</v>
          </cell>
          <cell r="AC2191" t="str">
            <v>Rua</v>
          </cell>
          <cell r="AD2191" t="str">
            <v>DOS SABURUS</v>
          </cell>
          <cell r="AE2191" t="str">
            <v>52</v>
          </cell>
          <cell r="AG2191" t="str">
            <v>04473-230</v>
          </cell>
          <cell r="AH2191" t="str">
            <v>SANTA AMELIA</v>
          </cell>
          <cell r="AI2191" t="str">
            <v>São Paulo</v>
          </cell>
          <cell r="AJ2191" t="str">
            <v>São Paulo</v>
          </cell>
          <cell r="AP2191">
            <v>9104</v>
          </cell>
          <cell r="AQ2191" t="str">
            <v>20196</v>
          </cell>
          <cell r="AR2191" t="str">
            <v>8</v>
          </cell>
          <cell r="AS2191" t="str">
            <v>21475845X</v>
          </cell>
          <cell r="AT2191" t="str">
            <v>211004190175</v>
          </cell>
          <cell r="AU2191" t="str">
            <v>188</v>
          </cell>
          <cell r="AV2191" t="str">
            <v>418</v>
          </cell>
          <cell r="AW2191" t="str">
            <v>0000062264</v>
          </cell>
          <cell r="AX2191" t="str">
            <v>00147</v>
          </cell>
          <cell r="AY2191">
            <v>4</v>
          </cell>
          <cell r="AZ2191">
            <v>3</v>
          </cell>
          <cell r="BA2191">
            <v>0</v>
          </cell>
        </row>
        <row r="2192">
          <cell r="A2192">
            <v>122823</v>
          </cell>
          <cell r="B2192" t="str">
            <v>SILVIO JOSE RODRIGUES DA SILVA</v>
          </cell>
          <cell r="C2192" t="str">
            <v>AJUDANTE EQ SERVICOS DIVERSOS</v>
          </cell>
          <cell r="D2192" t="str">
            <v>ECOSAMPA Capela do Socorro</v>
          </cell>
          <cell r="E2192">
            <v>45180</v>
          </cell>
          <cell r="F2192">
            <v>1603.99</v>
          </cell>
          <cell r="G2192" t="str">
            <v>Em Atividade Normal</v>
          </cell>
          <cell r="H2192">
            <v>45180</v>
          </cell>
          <cell r="I2192">
            <v>28591</v>
          </cell>
          <cell r="J2192" t="str">
            <v>047.212.744-67</v>
          </cell>
          <cell r="K2192" t="str">
            <v>165.63231.95.1</v>
          </cell>
          <cell r="L2192" t="str">
            <v>Salário Mensal</v>
          </cell>
          <cell r="M2192" t="str">
            <v>Empregado (CLT)</v>
          </cell>
          <cell r="N2192" t="str">
            <v>5142-25</v>
          </cell>
          <cell r="O2192">
            <v>167</v>
          </cell>
          <cell r="P2192" t="str">
            <v>SEGUNDA A SABADO - 13:40 AS 22:00 / INTERVALO DE 01 HORA</v>
          </cell>
          <cell r="Q2192" t="str">
            <v>220 Horas</v>
          </cell>
          <cell r="R2192" t="str">
            <v>75.01.013</v>
          </cell>
          <cell r="S2192" t="str">
            <v>SCK - Capinação e Roçada de Vias</v>
          </cell>
          <cell r="T2192">
            <v>2</v>
          </cell>
          <cell r="U2192" t="str">
            <v>SIEMACO SAO PAULO LIMP URBANA</v>
          </cell>
          <cell r="V2192" t="str">
            <v>Brasileira</v>
          </cell>
          <cell r="W2192" t="str">
            <v>Maceió</v>
          </cell>
          <cell r="X2192" t="str">
            <v>MARIA DE LOURDES DA SILVA</v>
          </cell>
          <cell r="Y2192" t="str">
            <v>JOSE CICERO RODRIGUES DA SILVA</v>
          </cell>
          <cell r="Z2192" t="str">
            <v>Casado</v>
          </cell>
          <cell r="AA2192" t="str">
            <v>Ensino Fundamental Incompleto</v>
          </cell>
          <cell r="AB2192" t="str">
            <v>M</v>
          </cell>
          <cell r="AC2192" t="str">
            <v>Rua</v>
          </cell>
          <cell r="AD2192" t="str">
            <v>Manuel Guilherme dos Reis</v>
          </cell>
          <cell r="AE2192" t="str">
            <v>137</v>
          </cell>
          <cell r="AF2192" t="str">
            <v>CASA 2</v>
          </cell>
          <cell r="AG2192" t="str">
            <v>04842-280</v>
          </cell>
          <cell r="AH2192" t="str">
            <v>Parque Grajau</v>
          </cell>
          <cell r="AI2192" t="str">
            <v>São Paulo</v>
          </cell>
          <cell r="AJ2192" t="str">
            <v>São Paulo</v>
          </cell>
          <cell r="AM2192" t="str">
            <v>11</v>
          </cell>
          <cell r="AN2192" t="str">
            <v>99623-4246</v>
          </cell>
          <cell r="AP2192">
            <v>3169</v>
          </cell>
          <cell r="AQ2192" t="str">
            <v>18584</v>
          </cell>
          <cell r="AR2192" t="str">
            <v>4</v>
          </cell>
          <cell r="AS2192" t="str">
            <v>63510443X</v>
          </cell>
          <cell r="AT2192" t="str">
            <v>026524611791</v>
          </cell>
          <cell r="AU2192" t="str">
            <v>0173</v>
          </cell>
          <cell r="AV2192" t="str">
            <v>003</v>
          </cell>
          <cell r="AW2192" t="str">
            <v>04721274</v>
          </cell>
          <cell r="AX2192" t="str">
            <v>467</v>
          </cell>
          <cell r="AY2192">
            <v>0</v>
          </cell>
          <cell r="AZ2192">
            <v>0</v>
          </cell>
          <cell r="BA2192">
            <v>0</v>
          </cell>
        </row>
        <row r="2193">
          <cell r="A2193">
            <v>112481</v>
          </cell>
          <cell r="B2193" t="str">
            <v>SILVIO LUIZ DOS SANTOS</v>
          </cell>
          <cell r="C2193" t="str">
            <v>BUEIRISTA</v>
          </cell>
          <cell r="D2193" t="str">
            <v>ECOSAMPA Parelheiros</v>
          </cell>
          <cell r="E2193">
            <v>43617</v>
          </cell>
          <cell r="F2193">
            <v>1907.79</v>
          </cell>
          <cell r="G2193" t="str">
            <v>Em Atividade Normal</v>
          </cell>
          <cell r="H2193">
            <v>44960</v>
          </cell>
          <cell r="I2193">
            <v>25426</v>
          </cell>
          <cell r="J2193" t="str">
            <v>118.575.498-99</v>
          </cell>
          <cell r="K2193" t="str">
            <v>122.53172.49.0</v>
          </cell>
          <cell r="L2193" t="str">
            <v>Salário Mensal</v>
          </cell>
          <cell r="M2193" t="str">
            <v>Empregado (CLT)</v>
          </cell>
          <cell r="N2193" t="str">
            <v>9922-25</v>
          </cell>
          <cell r="O2193">
            <v>66</v>
          </cell>
          <cell r="P2193" t="str">
            <v>SEGUNDA A SABADO - 06:00 AS 14:20 / INTERVALO DE 01 HORA</v>
          </cell>
          <cell r="Q2193" t="str">
            <v>220 Horas</v>
          </cell>
          <cell r="R2193" t="str">
            <v>75.01.012</v>
          </cell>
          <cell r="S2193" t="str">
            <v>SCK - Limpeza de Bueiros</v>
          </cell>
          <cell r="T2193">
            <v>2</v>
          </cell>
          <cell r="U2193" t="str">
            <v>SIEMACO SAO PAULO LIMP URBANA</v>
          </cell>
          <cell r="V2193" t="str">
            <v>Brasileira</v>
          </cell>
          <cell r="W2193" t="str">
            <v>Caraí</v>
          </cell>
          <cell r="X2193" t="str">
            <v>ANA COIMBRA PEREIRA</v>
          </cell>
          <cell r="Y2193" t="str">
            <v>FRANCISCO LUIZ DOS SANTOS</v>
          </cell>
          <cell r="Z2193" t="str">
            <v>Casado</v>
          </cell>
          <cell r="AA2193" t="str">
            <v>Ensino Fundamental Incompleto</v>
          </cell>
          <cell r="AB2193" t="str">
            <v>M</v>
          </cell>
          <cell r="AC2193" t="str">
            <v>Estrada</v>
          </cell>
          <cell r="AD2193" t="str">
            <v>DA BARRAGEM A VARGINHA</v>
          </cell>
          <cell r="AE2193" t="str">
            <v>5355</v>
          </cell>
          <cell r="AG2193" t="str">
            <v>04895-030</v>
          </cell>
          <cell r="AH2193" t="str">
            <v>BARRAGEM</v>
          </cell>
          <cell r="AI2193" t="str">
            <v>São Paulo</v>
          </cell>
          <cell r="AJ2193" t="str">
            <v>São Paulo</v>
          </cell>
          <cell r="AK2193" t="str">
            <v>11</v>
          </cell>
          <cell r="AL2193" t="str">
            <v>5977.3520</v>
          </cell>
          <cell r="AP2193">
            <v>6753</v>
          </cell>
          <cell r="AQ2193" t="str">
            <v>21266</v>
          </cell>
          <cell r="AR2193" t="str">
            <v>8</v>
          </cell>
          <cell r="AS2193" t="str">
            <v>21.953.082-8</v>
          </cell>
          <cell r="AT2193" t="str">
            <v>280336340191</v>
          </cell>
          <cell r="AU2193" t="str">
            <v>316</v>
          </cell>
          <cell r="AV2193" t="str">
            <v>381</v>
          </cell>
          <cell r="AW2193" t="str">
            <v>0000002735</v>
          </cell>
          <cell r="AX2193" t="str">
            <v>00084</v>
          </cell>
          <cell r="AY2193">
            <v>4</v>
          </cell>
          <cell r="AZ2193">
            <v>3</v>
          </cell>
          <cell r="BA2193">
            <v>0</v>
          </cell>
        </row>
        <row r="2194">
          <cell r="A2194">
            <v>113013</v>
          </cell>
          <cell r="B2194" t="str">
            <v>SILVIO SILVA DE SOUZA</v>
          </cell>
          <cell r="C2194" t="str">
            <v>MOTORISTA CAMINHAO</v>
          </cell>
          <cell r="D2194" t="str">
            <v>ECOSAMPA Operação Geral</v>
          </cell>
          <cell r="E2194">
            <v>43620</v>
          </cell>
          <cell r="F2194">
            <v>3050.22</v>
          </cell>
          <cell r="G2194" t="str">
            <v>Em Atividade Normal</v>
          </cell>
          <cell r="H2194">
            <v>44960</v>
          </cell>
          <cell r="I2194">
            <v>24247</v>
          </cell>
          <cell r="J2194" t="str">
            <v>084.752.408-60</v>
          </cell>
          <cell r="K2194" t="str">
            <v>108.91764.07.8</v>
          </cell>
          <cell r="L2194" t="str">
            <v>Salário Mensal</v>
          </cell>
          <cell r="M2194" t="str">
            <v>Empregado (CLT)</v>
          </cell>
          <cell r="N2194" t="str">
            <v>7825-10</v>
          </cell>
          <cell r="O2194">
            <v>297</v>
          </cell>
          <cell r="P2194" t="str">
            <v>SEGUNDA A SABADO - 05:40 AS 14:00 / INTERVALO DE 01 HORA</v>
          </cell>
          <cell r="Q2194" t="str">
            <v>220 Horas</v>
          </cell>
          <cell r="R2194" t="str">
            <v>75.01.017</v>
          </cell>
          <cell r="S2194" t="str">
            <v>SCK - Coleta Manual - Entulho e Materiais Diversos</v>
          </cell>
          <cell r="T2194">
            <v>2</v>
          </cell>
          <cell r="U2194" t="str">
            <v>SIND TRAB EMP DE ONIBUS RODOV INTEREST INTERM SET DIF SAO PAULO</v>
          </cell>
          <cell r="V2194" t="str">
            <v>Brasileira</v>
          </cell>
          <cell r="W2194" t="str">
            <v>São Paulo</v>
          </cell>
          <cell r="X2194" t="str">
            <v>ADELICIA SILVA DE SOUZA</v>
          </cell>
          <cell r="Y2194" t="str">
            <v>EURIPEDES GOMES DE SOUZA</v>
          </cell>
          <cell r="Z2194" t="str">
            <v>Solteiro</v>
          </cell>
          <cell r="AA2194" t="str">
            <v>Educação Básica Incompleta</v>
          </cell>
          <cell r="AB2194" t="str">
            <v>M</v>
          </cell>
          <cell r="AC2194" t="str">
            <v>Rua</v>
          </cell>
          <cell r="AD2194" t="str">
            <v>MANUEL VIEIRA SARMENTO</v>
          </cell>
          <cell r="AE2194" t="str">
            <v>496</v>
          </cell>
          <cell r="AG2194" t="str">
            <v>05831-150</v>
          </cell>
          <cell r="AH2194" t="str">
            <v>CHACARA SANTANA</v>
          </cell>
          <cell r="AI2194" t="str">
            <v>São Paulo</v>
          </cell>
          <cell r="AJ2194" t="str">
            <v>São Paulo</v>
          </cell>
          <cell r="AP2194">
            <v>1011</v>
          </cell>
          <cell r="AQ2194" t="str">
            <v>41939</v>
          </cell>
          <cell r="AR2194" t="str">
            <v>5</v>
          </cell>
          <cell r="AS2194" t="str">
            <v>192571515</v>
          </cell>
          <cell r="AT2194" t="str">
            <v>115023480183</v>
          </cell>
          <cell r="AU2194" t="str">
            <v>016</v>
          </cell>
          <cell r="AV2194" t="str">
            <v>372</v>
          </cell>
          <cell r="AW2194" t="str">
            <v>0000061901</v>
          </cell>
          <cell r="AX2194" t="str">
            <v>00148</v>
          </cell>
          <cell r="AY2194">
            <v>4</v>
          </cell>
          <cell r="AZ2194">
            <v>2</v>
          </cell>
          <cell r="BA2194">
            <v>27</v>
          </cell>
          <cell r="BB2194" t="str">
            <v>01.762.336.817</v>
          </cell>
          <cell r="BC2194">
            <v>44732</v>
          </cell>
          <cell r="BE2194" t="str">
            <v>D</v>
          </cell>
          <cell r="BG2194">
            <v>43608</v>
          </cell>
        </row>
        <row r="2195">
          <cell r="A2195">
            <v>115400</v>
          </cell>
          <cell r="B2195" t="str">
            <v>SILVIO SOARES VIEIRA</v>
          </cell>
          <cell r="C2195" t="str">
            <v>AJUDANTE EQ SERVICOS DIVERSOS</v>
          </cell>
          <cell r="D2195" t="str">
            <v>ECOSAMPA Santo Amaro</v>
          </cell>
          <cell r="E2195">
            <v>44048</v>
          </cell>
          <cell r="F2195">
            <v>1603.99</v>
          </cell>
          <cell r="G2195" t="str">
            <v>Em Atividade Normal</v>
          </cell>
          <cell r="H2195">
            <v>45086</v>
          </cell>
          <cell r="I2195">
            <v>28906</v>
          </cell>
          <cell r="J2195" t="str">
            <v>280.701.588-32</v>
          </cell>
          <cell r="K2195" t="str">
            <v>169.61714.00.6</v>
          </cell>
          <cell r="L2195" t="str">
            <v>Salário Mensal</v>
          </cell>
          <cell r="M2195" t="str">
            <v>Empregado (CLT)</v>
          </cell>
          <cell r="N2195" t="str">
            <v>5142-25</v>
          </cell>
          <cell r="O2195">
            <v>300</v>
          </cell>
          <cell r="P2195" t="str">
            <v>SEGUNDA A SABADO - 21:00 AS 04:33 / INTERVALO DE 01 HORA</v>
          </cell>
          <cell r="Q2195" t="str">
            <v>220 Horas</v>
          </cell>
          <cell r="R2195" t="str">
            <v>75.01.013</v>
          </cell>
          <cell r="S2195" t="str">
            <v>SCK - Capinação e Roçada de Vias</v>
          </cell>
          <cell r="T2195">
            <v>2</v>
          </cell>
          <cell r="U2195" t="str">
            <v>SIEMACO SAO PAULO LIMP URBANA</v>
          </cell>
          <cell r="V2195" t="str">
            <v>Brasileira</v>
          </cell>
          <cell r="W2195" t="str">
            <v>Vitória da Conquista</v>
          </cell>
          <cell r="X2195" t="str">
            <v>AURELITA SOARES VIEIRA</v>
          </cell>
          <cell r="Y2195" t="str">
            <v>CICERO VIVERIA</v>
          </cell>
          <cell r="Z2195" t="str">
            <v>Casado</v>
          </cell>
          <cell r="AA2195" t="str">
            <v>Ensino Médio Incompleto</v>
          </cell>
          <cell r="AB2195" t="str">
            <v>M</v>
          </cell>
          <cell r="AC2195" t="str">
            <v>Rua</v>
          </cell>
          <cell r="AD2195" t="str">
            <v>TENENTE CORONEL HERMAN JOSE ROCHA</v>
          </cell>
          <cell r="AE2195" t="str">
            <v>130</v>
          </cell>
          <cell r="AG2195" t="str">
            <v>04841-260</v>
          </cell>
          <cell r="AH2195" t="str">
            <v>JARDIM ALPINO</v>
          </cell>
          <cell r="AI2195" t="str">
            <v>São Paulo</v>
          </cell>
          <cell r="AJ2195" t="str">
            <v>São Paulo</v>
          </cell>
          <cell r="AK2195" t="str">
            <v>11</v>
          </cell>
          <cell r="AL2195" t="str">
            <v>98166.9390</v>
          </cell>
          <cell r="AM2195" t="str">
            <v>11</v>
          </cell>
          <cell r="AN2195" t="str">
            <v>93150.4926</v>
          </cell>
          <cell r="AP2195">
            <v>8955</v>
          </cell>
          <cell r="AQ2195" t="str">
            <v>11541</v>
          </cell>
          <cell r="AR2195" t="str">
            <v>8</v>
          </cell>
          <cell r="AS2195" t="str">
            <v>354713772</v>
          </cell>
          <cell r="AT2195" t="str">
            <v>208147790191</v>
          </cell>
          <cell r="AU2195" t="str">
            <v>069</v>
          </cell>
          <cell r="AV2195" t="str">
            <v>371</v>
          </cell>
          <cell r="AW2195" t="str">
            <v>28070158</v>
          </cell>
          <cell r="AX2195" t="str">
            <v>832</v>
          </cell>
          <cell r="AY2195">
            <v>3</v>
          </cell>
          <cell r="AZ2195">
            <v>0</v>
          </cell>
          <cell r="BA2195">
            <v>26</v>
          </cell>
        </row>
        <row r="2196">
          <cell r="A2196">
            <v>116021</v>
          </cell>
          <cell r="B2196" t="str">
            <v>SIMONE MORAIS DOS SANTOS</v>
          </cell>
          <cell r="C2196" t="str">
            <v>AJUDANTE EQ SERVICOS DIVERSOS</v>
          </cell>
          <cell r="D2196" t="str">
            <v>ECOSAMPA Campo Limpo</v>
          </cell>
          <cell r="E2196">
            <v>44207</v>
          </cell>
          <cell r="F2196">
            <v>1603.99</v>
          </cell>
          <cell r="G2196" t="str">
            <v>Em Atividade Normal</v>
          </cell>
          <cell r="H2196">
            <v>45119</v>
          </cell>
          <cell r="I2196">
            <v>31860</v>
          </cell>
          <cell r="J2196" t="str">
            <v>371.443.338-44</v>
          </cell>
          <cell r="K2196" t="str">
            <v>165.94818.81.4</v>
          </cell>
          <cell r="L2196" t="str">
            <v>Salário Mensal</v>
          </cell>
          <cell r="M2196" t="str">
            <v>Empregado (CLT)</v>
          </cell>
          <cell r="N2196" t="str">
            <v>5142-25</v>
          </cell>
          <cell r="O2196">
            <v>66</v>
          </cell>
          <cell r="P2196" t="str">
            <v>SEGUNDA A SABADO - 06:00 AS 14:20 / INTERVALO DE 01 HORA</v>
          </cell>
          <cell r="Q2196" t="str">
            <v>220 Horas</v>
          </cell>
          <cell r="R2196" t="str">
            <v>75.01.022</v>
          </cell>
          <cell r="S2196" t="str">
            <v>SCK - Limpeza Habitacional - Dificil Acesso</v>
          </cell>
          <cell r="T2196">
            <v>2</v>
          </cell>
          <cell r="U2196" t="str">
            <v>SIEMACO SAO PAULO LIMP URBANA</v>
          </cell>
          <cell r="V2196" t="str">
            <v>Brasileira</v>
          </cell>
          <cell r="W2196" t="str">
            <v>São Paulo</v>
          </cell>
          <cell r="X2196" t="str">
            <v>ELIANA ELIAS DE MORAIS</v>
          </cell>
          <cell r="Y2196" t="str">
            <v>JOSUE TADEU DOS SANTOS</v>
          </cell>
          <cell r="Z2196" t="str">
            <v>Solteiro</v>
          </cell>
          <cell r="AA2196" t="str">
            <v>Ensino Médio Completo</v>
          </cell>
          <cell r="AB2196" t="str">
            <v>F</v>
          </cell>
          <cell r="AC2196" t="str">
            <v>Rua</v>
          </cell>
          <cell r="AD2196" t="str">
            <v>ANTONIO MANOEL DE LIMA</v>
          </cell>
          <cell r="AE2196" t="str">
            <v>133</v>
          </cell>
          <cell r="AF2196" t="str">
            <v>CASA 1</v>
          </cell>
          <cell r="AG2196" t="str">
            <v>05830-190</v>
          </cell>
          <cell r="AH2196" t="str">
            <v>JARDIM GUARUJA</v>
          </cell>
          <cell r="AI2196" t="str">
            <v>São Paulo</v>
          </cell>
          <cell r="AJ2196" t="str">
            <v>São Paulo</v>
          </cell>
          <cell r="AK2196" t="str">
            <v>11</v>
          </cell>
          <cell r="AL2196" t="str">
            <v>5514.5431</v>
          </cell>
          <cell r="AP2196">
            <v>1667</v>
          </cell>
          <cell r="AQ2196" t="str">
            <v>83050</v>
          </cell>
          <cell r="AR2196" t="str">
            <v>7</v>
          </cell>
          <cell r="AS2196" t="str">
            <v>440766601</v>
          </cell>
          <cell r="AT2196" t="str">
            <v>333898010108</v>
          </cell>
          <cell r="AU2196" t="str">
            <v>0357</v>
          </cell>
          <cell r="AV2196" t="str">
            <v>372</v>
          </cell>
          <cell r="AW2196" t="str">
            <v>37144333</v>
          </cell>
          <cell r="AX2196" t="str">
            <v>844</v>
          </cell>
          <cell r="AY2196">
            <v>2</v>
          </cell>
          <cell r="AZ2196">
            <v>7</v>
          </cell>
          <cell r="BA2196">
            <v>20</v>
          </cell>
        </row>
        <row r="2197">
          <cell r="A2197">
            <v>112727</v>
          </cell>
          <cell r="B2197" t="str">
            <v>SIVALDO DIAS MACHADO</v>
          </cell>
          <cell r="C2197" t="str">
            <v>VARREDOR</v>
          </cell>
          <cell r="D2197" t="str">
            <v>ECOSAMPA Santo Amaro</v>
          </cell>
          <cell r="E2197">
            <v>43617</v>
          </cell>
          <cell r="F2197">
            <v>1603.99</v>
          </cell>
          <cell r="G2197" t="str">
            <v>Em Atividade Normal</v>
          </cell>
          <cell r="H2197">
            <v>44806</v>
          </cell>
          <cell r="I2197">
            <v>24338</v>
          </cell>
          <cell r="J2197" t="str">
            <v>571.419.245-15</v>
          </cell>
          <cell r="K2197" t="str">
            <v>123.40677.75.2</v>
          </cell>
          <cell r="L2197" t="str">
            <v>Salário Mensal</v>
          </cell>
          <cell r="M2197" t="str">
            <v>Empregado (CLT)</v>
          </cell>
          <cell r="N2197" t="str">
            <v>5142-15</v>
          </cell>
          <cell r="O2197">
            <v>66</v>
          </cell>
          <cell r="P2197" t="str">
            <v>SEGUNDA A SABADO - 06:00 AS 14:20 / INTERVALO DE 01 HORA</v>
          </cell>
          <cell r="Q2197" t="str">
            <v>220 Horas</v>
          </cell>
          <cell r="R2197" t="str">
            <v>75.01.006</v>
          </cell>
          <cell r="S2197" t="str">
            <v>SCK - Varrição de Vias e Logradouros</v>
          </cell>
          <cell r="T2197">
            <v>2</v>
          </cell>
          <cell r="U2197" t="str">
            <v>SIEMACO SAO PAULO LIMP URBANA</v>
          </cell>
          <cell r="V2197" t="str">
            <v>Brasileira</v>
          </cell>
          <cell r="W2197" t="str">
            <v>Irecê</v>
          </cell>
          <cell r="X2197" t="str">
            <v>CLEUNICE FELIX MACHADO</v>
          </cell>
          <cell r="Y2197" t="str">
            <v>DAVI DIAS DOS SANTOS</v>
          </cell>
          <cell r="Z2197" t="str">
            <v>Solteiro</v>
          </cell>
          <cell r="AA2197" t="str">
            <v>Ensino Fundamental Completo</v>
          </cell>
          <cell r="AB2197" t="str">
            <v>M</v>
          </cell>
          <cell r="AC2197" t="str">
            <v>Rua</v>
          </cell>
          <cell r="AD2197" t="str">
            <v>FELICIO ROSCITO</v>
          </cell>
          <cell r="AE2197" t="str">
            <v>501</v>
          </cell>
          <cell r="AG2197" t="str">
            <v>04466-030</v>
          </cell>
          <cell r="AH2197" t="str">
            <v>JD ITAPURA</v>
          </cell>
          <cell r="AI2197" t="str">
            <v>São Paulo</v>
          </cell>
          <cell r="AJ2197" t="str">
            <v>São Paulo</v>
          </cell>
          <cell r="AP2197">
            <v>9104</v>
          </cell>
          <cell r="AQ2197" t="str">
            <v>20707</v>
          </cell>
          <cell r="AR2197" t="str">
            <v>2</v>
          </cell>
          <cell r="AS2197" t="str">
            <v>3959307</v>
          </cell>
          <cell r="AT2197" t="str">
            <v>27033990116</v>
          </cell>
          <cell r="AU2197" t="str">
            <v>044</v>
          </cell>
          <cell r="AV2197" t="str">
            <v>418</v>
          </cell>
          <cell r="AW2197" t="str">
            <v>0000042714</v>
          </cell>
          <cell r="AX2197" t="str">
            <v>00018</v>
          </cell>
          <cell r="AY2197">
            <v>4</v>
          </cell>
          <cell r="AZ2197">
            <v>3</v>
          </cell>
          <cell r="BA2197">
            <v>0</v>
          </cell>
        </row>
        <row r="2198">
          <cell r="A2198">
            <v>122087</v>
          </cell>
          <cell r="B2198" t="str">
            <v>SOLANGE APARECIDA DE ALENCAR CARVALHO</v>
          </cell>
          <cell r="C2198" t="str">
            <v>AJUDANTE EQ SERVICOS DIVERSOS</v>
          </cell>
          <cell r="D2198" t="str">
            <v>ECOSAMPA Parelheiros</v>
          </cell>
          <cell r="E2198">
            <v>45061</v>
          </cell>
          <cell r="F2198">
            <v>1603.99</v>
          </cell>
          <cell r="G2198" t="str">
            <v>Em Atividade Normal</v>
          </cell>
          <cell r="H2198">
            <v>45061</v>
          </cell>
          <cell r="I2198">
            <v>25181</v>
          </cell>
          <cell r="J2198" t="str">
            <v>326.628.313-91</v>
          </cell>
          <cell r="K2198" t="str">
            <v>123.81343.36.0</v>
          </cell>
          <cell r="L2198" t="str">
            <v>Salário Mensal</v>
          </cell>
          <cell r="M2198" t="str">
            <v>Empregado (CLT)</v>
          </cell>
          <cell r="N2198" t="str">
            <v>5142-25</v>
          </cell>
          <cell r="O2198">
            <v>66</v>
          </cell>
          <cell r="P2198" t="str">
            <v>SEGUNDA A SABADO - 06:00 AS 14:20 / INTERVALO DE 01 HORA</v>
          </cell>
          <cell r="Q2198" t="str">
            <v>220 Horas</v>
          </cell>
          <cell r="R2198" t="str">
            <v>75.01.013</v>
          </cell>
          <cell r="S2198" t="str">
            <v>SCK - Capinação e Roçada de Vias</v>
          </cell>
          <cell r="T2198">
            <v>2</v>
          </cell>
          <cell r="U2198" t="str">
            <v>SIEMACO SAO PAULO LIMP URBANA</v>
          </cell>
          <cell r="V2198" t="str">
            <v>Brasileira</v>
          </cell>
          <cell r="W2198" t="str">
            <v>São Paulo</v>
          </cell>
          <cell r="X2198" t="str">
            <v>MARIA MARLENE CARVALHO</v>
          </cell>
          <cell r="Y2198" t="str">
            <v>MANOEL CARVALHO</v>
          </cell>
          <cell r="Z2198" t="str">
            <v>Solteiro</v>
          </cell>
          <cell r="AA2198" t="str">
            <v>Educação Básica Incompleta</v>
          </cell>
          <cell r="AB2198" t="str">
            <v>F</v>
          </cell>
          <cell r="AC2198" t="str">
            <v>Rua</v>
          </cell>
          <cell r="AD2198" t="str">
            <v>FORTE DE ALCANTARA</v>
          </cell>
          <cell r="AE2198" t="str">
            <v>344</v>
          </cell>
          <cell r="AG2198" t="str">
            <v>04865-040</v>
          </cell>
          <cell r="AH2198" t="str">
            <v>JARDIM IPORA</v>
          </cell>
          <cell r="AI2198" t="str">
            <v>São Paulo</v>
          </cell>
          <cell r="AJ2198" t="str">
            <v>São Paulo</v>
          </cell>
          <cell r="AK2198" t="str">
            <v>11</v>
          </cell>
          <cell r="AL2198" t="str">
            <v>93772.7678</v>
          </cell>
          <cell r="AP2198">
            <v>6733</v>
          </cell>
          <cell r="AQ2198" t="str">
            <v>44543</v>
          </cell>
          <cell r="AR2198" t="str">
            <v>8</v>
          </cell>
          <cell r="AS2198" t="str">
            <v>286687811</v>
          </cell>
          <cell r="AT2198" t="str">
            <v>259332960183</v>
          </cell>
          <cell r="AU2198" t="str">
            <v>353</v>
          </cell>
          <cell r="AV2198" t="str">
            <v>381</v>
          </cell>
          <cell r="AW2198" t="str">
            <v>32662831</v>
          </cell>
          <cell r="AX2198" t="str">
            <v>391</v>
          </cell>
          <cell r="AY2198">
            <v>0</v>
          </cell>
          <cell r="AZ2198">
            <v>3</v>
          </cell>
          <cell r="BA2198">
            <v>16</v>
          </cell>
        </row>
        <row r="2199">
          <cell r="A2199">
            <v>121458</v>
          </cell>
          <cell r="B2199" t="str">
            <v>SOLANGE SILVA LEITAO</v>
          </cell>
          <cell r="C2199" t="str">
            <v>AJUDANTE EQ SERVICOS DIVERSOS</v>
          </cell>
          <cell r="D2199" t="str">
            <v>ECOSAMPA M'Boi Mirim</v>
          </cell>
          <cell r="E2199">
            <v>44967</v>
          </cell>
          <cell r="F2199">
            <v>1603.99</v>
          </cell>
          <cell r="G2199" t="str">
            <v>Em Atividade Normal</v>
          </cell>
          <cell r="H2199">
            <v>44967</v>
          </cell>
          <cell r="I2199">
            <v>30676</v>
          </cell>
          <cell r="J2199" t="str">
            <v>329.132.138-39</v>
          </cell>
          <cell r="K2199" t="str">
            <v>206.86927.31.6</v>
          </cell>
          <cell r="L2199" t="str">
            <v>Salário Mensal</v>
          </cell>
          <cell r="M2199" t="str">
            <v>Empregado (CLT)</v>
          </cell>
          <cell r="N2199" t="str">
            <v>5142-25</v>
          </cell>
          <cell r="O2199">
            <v>167</v>
          </cell>
          <cell r="P2199" t="str">
            <v>SEGUNDA A SABADO - 13:40 AS 22:00 / INTERVALO DE 01 HORA</v>
          </cell>
          <cell r="Q2199" t="str">
            <v>220 Horas</v>
          </cell>
          <cell r="R2199" t="str">
            <v>75.01.011</v>
          </cell>
          <cell r="S2199" t="str">
            <v>SCK - Lavagem - Feiras, Vias e Logradouros</v>
          </cell>
          <cell r="T2199">
            <v>2</v>
          </cell>
          <cell r="U2199" t="str">
            <v>SIEMACO SAO PAULO LIMP URBANA</v>
          </cell>
          <cell r="V2199" t="str">
            <v>Brasileira</v>
          </cell>
          <cell r="W2199" t="str">
            <v>São Paulo</v>
          </cell>
          <cell r="X2199" t="str">
            <v>GONCALA GOMES DA SILVA</v>
          </cell>
          <cell r="Y2199" t="str">
            <v>ANTONIO VALMIR VIEIRA LEITAO</v>
          </cell>
          <cell r="Z2199" t="str">
            <v>Solteiro</v>
          </cell>
          <cell r="AA2199" t="str">
            <v>Ensino Fundamental Completo</v>
          </cell>
          <cell r="AB2199" t="str">
            <v>F</v>
          </cell>
          <cell r="AC2199" t="str">
            <v>Rua</v>
          </cell>
          <cell r="AD2199" t="str">
            <v>TIJUAPE</v>
          </cell>
          <cell r="AE2199" t="str">
            <v>608</v>
          </cell>
          <cell r="AG2199" t="str">
            <v>05873-380</v>
          </cell>
          <cell r="AH2199" t="str">
            <v>MORRO DO INDIO</v>
          </cell>
          <cell r="AI2199" t="str">
            <v>São Paulo</v>
          </cell>
          <cell r="AJ2199" t="str">
            <v>São Paulo</v>
          </cell>
          <cell r="AM2199" t="str">
            <v>11</v>
          </cell>
          <cell r="AN2199" t="str">
            <v>96671-4241</v>
          </cell>
          <cell r="AP2199">
            <v>9106</v>
          </cell>
          <cell r="AQ2199" t="str">
            <v>45091</v>
          </cell>
          <cell r="AR2199" t="str">
            <v>0</v>
          </cell>
          <cell r="AS2199" t="str">
            <v>407835040</v>
          </cell>
          <cell r="AT2199" t="str">
            <v>308940590183</v>
          </cell>
          <cell r="AU2199" t="str">
            <v>0104</v>
          </cell>
          <cell r="AV2199" t="str">
            <v>020</v>
          </cell>
          <cell r="AW2199" t="str">
            <v>32913213</v>
          </cell>
          <cell r="AX2199" t="str">
            <v>839</v>
          </cell>
          <cell r="AY2199">
            <v>0</v>
          </cell>
          <cell r="AZ2199">
            <v>6</v>
          </cell>
          <cell r="BA2199">
            <v>21</v>
          </cell>
        </row>
        <row r="2200">
          <cell r="A2200">
            <v>121318</v>
          </cell>
          <cell r="B2200" t="str">
            <v>STEVSON SANTOS GOMES</v>
          </cell>
          <cell r="C2200" t="str">
            <v>VARREDOR</v>
          </cell>
          <cell r="D2200" t="str">
            <v>ECOSAMPA Campo Limpo</v>
          </cell>
          <cell r="E2200">
            <v>44945</v>
          </cell>
          <cell r="F2200">
            <v>1603.99</v>
          </cell>
          <cell r="G2200" t="str">
            <v>Em Atividade Normal</v>
          </cell>
          <cell r="H2200">
            <v>44945</v>
          </cell>
          <cell r="I2200">
            <v>34801</v>
          </cell>
          <cell r="J2200" t="str">
            <v>439.289.128-36</v>
          </cell>
          <cell r="K2200" t="str">
            <v>209.78002.52.5</v>
          </cell>
          <cell r="L2200" t="str">
            <v>Salário Mensal</v>
          </cell>
          <cell r="M2200" t="str">
            <v>Empregado (CLT)</v>
          </cell>
          <cell r="N2200" t="str">
            <v>5142-15</v>
          </cell>
          <cell r="O2200">
            <v>66</v>
          </cell>
          <cell r="P2200" t="str">
            <v>SEGUNDA A SABADO - 06:00 AS 14:20 / INTERVALO DE 01 HORA</v>
          </cell>
          <cell r="Q2200" t="str">
            <v>220 Horas</v>
          </cell>
          <cell r="R2200" t="str">
            <v>75.01.006</v>
          </cell>
          <cell r="S2200" t="str">
            <v>SCK - Varrição de Vias e Logradouros</v>
          </cell>
          <cell r="T2200">
            <v>2</v>
          </cell>
          <cell r="U2200" t="str">
            <v>SIEMACO SAO PAULO LIMP URBANA</v>
          </cell>
          <cell r="V2200" t="str">
            <v>Brasileira</v>
          </cell>
          <cell r="W2200" t="str">
            <v>São Paulo</v>
          </cell>
          <cell r="X2200" t="str">
            <v>MARIA ZILMA BATISTA DOS SANTOS GOMES</v>
          </cell>
          <cell r="Y2200" t="str">
            <v>FERLISBERTO VIEIRA GOMES</v>
          </cell>
          <cell r="Z2200" t="str">
            <v>Solteiro</v>
          </cell>
          <cell r="AA2200" t="str">
            <v>Ensino Fundamental Incompleto</v>
          </cell>
          <cell r="AB2200" t="str">
            <v>M</v>
          </cell>
          <cell r="AC2200" t="str">
            <v>Rua</v>
          </cell>
          <cell r="AD2200" t="str">
            <v>BATISTA COELHO</v>
          </cell>
          <cell r="AE2200" t="str">
            <v>266</v>
          </cell>
          <cell r="AF2200" t="str">
            <v>CS 4H</v>
          </cell>
          <cell r="AG2200" t="str">
            <v>05856-510</v>
          </cell>
          <cell r="AH2200" t="str">
            <v>PQ SONIA</v>
          </cell>
          <cell r="AI2200" t="str">
            <v>São Paulo</v>
          </cell>
          <cell r="AJ2200" t="str">
            <v>São Paulo</v>
          </cell>
          <cell r="AK2200" t="str">
            <v>11</v>
          </cell>
          <cell r="AL2200" t="str">
            <v>5825.3479</v>
          </cell>
          <cell r="AM2200" t="str">
            <v>11</v>
          </cell>
          <cell r="AN2200" t="str">
            <v>99124-4625</v>
          </cell>
          <cell r="AP2200">
            <v>8485</v>
          </cell>
          <cell r="AQ2200" t="str">
            <v>33982</v>
          </cell>
          <cell r="AR2200" t="str">
            <v>7</v>
          </cell>
          <cell r="AS2200" t="str">
            <v>377065456</v>
          </cell>
          <cell r="AT2200" t="str">
            <v>395685490141</v>
          </cell>
          <cell r="AW2200" t="str">
            <v>439289128</v>
          </cell>
          <cell r="AX2200" t="str">
            <v>36</v>
          </cell>
          <cell r="AY2200">
            <v>0</v>
          </cell>
          <cell r="AZ2200">
            <v>7</v>
          </cell>
          <cell r="BA2200">
            <v>12</v>
          </cell>
        </row>
        <row r="2201">
          <cell r="A2201">
            <v>112678</v>
          </cell>
          <cell r="B2201" t="str">
            <v>SUELI APARECIDA DOS SANTOS</v>
          </cell>
          <cell r="C2201" t="str">
            <v>AJUDANTE EQ SERVICOS DIVERSOS</v>
          </cell>
          <cell r="D2201" t="str">
            <v>ECOSAMPA Santo Amaro</v>
          </cell>
          <cell r="E2201">
            <v>43617</v>
          </cell>
          <cell r="F2201">
            <v>1603.99</v>
          </cell>
          <cell r="G2201" t="str">
            <v>Em Atividade Normal</v>
          </cell>
          <cell r="H2201">
            <v>45023</v>
          </cell>
          <cell r="I2201">
            <v>25765</v>
          </cell>
          <cell r="J2201" t="str">
            <v>171.454.868-65</v>
          </cell>
          <cell r="K2201" t="str">
            <v>124.00340.57.0</v>
          </cell>
          <cell r="L2201" t="str">
            <v>Salário Mensal</v>
          </cell>
          <cell r="M2201" t="str">
            <v>Empregado (CLT)</v>
          </cell>
          <cell r="N2201" t="str">
            <v>5142-25</v>
          </cell>
          <cell r="O2201">
            <v>233</v>
          </cell>
          <cell r="P2201" t="str">
            <v>SEGUNDA A SABADO - 09:00 AS 17:20 / INTERVALO DE 01 HORA</v>
          </cell>
          <cell r="Q2201" t="str">
            <v>220 Horas</v>
          </cell>
          <cell r="R2201" t="str">
            <v>75.01.019</v>
          </cell>
          <cell r="S2201" t="str">
            <v>SCK - Operação dos Ecopontos</v>
          </cell>
          <cell r="T2201">
            <v>2</v>
          </cell>
          <cell r="U2201" t="str">
            <v>SIEMACO SAO PAULO LIMP URBANA</v>
          </cell>
          <cell r="V2201" t="str">
            <v>Brasileira</v>
          </cell>
          <cell r="W2201" t="str">
            <v>São Paulo</v>
          </cell>
          <cell r="X2201" t="str">
            <v>ENEIDE BISPO DOS SANTOS</v>
          </cell>
          <cell r="Y2201" t="str">
            <v>JUSTINO FAUSTO DOS SANTOS</v>
          </cell>
          <cell r="Z2201" t="str">
            <v>Solteiro</v>
          </cell>
          <cell r="AA2201" t="str">
            <v>Ensino Médio Completo</v>
          </cell>
          <cell r="AB2201" t="str">
            <v>F</v>
          </cell>
          <cell r="AC2201" t="str">
            <v>Rua</v>
          </cell>
          <cell r="AD2201" t="str">
            <v>CELORICO DE BASTO</v>
          </cell>
          <cell r="AE2201" t="str">
            <v>506</v>
          </cell>
          <cell r="AG2201" t="str">
            <v>05857-250</v>
          </cell>
          <cell r="AH2201" t="str">
            <v>JD AURELIO</v>
          </cell>
          <cell r="AI2201" t="str">
            <v>São Paulo</v>
          </cell>
          <cell r="AJ2201" t="str">
            <v>São Paulo</v>
          </cell>
          <cell r="AP2201">
            <v>9104</v>
          </cell>
          <cell r="AQ2201" t="str">
            <v>20316</v>
          </cell>
          <cell r="AR2201" t="str">
            <v>2</v>
          </cell>
          <cell r="AS2201" t="str">
            <v>242103832</v>
          </cell>
          <cell r="AT2201" t="str">
            <v>2054916501162</v>
          </cell>
          <cell r="AU2201" t="str">
            <v>472</v>
          </cell>
          <cell r="AV2201" t="str">
            <v>373</v>
          </cell>
          <cell r="AW2201" t="str">
            <v>0000023202</v>
          </cell>
          <cell r="AX2201" t="str">
            <v>00139</v>
          </cell>
          <cell r="AY2201">
            <v>4</v>
          </cell>
          <cell r="AZ2201">
            <v>3</v>
          </cell>
          <cell r="BA2201">
            <v>0</v>
          </cell>
        </row>
        <row r="2202">
          <cell r="A2202">
            <v>113905</v>
          </cell>
          <cell r="B2202" t="str">
            <v>SUELI DE JESUS LADEIRA</v>
          </cell>
          <cell r="C2202" t="str">
            <v>PENSIONISTAS</v>
          </cell>
          <cell r="D2202" t="str">
            <v>ECOSAMPA Pensionistas</v>
          </cell>
          <cell r="E2202">
            <v>43647</v>
          </cell>
          <cell r="F2202">
            <v>0.01</v>
          </cell>
          <cell r="G2202" t="str">
            <v>Em Atividade Normal</v>
          </cell>
          <cell r="H2202">
            <v>43647</v>
          </cell>
          <cell r="J2202" t="str">
            <v>320.365.088-63</v>
          </cell>
          <cell r="L2202" t="str">
            <v>Nenhuma</v>
          </cell>
          <cell r="M2202" t="str">
            <v>Pensionista</v>
          </cell>
          <cell r="N2202" t="str">
            <v>1415-20</v>
          </cell>
          <cell r="O2202">
            <v>46</v>
          </cell>
          <cell r="P2202" t="str">
            <v>SEGUNDA A SEXTA - 08:30 ÀS 18:18 / INTERVALO DE 01 HORA</v>
          </cell>
          <cell r="Q2202" t="str">
            <v>220 Horas</v>
          </cell>
          <cell r="R2202" t="str">
            <v>00.00.000</v>
          </cell>
          <cell r="S2202" t="str">
            <v>Pensionistas</v>
          </cell>
          <cell r="T2202">
            <v>2</v>
          </cell>
          <cell r="U2202" t="str">
            <v>Nenhum</v>
          </cell>
          <cell r="V2202" t="str">
            <v>Brasileira</v>
          </cell>
          <cell r="W2202" t="str">
            <v>Nenhum</v>
          </cell>
          <cell r="Z2202" t="str">
            <v>Solteiro</v>
          </cell>
          <cell r="AA2202" t="str">
            <v>Ensino Médio Completo</v>
          </cell>
          <cell r="AB2202" t="str">
            <v>-</v>
          </cell>
          <cell r="AC2202" t="str">
            <v>Nenhum</v>
          </cell>
          <cell r="AI2202" t="str">
            <v>São Paulo</v>
          </cell>
          <cell r="AJ2202" t="str">
            <v>São Paulo</v>
          </cell>
          <cell r="AP2202">
            <v>9106</v>
          </cell>
          <cell r="AQ2202" t="str">
            <v>23277</v>
          </cell>
          <cell r="AR2202" t="str">
            <v>1</v>
          </cell>
          <cell r="AY2202">
            <v>4</v>
          </cell>
          <cell r="AZ2202">
            <v>2</v>
          </cell>
          <cell r="BA2202">
            <v>0</v>
          </cell>
        </row>
        <row r="2203">
          <cell r="A2203">
            <v>114268</v>
          </cell>
          <cell r="B2203" t="str">
            <v>SUELI REGINA DA SILVA</v>
          </cell>
          <cell r="C2203" t="str">
            <v>AJUDANTE EQ SERVICOS DIVERSOS</v>
          </cell>
          <cell r="D2203" t="str">
            <v>ECOSAMPA Santo Amaro</v>
          </cell>
          <cell r="E2203">
            <v>43804</v>
          </cell>
          <cell r="F2203">
            <v>1281.23</v>
          </cell>
          <cell r="G2203" t="str">
            <v>Demitido em Meses Anteriores</v>
          </cell>
          <cell r="H2203">
            <v>43929</v>
          </cell>
          <cell r="I2203">
            <v>28062</v>
          </cell>
          <cell r="J2203" t="str">
            <v>233.357.028-83</v>
          </cell>
          <cell r="K2203" t="str">
            <v>166.93881.03.4</v>
          </cell>
          <cell r="L2203" t="str">
            <v>Salário Mensal</v>
          </cell>
          <cell r="M2203" t="str">
            <v>Empregado (CLT)</v>
          </cell>
          <cell r="N2203" t="str">
            <v>5142-25</v>
          </cell>
          <cell r="O2203">
            <v>300</v>
          </cell>
          <cell r="P2203" t="str">
            <v>SEGUNDA A SABADO - 21:00 AS 04:33 / INTERVALO DE 01 HORA</v>
          </cell>
          <cell r="Q2203" t="str">
            <v>220 Horas</v>
          </cell>
          <cell r="R2203" t="str">
            <v>75.01.016</v>
          </cell>
          <cell r="S2203" t="str">
            <v>SCK - Coleta - Catabagulho e Entulho</v>
          </cell>
          <cell r="T2203">
            <v>2</v>
          </cell>
          <cell r="U2203" t="str">
            <v>SIEMACO SAO PAULO LIMP URBANA</v>
          </cell>
          <cell r="V2203" t="str">
            <v>Brasileira</v>
          </cell>
          <cell r="W2203" t="str">
            <v>Mauá</v>
          </cell>
          <cell r="X2203" t="str">
            <v>APARECIDA SILVA</v>
          </cell>
          <cell r="Y2203" t="str">
            <v>NAO DECLARADO</v>
          </cell>
          <cell r="Z2203" t="str">
            <v>Solteiro</v>
          </cell>
          <cell r="AA2203" t="str">
            <v>Ensino Fundamental Incompleto</v>
          </cell>
          <cell r="AB2203" t="str">
            <v>F</v>
          </cell>
          <cell r="AC2203" t="str">
            <v>Estrada</v>
          </cell>
          <cell r="AD2203" t="str">
            <v>ESTRADA DO M BOI MIRIM</v>
          </cell>
          <cell r="AE2203" t="str">
            <v>120</v>
          </cell>
          <cell r="AG2203" t="str">
            <v>04905-000</v>
          </cell>
          <cell r="AH2203" t="str">
            <v>JARDIM DAS FLORES</v>
          </cell>
          <cell r="AI2203" t="str">
            <v>São Paulo</v>
          </cell>
          <cell r="AJ2203" t="str">
            <v>São Paulo</v>
          </cell>
          <cell r="AK2203" t="str">
            <v>11</v>
          </cell>
          <cell r="AL2203" t="str">
            <v>2613.1341</v>
          </cell>
          <cell r="AM2203" t="str">
            <v>11</v>
          </cell>
          <cell r="AN2203" t="str">
            <v>95289.7049</v>
          </cell>
          <cell r="AP2203">
            <v>1571</v>
          </cell>
          <cell r="AQ2203" t="str">
            <v>40999</v>
          </cell>
          <cell r="AR2203" t="str">
            <v>2</v>
          </cell>
          <cell r="AS2203" t="str">
            <v>358807797</v>
          </cell>
          <cell r="AT2203" t="str">
            <v>395692740116</v>
          </cell>
          <cell r="AU2203" t="str">
            <v>231</v>
          </cell>
          <cell r="AV2203" t="str">
            <v>373</v>
          </cell>
          <cell r="AW2203" t="str">
            <v>23335702</v>
          </cell>
          <cell r="AX2203" t="str">
            <v>883</v>
          </cell>
          <cell r="AY2203">
            <v>0</v>
          </cell>
          <cell r="AZ2203">
            <v>4</v>
          </cell>
          <cell r="BA2203">
            <v>3</v>
          </cell>
        </row>
        <row r="2204">
          <cell r="A2204">
            <v>120354</v>
          </cell>
          <cell r="B2204" t="str">
            <v>TACIANA MARIA SANTOS DA SILVA</v>
          </cell>
          <cell r="C2204" t="str">
            <v>PENSIONISTAS</v>
          </cell>
          <cell r="D2204" t="str">
            <v>ECOSAMPA Pensionistas</v>
          </cell>
          <cell r="E2204">
            <v>44819</v>
          </cell>
          <cell r="F2204">
            <v>0.01</v>
          </cell>
          <cell r="G2204" t="str">
            <v>Em Atividade Normal</v>
          </cell>
          <cell r="H2204">
            <v>44819</v>
          </cell>
          <cell r="J2204" t="str">
            <v>257.522.298-20</v>
          </cell>
          <cell r="L2204" t="str">
            <v>Nenhuma</v>
          </cell>
          <cell r="M2204" t="str">
            <v>Pensionista</v>
          </cell>
          <cell r="N2204" t="str">
            <v>1415-20</v>
          </cell>
          <cell r="O2204">
            <v>0</v>
          </cell>
          <cell r="P2204" t="str">
            <v>Nenhum</v>
          </cell>
          <cell r="Q2204" t="str">
            <v>Nenhuma</v>
          </cell>
          <cell r="R2204" t="str">
            <v>00.00.000</v>
          </cell>
          <cell r="S2204" t="str">
            <v>Pensionistas</v>
          </cell>
          <cell r="T2204">
            <v>2</v>
          </cell>
          <cell r="U2204" t="str">
            <v>Nenhum</v>
          </cell>
          <cell r="V2204" t="str">
            <v>Brasileira</v>
          </cell>
          <cell r="W2204" t="str">
            <v>Nenhum</v>
          </cell>
          <cell r="Z2204" t="str">
            <v>Nenhum</v>
          </cell>
          <cell r="AA2204" t="str">
            <v>Nenhum</v>
          </cell>
          <cell r="AB2204" t="str">
            <v>F</v>
          </cell>
          <cell r="AC2204" t="str">
            <v>Nenhum</v>
          </cell>
          <cell r="AJ2204" t="str">
            <v>Nenhum</v>
          </cell>
          <cell r="AP2204">
            <v>1</v>
          </cell>
          <cell r="AQ2204" t="str">
            <v>13928702</v>
          </cell>
          <cell r="AR2204" t="str">
            <v>8</v>
          </cell>
          <cell r="AY2204">
            <v>0</v>
          </cell>
          <cell r="AZ2204">
            <v>11</v>
          </cell>
          <cell r="BA2204">
            <v>16</v>
          </cell>
        </row>
        <row r="2205">
          <cell r="A2205">
            <v>116727</v>
          </cell>
          <cell r="B2205" t="str">
            <v>TALES SOUSA DE OLIVEIRA</v>
          </cell>
          <cell r="C2205" t="str">
            <v>AJUDANTE EQ SERVICOS DIVERSOS</v>
          </cell>
          <cell r="D2205" t="str">
            <v>ECOSAMPA Operação Geral</v>
          </cell>
          <cell r="E2205">
            <v>44368</v>
          </cell>
          <cell r="F2205">
            <v>1464.83</v>
          </cell>
          <cell r="G2205" t="str">
            <v>Demitido em Meses Anteriores</v>
          </cell>
          <cell r="H2205">
            <v>44841</v>
          </cell>
          <cell r="I2205">
            <v>35346</v>
          </cell>
          <cell r="J2205" t="str">
            <v>496.632.738-52</v>
          </cell>
          <cell r="K2205" t="str">
            <v>140.14951.28.2</v>
          </cell>
          <cell r="L2205" t="str">
            <v>Salário Mensal</v>
          </cell>
          <cell r="M2205" t="str">
            <v>Empregado (CLT)</v>
          </cell>
          <cell r="N2205" t="str">
            <v>5142-25</v>
          </cell>
          <cell r="O2205">
            <v>301</v>
          </cell>
          <cell r="P2205" t="str">
            <v>SEGUNDA A SABADO - 22:00 AS 05:25 / INTERVALO DE 01 HORA</v>
          </cell>
          <cell r="Q2205" t="str">
            <v>220 Horas</v>
          </cell>
          <cell r="R2205" t="str">
            <v>75.01.022</v>
          </cell>
          <cell r="S2205" t="str">
            <v>SCK - Limpeza Habitacional - Dificil Acesso</v>
          </cell>
          <cell r="T2205">
            <v>2</v>
          </cell>
          <cell r="U2205" t="str">
            <v>SIEMACO SAO PAULO LIMP URBANA</v>
          </cell>
          <cell r="V2205" t="str">
            <v>Brasileira</v>
          </cell>
          <cell r="W2205" t="str">
            <v>São Paulo</v>
          </cell>
          <cell r="X2205" t="str">
            <v>MARIA DAS DORES DOMINGOS</v>
          </cell>
          <cell r="Y2205" t="str">
            <v>ATAIDE LACERDA OLIVEIRA</v>
          </cell>
          <cell r="Z2205" t="str">
            <v>Solteiro</v>
          </cell>
          <cell r="AA2205" t="str">
            <v>Ensino Médio Completo</v>
          </cell>
          <cell r="AB2205" t="str">
            <v>M</v>
          </cell>
          <cell r="AC2205" t="str">
            <v>Rua</v>
          </cell>
          <cell r="AD2205" t="str">
            <v>RUA FORTE DE TRINDADE</v>
          </cell>
          <cell r="AE2205" t="str">
            <v>454</v>
          </cell>
          <cell r="AG2205" t="str">
            <v>04885-100</v>
          </cell>
          <cell r="AH2205" t="str">
            <v>JARDIM IPORA</v>
          </cell>
          <cell r="AI2205" t="str">
            <v>São Paulo</v>
          </cell>
          <cell r="AJ2205" t="str">
            <v>São Paulo</v>
          </cell>
          <cell r="AK2205" t="str">
            <v>11</v>
          </cell>
          <cell r="AL2205" t="str">
            <v>5922.2104</v>
          </cell>
          <cell r="AM2205" t="str">
            <v>11</v>
          </cell>
          <cell r="AN2205" t="str">
            <v>94128.3472</v>
          </cell>
          <cell r="AP2205">
            <v>9340</v>
          </cell>
          <cell r="AQ2205" t="str">
            <v>66536</v>
          </cell>
          <cell r="AR2205" t="str">
            <v>4</v>
          </cell>
          <cell r="AS2205" t="str">
            <v>39443867X</v>
          </cell>
          <cell r="AT2205" t="str">
            <v>426837990116</v>
          </cell>
          <cell r="AU2205" t="str">
            <v>0417</v>
          </cell>
          <cell r="AV2205" t="str">
            <v>381</v>
          </cell>
          <cell r="AW2205" t="str">
            <v>49663273</v>
          </cell>
          <cell r="AX2205" t="str">
            <v>852</v>
          </cell>
          <cell r="AY2205">
            <v>1</v>
          </cell>
          <cell r="AZ2205">
            <v>3</v>
          </cell>
          <cell r="BA2205">
            <v>16</v>
          </cell>
        </row>
        <row r="2206">
          <cell r="A2206">
            <v>115206</v>
          </cell>
          <cell r="B2206" t="str">
            <v>TAMIRES LOURENCO MARTINS</v>
          </cell>
          <cell r="C2206" t="str">
            <v>PENSIONISTAS</v>
          </cell>
          <cell r="D2206" t="str">
            <v>ECOSAMPA Pensionistas</v>
          </cell>
          <cell r="E2206">
            <v>44007</v>
          </cell>
          <cell r="F2206">
            <v>0.01</v>
          </cell>
          <cell r="G2206" t="str">
            <v>Em Atividade Normal</v>
          </cell>
          <cell r="H2206">
            <v>44007</v>
          </cell>
          <cell r="J2206" t="str">
            <v>359.997.538-80</v>
          </cell>
          <cell r="L2206" t="str">
            <v>Nenhuma</v>
          </cell>
          <cell r="M2206" t="str">
            <v>Pensionista</v>
          </cell>
          <cell r="N2206" t="str">
            <v>1415-20</v>
          </cell>
          <cell r="O2206">
            <v>0</v>
          </cell>
          <cell r="P2206" t="str">
            <v>Nenhum</v>
          </cell>
          <cell r="Q2206" t="str">
            <v>Nenhuma</v>
          </cell>
          <cell r="R2206" t="str">
            <v>00.00.000</v>
          </cell>
          <cell r="S2206" t="str">
            <v>Pensionistas</v>
          </cell>
          <cell r="T2206">
            <v>0</v>
          </cell>
          <cell r="U2206" t="str">
            <v>Nenhum</v>
          </cell>
          <cell r="V2206" t="str">
            <v>Nenhuma</v>
          </cell>
          <cell r="W2206" t="str">
            <v>Nenhum</v>
          </cell>
          <cell r="Z2206" t="str">
            <v>Solteiro</v>
          </cell>
          <cell r="AA2206" t="str">
            <v>Ensino Médio Completo</v>
          </cell>
          <cell r="AB2206" t="str">
            <v>F</v>
          </cell>
          <cell r="AC2206" t="str">
            <v>Nenhum</v>
          </cell>
          <cell r="AI2206" t="str">
            <v>São Paulo</v>
          </cell>
          <cell r="AJ2206" t="str">
            <v>São Paulo</v>
          </cell>
          <cell r="AP2206">
            <v>2950</v>
          </cell>
          <cell r="AQ2206" t="str">
            <v>34579</v>
          </cell>
          <cell r="AR2206" t="str">
            <v>0</v>
          </cell>
          <cell r="AY2206">
            <v>3</v>
          </cell>
          <cell r="AZ2206">
            <v>2</v>
          </cell>
          <cell r="BA2206">
            <v>6</v>
          </cell>
        </row>
        <row r="2207">
          <cell r="A2207">
            <v>119753</v>
          </cell>
          <cell r="B2207" t="str">
            <v>TATTIANE ANDRADE RUFINO DOS SANTOS</v>
          </cell>
          <cell r="C2207" t="str">
            <v>MENOR/JOVEM APRENDIZ</v>
          </cell>
          <cell r="D2207" t="str">
            <v>ECOSAMPA Administração</v>
          </cell>
          <cell r="E2207">
            <v>44734</v>
          </cell>
          <cell r="F2207">
            <v>1320</v>
          </cell>
          <cell r="G2207" t="str">
            <v>Em Atividade Normal</v>
          </cell>
          <cell r="H2207">
            <v>44734</v>
          </cell>
          <cell r="I2207">
            <v>37350</v>
          </cell>
          <cell r="J2207" t="str">
            <v>474.686.798-43</v>
          </cell>
          <cell r="K2207" t="str">
            <v>200.87921.34.5</v>
          </cell>
          <cell r="L2207" t="str">
            <v>Salário Mensal</v>
          </cell>
          <cell r="M2207" t="str">
            <v>Menor Aprendiz</v>
          </cell>
          <cell r="N2207" t="str">
            <v>4110-05</v>
          </cell>
          <cell r="O2207">
            <v>419</v>
          </cell>
          <cell r="P2207" t="str">
            <v>SEGUNDA A SEXTA - 08:00 AS 14:15 - 15 Minutos de Intervalo</v>
          </cell>
          <cell r="Q2207" t="str">
            <v>150 Horas</v>
          </cell>
          <cell r="R2207" t="str">
            <v>02.02.001</v>
          </cell>
          <cell r="S2207" t="str">
            <v>Depto Adm Pessoal</v>
          </cell>
          <cell r="T2207">
            <v>1</v>
          </cell>
          <cell r="U2207" t="str">
            <v>SIEMACO SAO PAULO LIMP URBANA</v>
          </cell>
          <cell r="V2207" t="str">
            <v>Brasileira</v>
          </cell>
          <cell r="W2207" t="str">
            <v>Diadema</v>
          </cell>
          <cell r="X2207" t="str">
            <v>MARIA HELIA GOMES DE ANDRADE</v>
          </cell>
          <cell r="Y2207" t="str">
            <v>VAGNER RUFINO DOS SANTOS</v>
          </cell>
          <cell r="Z2207" t="str">
            <v>Solteiro</v>
          </cell>
          <cell r="AA2207" t="str">
            <v>Ensino Médio Completo</v>
          </cell>
          <cell r="AB2207" t="str">
            <v>F</v>
          </cell>
          <cell r="AC2207" t="str">
            <v>Rua</v>
          </cell>
          <cell r="AD2207" t="str">
            <v>MANOEL DE ALMEIDA</v>
          </cell>
          <cell r="AE2207" t="str">
            <v>349</v>
          </cell>
          <cell r="AG2207" t="str">
            <v>09972-080</v>
          </cell>
          <cell r="AH2207" t="str">
            <v>ELDORADO</v>
          </cell>
          <cell r="AI2207" t="str">
            <v>Diadema</v>
          </cell>
          <cell r="AJ2207" t="str">
            <v>São Paulo</v>
          </cell>
          <cell r="AM2207" t="str">
            <v>11</v>
          </cell>
          <cell r="AN2207" t="str">
            <v>98301-1345</v>
          </cell>
          <cell r="AP2207">
            <v>1546</v>
          </cell>
          <cell r="AQ2207" t="str">
            <v>92887</v>
          </cell>
          <cell r="AR2207" t="str">
            <v>8</v>
          </cell>
          <cell r="AS2207" t="str">
            <v>579254392</v>
          </cell>
          <cell r="AW2207" t="str">
            <v>474.686.79</v>
          </cell>
          <cell r="AX2207" t="str">
            <v>843</v>
          </cell>
          <cell r="AY2207">
            <v>1</v>
          </cell>
          <cell r="AZ2207">
            <v>2</v>
          </cell>
          <cell r="BA2207">
            <v>9</v>
          </cell>
        </row>
        <row r="2208">
          <cell r="A2208">
            <v>122083</v>
          </cell>
          <cell r="B2208" t="str">
            <v>TAYNARA MIGUEL SILVA</v>
          </cell>
          <cell r="C2208" t="str">
            <v>AJUDANTE EQ SERVICOS DIVERSOS</v>
          </cell>
          <cell r="D2208" t="str">
            <v>ECOSAMPA M'Boi Mirim</v>
          </cell>
          <cell r="E2208">
            <v>45061</v>
          </cell>
          <cell r="F2208">
            <v>1603.99</v>
          </cell>
          <cell r="G2208" t="str">
            <v>Em Atividade Normal</v>
          </cell>
          <cell r="H2208">
            <v>45061</v>
          </cell>
          <cell r="I2208">
            <v>35062</v>
          </cell>
          <cell r="J2208" t="str">
            <v>470.737.978-86</v>
          </cell>
          <cell r="K2208" t="str">
            <v>237.54696.81.1</v>
          </cell>
          <cell r="L2208" t="str">
            <v>Salário Mensal</v>
          </cell>
          <cell r="M2208" t="str">
            <v>Empregado (CLT)</v>
          </cell>
          <cell r="N2208" t="str">
            <v>5142-25</v>
          </cell>
          <cell r="O2208">
            <v>66</v>
          </cell>
          <cell r="P2208" t="str">
            <v>SEGUNDA A SABADO - 06:00 AS 14:20 / INTERVALO DE 01 HORA</v>
          </cell>
          <cell r="Q2208" t="str">
            <v>220 Horas</v>
          </cell>
          <cell r="R2208" t="str">
            <v>75.01.013</v>
          </cell>
          <cell r="S2208" t="str">
            <v>SCK - Capinação e Roçada de Vias</v>
          </cell>
          <cell r="T2208">
            <v>2</v>
          </cell>
          <cell r="U2208" t="str">
            <v>SIEMACO SAO PAULO LIMP URBANA</v>
          </cell>
          <cell r="V2208" t="str">
            <v>Brasileira</v>
          </cell>
          <cell r="W2208" t="str">
            <v>São Paulo</v>
          </cell>
          <cell r="X2208" t="str">
            <v>EVA PILA MIGUEL</v>
          </cell>
          <cell r="Y2208" t="str">
            <v>BENEDITO BUENO DA SILVA FILHO</v>
          </cell>
          <cell r="Z2208" t="str">
            <v>Solteiro</v>
          </cell>
          <cell r="AA2208" t="str">
            <v>Ensino Fundamental Incompleto</v>
          </cell>
          <cell r="AB2208" t="str">
            <v>F</v>
          </cell>
          <cell r="AC2208" t="str">
            <v>Rua</v>
          </cell>
          <cell r="AD2208" t="str">
            <v>BENEDITO DE BARROS</v>
          </cell>
          <cell r="AE2208" t="str">
            <v>720</v>
          </cell>
          <cell r="AG2208" t="str">
            <v>05882-370</v>
          </cell>
          <cell r="AH2208" t="str">
            <v>JARDIM SAO BENTO NOVO</v>
          </cell>
          <cell r="AI2208" t="str">
            <v>São Paulo</v>
          </cell>
          <cell r="AJ2208" t="str">
            <v>São Paulo</v>
          </cell>
          <cell r="AK2208" t="str">
            <v>11</v>
          </cell>
          <cell r="AL2208" t="str">
            <v>94874.6981</v>
          </cell>
          <cell r="AP2208">
            <v>8485</v>
          </cell>
          <cell r="AQ2208" t="str">
            <v>36630</v>
          </cell>
          <cell r="AR2208" t="str">
            <v>9</v>
          </cell>
          <cell r="AS2208" t="str">
            <v>53338042X</v>
          </cell>
          <cell r="AT2208" t="str">
            <v>417694420132</v>
          </cell>
          <cell r="AU2208" t="str">
            <v>0070</v>
          </cell>
          <cell r="AV2208" t="str">
            <v>020</v>
          </cell>
          <cell r="AW2208" t="str">
            <v>47073797</v>
          </cell>
          <cell r="AX2208" t="str">
            <v>886</v>
          </cell>
          <cell r="AY2208">
            <v>0</v>
          </cell>
          <cell r="AZ2208">
            <v>3</v>
          </cell>
          <cell r="BA2208">
            <v>16</v>
          </cell>
        </row>
        <row r="2209">
          <cell r="A2209">
            <v>117423</v>
          </cell>
          <cell r="B2209" t="str">
            <v>THAIS COSTA BENTO</v>
          </cell>
          <cell r="C2209" t="str">
            <v>PENSIONISTAS</v>
          </cell>
          <cell r="D2209" t="str">
            <v>ECOSAMPA Pensionistas</v>
          </cell>
          <cell r="E2209">
            <v>44519</v>
          </cell>
          <cell r="F2209">
            <v>0.01</v>
          </cell>
          <cell r="G2209" t="str">
            <v>Em Atividade Normal</v>
          </cell>
          <cell r="H2209">
            <v>44519</v>
          </cell>
          <cell r="J2209" t="str">
            <v>336.766.928-88</v>
          </cell>
          <cell r="L2209" t="str">
            <v>Nenhuma</v>
          </cell>
          <cell r="M2209" t="str">
            <v>Pensionista</v>
          </cell>
          <cell r="N2209" t="str">
            <v>1415-20</v>
          </cell>
          <cell r="O2209">
            <v>0</v>
          </cell>
          <cell r="P2209" t="str">
            <v>Nenhum</v>
          </cell>
          <cell r="Q2209" t="str">
            <v>Nenhuma</v>
          </cell>
          <cell r="R2209" t="str">
            <v>00.00.000</v>
          </cell>
          <cell r="S2209" t="str">
            <v>Pensionistas</v>
          </cell>
          <cell r="T2209">
            <v>2</v>
          </cell>
          <cell r="U2209" t="str">
            <v>Nenhum</v>
          </cell>
          <cell r="V2209" t="str">
            <v>Nenhuma</v>
          </cell>
          <cell r="W2209" t="str">
            <v>Nenhum</v>
          </cell>
          <cell r="Z2209" t="str">
            <v>Nenhum</v>
          </cell>
          <cell r="AA2209" t="str">
            <v>Nenhum</v>
          </cell>
          <cell r="AB2209" t="str">
            <v>F</v>
          </cell>
          <cell r="AC2209" t="str">
            <v>Nenhum</v>
          </cell>
          <cell r="AI2209" t="str">
            <v>Nenhum</v>
          </cell>
          <cell r="AJ2209" t="str">
            <v>Nenhum</v>
          </cell>
          <cell r="AP2209">
            <v>815</v>
          </cell>
          <cell r="AQ2209" t="str">
            <v>0022787</v>
          </cell>
          <cell r="AR2209" t="str">
            <v>0</v>
          </cell>
          <cell r="AY2209">
            <v>1</v>
          </cell>
          <cell r="AZ2209">
            <v>9</v>
          </cell>
          <cell r="BA2209">
            <v>12</v>
          </cell>
        </row>
        <row r="2210">
          <cell r="A2210">
            <v>117218</v>
          </cell>
          <cell r="B2210" t="str">
            <v>THAIS FURTUNATO LADEIRA</v>
          </cell>
          <cell r="C2210" t="str">
            <v>PENSIONISTAS</v>
          </cell>
          <cell r="D2210" t="str">
            <v>ECOSAMPA Pensionistas</v>
          </cell>
          <cell r="E2210">
            <v>44482</v>
          </cell>
          <cell r="F2210">
            <v>0.01</v>
          </cell>
          <cell r="G2210" t="str">
            <v>Demitido em Meses Anteriores</v>
          </cell>
          <cell r="H2210">
            <v>44743</v>
          </cell>
          <cell r="J2210" t="str">
            <v>462.553.768-18</v>
          </cell>
          <cell r="L2210" t="str">
            <v>Nenhuma</v>
          </cell>
          <cell r="M2210" t="str">
            <v>Pensionista</v>
          </cell>
          <cell r="N2210" t="str">
            <v>1415-20</v>
          </cell>
          <cell r="O2210">
            <v>0</v>
          </cell>
          <cell r="P2210" t="str">
            <v>Nenhum</v>
          </cell>
          <cell r="Q2210" t="str">
            <v>Nenhuma</v>
          </cell>
          <cell r="R2210" t="str">
            <v>00.00.000</v>
          </cell>
          <cell r="S2210" t="str">
            <v>Pensionistas</v>
          </cell>
          <cell r="T2210">
            <v>0</v>
          </cell>
          <cell r="U2210" t="str">
            <v>Nenhum</v>
          </cell>
          <cell r="V2210" t="str">
            <v>Nenhuma</v>
          </cell>
          <cell r="W2210" t="str">
            <v>Nenhum</v>
          </cell>
          <cell r="Z2210" t="str">
            <v>Solteiro</v>
          </cell>
          <cell r="AA2210" t="str">
            <v>Ensino Médio Completo</v>
          </cell>
          <cell r="AB2210" t="str">
            <v>F</v>
          </cell>
          <cell r="AC2210" t="str">
            <v>Nenhum</v>
          </cell>
          <cell r="AI2210" t="str">
            <v>Nenhum</v>
          </cell>
          <cell r="AJ2210" t="str">
            <v>Nenhum</v>
          </cell>
          <cell r="AP2210">
            <v>1</v>
          </cell>
          <cell r="AQ2210" t="str">
            <v>17011371</v>
          </cell>
          <cell r="AR2210" t="str">
            <v>1</v>
          </cell>
          <cell r="AY2210">
            <v>0</v>
          </cell>
          <cell r="AZ2210">
            <v>8</v>
          </cell>
          <cell r="BA2210">
            <v>18</v>
          </cell>
        </row>
        <row r="2211">
          <cell r="A2211">
            <v>121850</v>
          </cell>
          <cell r="B2211" t="str">
            <v>THAISSA RAQUEL MARCELINO DE OLIVEIRA</v>
          </cell>
          <cell r="C2211" t="str">
            <v>AJUDANTE EQ SERVICOS DIVERSOS</v>
          </cell>
          <cell r="D2211" t="str">
            <v>ECOSAMPA Capela do Socorro</v>
          </cell>
          <cell r="E2211">
            <v>45022</v>
          </cell>
          <cell r="F2211">
            <v>1603.99</v>
          </cell>
          <cell r="G2211" t="str">
            <v>Em Atividade Normal</v>
          </cell>
          <cell r="H2211">
            <v>45022</v>
          </cell>
          <cell r="I2211">
            <v>36485</v>
          </cell>
          <cell r="J2211" t="str">
            <v>444.034.318-01</v>
          </cell>
          <cell r="K2211" t="str">
            <v>267.13850.66.7</v>
          </cell>
          <cell r="L2211" t="str">
            <v>Salário Mensal</v>
          </cell>
          <cell r="M2211" t="str">
            <v>Empregado (CLT)</v>
          </cell>
          <cell r="N2211" t="str">
            <v>5142-25</v>
          </cell>
          <cell r="O2211">
            <v>66</v>
          </cell>
          <cell r="P2211" t="str">
            <v>SEGUNDA A SABADO - 06:00 AS 14:20 / INTERVALO DE 01 HORA</v>
          </cell>
          <cell r="Q2211" t="str">
            <v>220 Horas</v>
          </cell>
          <cell r="R2211" t="str">
            <v>75.01.013</v>
          </cell>
          <cell r="S2211" t="str">
            <v>SCK - Capinação e Roçada de Vias</v>
          </cell>
          <cell r="T2211">
            <v>2</v>
          </cell>
          <cell r="U2211" t="str">
            <v>SIEMACO SAO PAULO LIMP URBANA</v>
          </cell>
          <cell r="V2211" t="str">
            <v>Brasileira</v>
          </cell>
          <cell r="W2211" t="str">
            <v>São Paulo</v>
          </cell>
          <cell r="X2211" t="str">
            <v>ANGELITA MARCELINO</v>
          </cell>
          <cell r="Y2211" t="str">
            <v>RUBENS SANTOS DE OLIVEIRA</v>
          </cell>
          <cell r="Z2211" t="str">
            <v>Solteiro</v>
          </cell>
          <cell r="AA2211" t="str">
            <v>Ensino Médio Completo</v>
          </cell>
          <cell r="AB2211" t="str">
            <v>F</v>
          </cell>
          <cell r="AC2211" t="str">
            <v>Rua</v>
          </cell>
          <cell r="AD2211" t="str">
            <v>LUIZ VIANA</v>
          </cell>
          <cell r="AE2211" t="str">
            <v>110</v>
          </cell>
          <cell r="AG2211" t="str">
            <v>04830-400</v>
          </cell>
          <cell r="AH2211" t="str">
            <v>SAO PAULO</v>
          </cell>
          <cell r="AI2211" t="str">
            <v>São Paulo</v>
          </cell>
          <cell r="AJ2211" t="str">
            <v>São Paulo</v>
          </cell>
          <cell r="AM2211" t="str">
            <v>11</v>
          </cell>
          <cell r="AN2211" t="str">
            <v>91422-4798</v>
          </cell>
          <cell r="AP2211">
            <v>7245</v>
          </cell>
          <cell r="AQ2211" t="str">
            <v>13733</v>
          </cell>
          <cell r="AR2211" t="str">
            <v>1</v>
          </cell>
          <cell r="AS2211" t="str">
            <v>391848847</v>
          </cell>
          <cell r="AT2211" t="str">
            <v>440418600175</v>
          </cell>
          <cell r="AU2211" t="str">
            <v>0893</v>
          </cell>
          <cell r="AV2211" t="str">
            <v>280</v>
          </cell>
          <cell r="AW2211" t="str">
            <v>44403431</v>
          </cell>
          <cell r="AX2211" t="str">
            <v>801</v>
          </cell>
          <cell r="AY2211">
            <v>0</v>
          </cell>
          <cell r="AZ2211">
            <v>4</v>
          </cell>
          <cell r="BA2211">
            <v>25</v>
          </cell>
        </row>
        <row r="2212">
          <cell r="A2212">
            <v>114531</v>
          </cell>
          <cell r="B2212" t="str">
            <v>THAYNA DHANDARA DA SILVA</v>
          </cell>
          <cell r="C2212" t="str">
            <v>PENSIONISTAS</v>
          </cell>
          <cell r="D2212" t="str">
            <v>ECOSAMPA Pensionistas</v>
          </cell>
          <cell r="E2212">
            <v>43810</v>
          </cell>
          <cell r="F2212">
            <v>0.01</v>
          </cell>
          <cell r="G2212" t="str">
            <v>Em Atividade Normal</v>
          </cell>
          <cell r="H2212">
            <v>43810</v>
          </cell>
          <cell r="J2212" t="str">
            <v>438.417.008-45</v>
          </cell>
          <cell r="L2212" t="str">
            <v>Nenhuma</v>
          </cell>
          <cell r="M2212" t="str">
            <v>Pensionista</v>
          </cell>
          <cell r="N2212" t="str">
            <v>1415-20</v>
          </cell>
          <cell r="O2212">
            <v>0</v>
          </cell>
          <cell r="P2212" t="str">
            <v>Nenhum</v>
          </cell>
          <cell r="Q2212" t="str">
            <v>Nenhuma</v>
          </cell>
          <cell r="R2212" t="str">
            <v>00.00.000</v>
          </cell>
          <cell r="S2212" t="str">
            <v>Pensionistas</v>
          </cell>
          <cell r="T2212">
            <v>2</v>
          </cell>
          <cell r="U2212" t="str">
            <v>Nenhum</v>
          </cell>
          <cell r="V2212" t="str">
            <v>Brasileira</v>
          </cell>
          <cell r="W2212" t="str">
            <v>Nenhum</v>
          </cell>
          <cell r="Z2212" t="str">
            <v>Solteiro</v>
          </cell>
          <cell r="AA2212" t="str">
            <v>Educação Básica Incompleta</v>
          </cell>
          <cell r="AB2212" t="str">
            <v>F</v>
          </cell>
          <cell r="AC2212" t="str">
            <v>Nenhum</v>
          </cell>
          <cell r="AI2212" t="str">
            <v>Nenhum</v>
          </cell>
          <cell r="AJ2212" t="str">
            <v>Nenhum</v>
          </cell>
          <cell r="AP2212">
            <v>6469</v>
          </cell>
          <cell r="AQ2212" t="str">
            <v>0021406</v>
          </cell>
          <cell r="AR2212" t="str">
            <v>5</v>
          </cell>
          <cell r="AS2212" t="str">
            <v>492950696</v>
          </cell>
          <cell r="AY2212">
            <v>3</v>
          </cell>
          <cell r="AZ2212">
            <v>8</v>
          </cell>
          <cell r="BA2212">
            <v>20</v>
          </cell>
        </row>
        <row r="2213">
          <cell r="A2213">
            <v>121461</v>
          </cell>
          <cell r="B2213" t="str">
            <v>THEMENY GOMES DE ALMEIDA</v>
          </cell>
          <cell r="C2213" t="str">
            <v>AJUDANTE EQ SERVICOS DIVERSOS</v>
          </cell>
          <cell r="D2213" t="str">
            <v>ECOSAMPA Operação Geral</v>
          </cell>
          <cell r="E2213">
            <v>44967</v>
          </cell>
          <cell r="F2213">
            <v>1603.99</v>
          </cell>
          <cell r="G2213" t="str">
            <v>Demitido em Meses Anteriores</v>
          </cell>
          <cell r="H2213">
            <v>44981</v>
          </cell>
          <cell r="I2213">
            <v>36750</v>
          </cell>
          <cell r="J2213" t="str">
            <v>508.385.728-63</v>
          </cell>
          <cell r="K2213" t="str">
            <v>236.41472.48.9</v>
          </cell>
          <cell r="L2213" t="str">
            <v>Salário Mensal</v>
          </cell>
          <cell r="M2213" t="str">
            <v>Empregado (CLT)</v>
          </cell>
          <cell r="N2213" t="str">
            <v>5142-25</v>
          </cell>
          <cell r="O2213">
            <v>339</v>
          </cell>
          <cell r="P2213" t="str">
            <v>SEGUNDA A SABADO - 13:20 AS 21:40 / INTERVALO DE 01 HORA</v>
          </cell>
          <cell r="Q2213" t="str">
            <v>220 Horas</v>
          </cell>
          <cell r="R2213" t="str">
            <v>75.01.011</v>
          </cell>
          <cell r="S2213" t="str">
            <v>SCK - Lavagem - Feiras, Vias e Logradouros</v>
          </cell>
          <cell r="T2213">
            <v>2</v>
          </cell>
          <cell r="U2213" t="str">
            <v>SIEMACO SAO PAULO LIMP URBANA</v>
          </cell>
          <cell r="V2213" t="str">
            <v>Brasileira</v>
          </cell>
          <cell r="W2213" t="str">
            <v>São Paulo</v>
          </cell>
          <cell r="X2213" t="str">
            <v>ANITA PEREIRA GOMES DA SILVA</v>
          </cell>
          <cell r="Y2213" t="str">
            <v>JOSE HELIO SANTOS DE ALMEIDA</v>
          </cell>
          <cell r="Z2213" t="str">
            <v>União Est/Marit</v>
          </cell>
          <cell r="AA2213" t="str">
            <v>Ensino Fundamental Completo</v>
          </cell>
          <cell r="AB2213" t="str">
            <v>F</v>
          </cell>
          <cell r="AC2213" t="str">
            <v>Avenida</v>
          </cell>
          <cell r="AD2213" t="str">
            <v xml:space="preserve">SOUZA RAMOS </v>
          </cell>
          <cell r="AE2213" t="str">
            <v>9</v>
          </cell>
          <cell r="AF2213" t="str">
            <v>B</v>
          </cell>
          <cell r="AG2213" t="str">
            <v>08490-490</v>
          </cell>
          <cell r="AH2213" t="str">
            <v>GUAIANAZES</v>
          </cell>
          <cell r="AI2213" t="str">
            <v>São Paulo</v>
          </cell>
          <cell r="AJ2213" t="str">
            <v>São Paulo</v>
          </cell>
          <cell r="AM2213" t="str">
            <v>11</v>
          </cell>
          <cell r="AN2213" t="str">
            <v>94141-3136</v>
          </cell>
          <cell r="AP2213">
            <v>6870</v>
          </cell>
          <cell r="AQ2213" t="str">
            <v>67221</v>
          </cell>
          <cell r="AR2213" t="str">
            <v>6</v>
          </cell>
          <cell r="AS2213" t="str">
            <v>382085504</v>
          </cell>
          <cell r="AT2213" t="str">
            <v>464518070159</v>
          </cell>
          <cell r="AU2213" t="str">
            <v>0411</v>
          </cell>
          <cell r="AV2213" t="str">
            <v>404</v>
          </cell>
          <cell r="AW2213" t="str">
            <v>50838572</v>
          </cell>
          <cell r="AX2213" t="str">
            <v>863</v>
          </cell>
          <cell r="AY2213">
            <v>0</v>
          </cell>
          <cell r="AZ2213">
            <v>0</v>
          </cell>
          <cell r="BA2213">
            <v>14</v>
          </cell>
        </row>
        <row r="2214">
          <cell r="A2214">
            <v>117406</v>
          </cell>
          <cell r="B2214" t="str">
            <v>THIAGO CELESTINO DE SOUZA</v>
          </cell>
          <cell r="C2214" t="str">
            <v>VARREDOR</v>
          </cell>
          <cell r="D2214" t="str">
            <v>ECOSAMPA Campo Limpo</v>
          </cell>
          <cell r="E2214">
            <v>44522</v>
          </cell>
          <cell r="F2214">
            <v>1603.99</v>
          </cell>
          <cell r="G2214" t="str">
            <v>Em Atividade Normal</v>
          </cell>
          <cell r="H2214">
            <v>45086</v>
          </cell>
          <cell r="I2214">
            <v>32382</v>
          </cell>
          <cell r="J2214" t="str">
            <v>397.961.478-66</v>
          </cell>
          <cell r="K2214" t="str">
            <v>210.14816.94.9</v>
          </cell>
          <cell r="L2214" t="str">
            <v>Salário Mensal</v>
          </cell>
          <cell r="M2214" t="str">
            <v>Empregado (CLT)</v>
          </cell>
          <cell r="N2214" t="str">
            <v>5142-15</v>
          </cell>
          <cell r="O2214">
            <v>66</v>
          </cell>
          <cell r="P2214" t="str">
            <v>SEGUNDA A SABADO - 06:00 AS 14:20 / INTERVALO DE 01 HORA</v>
          </cell>
          <cell r="Q2214" t="str">
            <v>220 Horas</v>
          </cell>
          <cell r="R2214" t="str">
            <v>75.01.006</v>
          </cell>
          <cell r="S2214" t="str">
            <v>SCK - Varrição de Vias e Logradouros</v>
          </cell>
          <cell r="T2214">
            <v>2</v>
          </cell>
          <cell r="U2214" t="str">
            <v>SIEMACO SAO PAULO LIMP URBANA</v>
          </cell>
          <cell r="V2214" t="str">
            <v>Brasileira</v>
          </cell>
          <cell r="W2214" t="str">
            <v>Sumaré</v>
          </cell>
          <cell r="X2214" t="str">
            <v>SIGNE ELSA CELESTINO DE SOUSA</v>
          </cell>
          <cell r="Y2214" t="str">
            <v>NAO DECLARADO</v>
          </cell>
          <cell r="Z2214" t="str">
            <v>Casado</v>
          </cell>
          <cell r="AA2214" t="str">
            <v>Ensino Fundamental Incompleto</v>
          </cell>
          <cell r="AB2214" t="str">
            <v>M</v>
          </cell>
          <cell r="AC2214" t="str">
            <v>Rua</v>
          </cell>
          <cell r="AD2214" t="str">
            <v>RUA MARIA OLEGARIA BARBOSA LIMA</v>
          </cell>
          <cell r="AE2214" t="str">
            <v>48</v>
          </cell>
          <cell r="AG2214" t="str">
            <v>06890-014</v>
          </cell>
          <cell r="AH2214" t="str">
            <v>BAIRRO TRES MARIAS</v>
          </cell>
          <cell r="AI2214" t="str">
            <v>São Paulo</v>
          </cell>
          <cell r="AJ2214" t="str">
            <v>São Paulo</v>
          </cell>
          <cell r="AK2214" t="str">
            <v>11</v>
          </cell>
          <cell r="AL2214" t="str">
            <v>99278.2558</v>
          </cell>
          <cell r="AM2214" t="str">
            <v>11</v>
          </cell>
          <cell r="AN2214" t="str">
            <v>95974.2754</v>
          </cell>
          <cell r="AP2214">
            <v>9354</v>
          </cell>
          <cell r="AQ2214" t="str">
            <v>47166</v>
          </cell>
          <cell r="AR2214" t="str">
            <v>7</v>
          </cell>
          <cell r="AS2214" t="str">
            <v>458774716</v>
          </cell>
          <cell r="AT2214" t="str">
            <v>370847740116</v>
          </cell>
          <cell r="AU2214" t="str">
            <v>0539</v>
          </cell>
          <cell r="AV2214" t="str">
            <v>373</v>
          </cell>
          <cell r="AW2214" t="str">
            <v>39796147</v>
          </cell>
          <cell r="AX2214" t="str">
            <v>866</v>
          </cell>
          <cell r="AY2214">
            <v>1</v>
          </cell>
          <cell r="AZ2214">
            <v>9</v>
          </cell>
          <cell r="BA2214">
            <v>9</v>
          </cell>
        </row>
        <row r="2215">
          <cell r="A2215">
            <v>113016</v>
          </cell>
          <cell r="B2215" t="str">
            <v>THIAGO DA COSTA MENDES</v>
          </cell>
          <cell r="C2215" t="str">
            <v>MOTORISTA CAMINHAO</v>
          </cell>
          <cell r="D2215" t="str">
            <v>ECOSAMPA Operação Geral</v>
          </cell>
          <cell r="E2215">
            <v>43617</v>
          </cell>
          <cell r="F2215">
            <v>3050.22</v>
          </cell>
          <cell r="G2215" t="str">
            <v>Em Atividade Normal</v>
          </cell>
          <cell r="H2215">
            <v>45056</v>
          </cell>
          <cell r="I2215">
            <v>32427</v>
          </cell>
          <cell r="J2215" t="str">
            <v>375.659.768-73</v>
          </cell>
          <cell r="K2215" t="str">
            <v>210.69394.66.3</v>
          </cell>
          <cell r="L2215" t="str">
            <v>Salário Mensal</v>
          </cell>
          <cell r="M2215" t="str">
            <v>Empregado (CLT)</v>
          </cell>
          <cell r="N2215" t="str">
            <v>7825-10</v>
          </cell>
          <cell r="O2215">
            <v>297</v>
          </cell>
          <cell r="P2215" t="str">
            <v>SEGUNDA A SABADO - 05:40 AS 14:00 / INTERVALO DE 01 HORA</v>
          </cell>
          <cell r="Q2215" t="str">
            <v>220 Horas</v>
          </cell>
          <cell r="R2215" t="str">
            <v>75.01.001</v>
          </cell>
          <cell r="S2215" t="str">
            <v>SCK - Lavagem Especial Equip.</v>
          </cell>
          <cell r="T2215">
            <v>2</v>
          </cell>
          <cell r="U2215" t="str">
            <v>SIND TRAB EMP DE ONIBUS RODOV INTEREST INTERM SET DIF SAO PAULO</v>
          </cell>
          <cell r="V2215" t="str">
            <v>Brasileira</v>
          </cell>
          <cell r="W2215" t="str">
            <v>São Paulo</v>
          </cell>
          <cell r="X2215" t="str">
            <v>MARIA EDIA BARRETO DA COSTA MENDES</v>
          </cell>
          <cell r="Y2215" t="str">
            <v>AGENARIO SATURNINO MENDES</v>
          </cell>
          <cell r="Z2215" t="str">
            <v>Casado</v>
          </cell>
          <cell r="AA2215" t="str">
            <v>Ensino Fundamental Completo</v>
          </cell>
          <cell r="AB2215" t="str">
            <v>M</v>
          </cell>
          <cell r="AC2215" t="str">
            <v>Rua</v>
          </cell>
          <cell r="AD2215" t="str">
            <v>MEDEIA DE CHERUBINI</v>
          </cell>
          <cell r="AE2215" t="str">
            <v>511</v>
          </cell>
          <cell r="AG2215" t="str">
            <v>04844-490</v>
          </cell>
          <cell r="AH2215" t="str">
            <v>JD SAO BERNARDO</v>
          </cell>
          <cell r="AI2215" t="str">
            <v>São Paulo</v>
          </cell>
          <cell r="AJ2215" t="str">
            <v>São Paulo</v>
          </cell>
          <cell r="AP2215">
            <v>6429</v>
          </cell>
          <cell r="AQ2215" t="str">
            <v>20586</v>
          </cell>
          <cell r="AR2215" t="str">
            <v>4</v>
          </cell>
          <cell r="AS2215" t="str">
            <v>44474907X</v>
          </cell>
          <cell r="AT2215" t="str">
            <v>392425730141</v>
          </cell>
          <cell r="AU2215" t="str">
            <v>708</v>
          </cell>
          <cell r="AV2215" t="str">
            <v>371</v>
          </cell>
          <cell r="AW2215" t="str">
            <v>0000006484</v>
          </cell>
          <cell r="AX2215" t="str">
            <v>00328</v>
          </cell>
          <cell r="AY2215">
            <v>4</v>
          </cell>
          <cell r="AZ2215">
            <v>3</v>
          </cell>
          <cell r="BA2215">
            <v>0</v>
          </cell>
          <cell r="BB2215" t="str">
            <v>05.982.158.098</v>
          </cell>
          <cell r="BC2215">
            <v>47972</v>
          </cell>
          <cell r="BE2215" t="str">
            <v>D</v>
          </cell>
          <cell r="BG2215">
            <v>43609</v>
          </cell>
        </row>
        <row r="2216">
          <cell r="A2216">
            <v>114090</v>
          </cell>
          <cell r="B2216" t="str">
            <v>THIAGO DE SOUZA SIQUEIRA</v>
          </cell>
          <cell r="C2216" t="str">
            <v>AJUDANTE EQ SERVICOS DIVERSOS</v>
          </cell>
          <cell r="D2216" t="str">
            <v>ECOSAMPA Capela do Socorro</v>
          </cell>
          <cell r="E2216">
            <v>43728</v>
          </cell>
          <cell r="F2216">
            <v>1319.67</v>
          </cell>
          <cell r="G2216" t="str">
            <v>Demitido em Meses Anteriores</v>
          </cell>
          <cell r="H2216">
            <v>44113</v>
          </cell>
          <cell r="I2216">
            <v>35172</v>
          </cell>
          <cell r="J2216" t="str">
            <v>442.184.288-59</v>
          </cell>
          <cell r="K2216" t="str">
            <v>204.85435.41.6</v>
          </cell>
          <cell r="L2216" t="str">
            <v>Salário Mensal</v>
          </cell>
          <cell r="M2216" t="str">
            <v>Empregado (CLT)</v>
          </cell>
          <cell r="N2216" t="str">
            <v>5142-25</v>
          </cell>
          <cell r="O2216">
            <v>66</v>
          </cell>
          <cell r="P2216" t="str">
            <v>SEGUNDA A SABADO - 06:00 AS 14:20 / INTERVALO DE 01 HORA</v>
          </cell>
          <cell r="Q2216" t="str">
            <v>220 Horas</v>
          </cell>
          <cell r="R2216" t="str">
            <v>75.01.004</v>
          </cell>
          <cell r="S2216" t="str">
            <v>SCK - Papeleiras Higienização</v>
          </cell>
          <cell r="T2216">
            <v>2</v>
          </cell>
          <cell r="U2216" t="str">
            <v>SIEMACO SAO PAULO LIMP URBANA</v>
          </cell>
          <cell r="V2216" t="str">
            <v>Brasileira</v>
          </cell>
          <cell r="W2216" t="str">
            <v>São Paulo</v>
          </cell>
          <cell r="X2216" t="str">
            <v>KELMA BARBOSA DE SOUZA</v>
          </cell>
          <cell r="Y2216" t="str">
            <v>MARCELO SIQUEIRA</v>
          </cell>
          <cell r="Z2216" t="str">
            <v>Solteiro</v>
          </cell>
          <cell r="AA2216" t="str">
            <v>Ensino Médio Incompleto</v>
          </cell>
          <cell r="AB2216" t="str">
            <v>M</v>
          </cell>
          <cell r="AC2216" t="str">
            <v>Rua</v>
          </cell>
          <cell r="AD2216" t="str">
            <v>DOS MANDUBIS</v>
          </cell>
          <cell r="AE2216" t="str">
            <v>17</v>
          </cell>
          <cell r="AG2216" t="str">
            <v>04473-170</v>
          </cell>
          <cell r="AH2216" t="str">
            <v>BALNEARIO  SAO FRANCISCO</v>
          </cell>
          <cell r="AI2216" t="str">
            <v>São Paulo</v>
          </cell>
          <cell r="AJ2216" t="str">
            <v>São Paulo</v>
          </cell>
          <cell r="AM2216" t="str">
            <v>11</v>
          </cell>
          <cell r="AN2216" t="str">
            <v>98659.2992</v>
          </cell>
          <cell r="AP2216">
            <v>9357</v>
          </cell>
          <cell r="AQ2216" t="str">
            <v>25757</v>
          </cell>
          <cell r="AR2216" t="str">
            <v>6</v>
          </cell>
          <cell r="AS2216" t="str">
            <v>525164017</v>
          </cell>
          <cell r="AT2216" t="str">
            <v>459665300183</v>
          </cell>
          <cell r="AU2216" t="str">
            <v>0355</v>
          </cell>
          <cell r="AV2216" t="str">
            <v>418</v>
          </cell>
          <cell r="AW2216" t="str">
            <v>029135</v>
          </cell>
          <cell r="AX2216" t="str">
            <v>00392</v>
          </cell>
          <cell r="AY2216">
            <v>1</v>
          </cell>
          <cell r="AZ2216">
            <v>0</v>
          </cell>
          <cell r="BA2216">
            <v>19</v>
          </cell>
        </row>
        <row r="2217">
          <cell r="A2217">
            <v>113020</v>
          </cell>
          <cell r="B2217" t="str">
            <v>THIAGO DO NASCIMENTO SILVA</v>
          </cell>
          <cell r="C2217" t="str">
            <v>MOTORISTA CAMINHAO</v>
          </cell>
          <cell r="D2217" t="str">
            <v>ECOSAMPA Operação Geral</v>
          </cell>
          <cell r="E2217">
            <v>43617</v>
          </cell>
          <cell r="F2217">
            <v>2436.4499999999998</v>
          </cell>
          <cell r="G2217" t="str">
            <v>Demitido em Meses Anteriores</v>
          </cell>
          <cell r="H2217">
            <v>43895</v>
          </cell>
          <cell r="I2217">
            <v>32861</v>
          </cell>
          <cell r="J2217" t="str">
            <v>230.703.688-16</v>
          </cell>
          <cell r="K2217" t="str">
            <v>166.45711.34.5</v>
          </cell>
          <cell r="L2217" t="str">
            <v>Salário Mensal</v>
          </cell>
          <cell r="M2217" t="str">
            <v>Empregado (CLT)</v>
          </cell>
          <cell r="N2217" t="str">
            <v>7825-10</v>
          </cell>
          <cell r="O2217">
            <v>297</v>
          </cell>
          <cell r="P2217" t="str">
            <v>SEGUNDA A SABADO - 05:40 AS 14:00 / INTERVALO DE 01 HORA</v>
          </cell>
          <cell r="Q2217" t="str">
            <v>220 Horas</v>
          </cell>
          <cell r="R2217" t="str">
            <v>75.01.018</v>
          </cell>
          <cell r="S2217" t="str">
            <v>SCK - Coleta Mecânica de Entulho</v>
          </cell>
          <cell r="T2217">
            <v>2</v>
          </cell>
          <cell r="U2217" t="str">
            <v>SIND TRAB EMP DE ONIBUS RODOV INTEREST INTERM SET DIF SAO PAULO</v>
          </cell>
          <cell r="V2217" t="str">
            <v>Brasileira</v>
          </cell>
          <cell r="W2217" t="str">
            <v>São Paulo</v>
          </cell>
          <cell r="X2217" t="str">
            <v>ELIZA FERREIRA DO NASCIMENTO SILVA</v>
          </cell>
          <cell r="Y2217" t="str">
            <v>GETULIO LOPES DA SILVA</v>
          </cell>
          <cell r="Z2217" t="str">
            <v>Casado</v>
          </cell>
          <cell r="AA2217" t="str">
            <v>Ensino Médio Completo</v>
          </cell>
          <cell r="AB2217" t="str">
            <v>M</v>
          </cell>
          <cell r="AC2217" t="str">
            <v>Rua</v>
          </cell>
          <cell r="AD2217" t="str">
            <v>JOSE TEODORO DE LIMA</v>
          </cell>
          <cell r="AE2217" t="str">
            <v>516</v>
          </cell>
          <cell r="AG2217" t="str">
            <v>05818-310</v>
          </cell>
          <cell r="AH2217" t="str">
            <v>JD VERGUEIRO</v>
          </cell>
          <cell r="AI2217" t="str">
            <v>São Paulo</v>
          </cell>
          <cell r="AJ2217" t="str">
            <v>São Paulo</v>
          </cell>
          <cell r="AP2217">
            <v>2921</v>
          </cell>
          <cell r="AQ2217" t="str">
            <v>52160</v>
          </cell>
          <cell r="AR2217" t="str">
            <v>1</v>
          </cell>
          <cell r="AS2217" t="str">
            <v>466682633</v>
          </cell>
          <cell r="AT2217" t="str">
            <v>374099530175</v>
          </cell>
          <cell r="AU2217" t="str">
            <v>465</v>
          </cell>
          <cell r="AV2217" t="str">
            <v>372</v>
          </cell>
          <cell r="AW2217" t="str">
            <v>0000062870</v>
          </cell>
          <cell r="AX2217" t="str">
            <v>00323</v>
          </cell>
          <cell r="AY2217">
            <v>1</v>
          </cell>
          <cell r="AZ2217">
            <v>3</v>
          </cell>
          <cell r="BA2217">
            <v>0</v>
          </cell>
          <cell r="BB2217" t="str">
            <v>04.312.887.290</v>
          </cell>
          <cell r="BC2217">
            <v>44112</v>
          </cell>
          <cell r="BE2217" t="str">
            <v>A</v>
          </cell>
          <cell r="BF2217" t="str">
            <v>E</v>
          </cell>
          <cell r="BG2217">
            <v>43871</v>
          </cell>
        </row>
        <row r="2218">
          <cell r="A2218">
            <v>113030</v>
          </cell>
          <cell r="B2218" t="str">
            <v>THIAGO EDUARDO DA SILVA</v>
          </cell>
          <cell r="C2218" t="str">
            <v>MOTORISTA CAMINHAO</v>
          </cell>
          <cell r="D2218" t="str">
            <v>ECOSAMPA Operação Geral</v>
          </cell>
          <cell r="E2218">
            <v>43617</v>
          </cell>
          <cell r="F2218">
            <v>3050.22</v>
          </cell>
          <cell r="G2218" t="str">
            <v>Em Atividade Normal</v>
          </cell>
          <cell r="H2218">
            <v>44806</v>
          </cell>
          <cell r="I2218">
            <v>31461</v>
          </cell>
          <cell r="J2218" t="str">
            <v>230.952.468-97</v>
          </cell>
          <cell r="K2218" t="str">
            <v>133.78169.77.9</v>
          </cell>
          <cell r="L2218" t="str">
            <v>Salário Mensal</v>
          </cell>
          <cell r="M2218" t="str">
            <v>Empregado (CLT)</v>
          </cell>
          <cell r="N2218" t="str">
            <v>7825-10</v>
          </cell>
          <cell r="O2218">
            <v>258</v>
          </cell>
          <cell r="P2218" t="str">
            <v>SEGUNDA A SABADO - 05:00 AS 13:20 / INTERVALO DE 01 HORA</v>
          </cell>
          <cell r="Q2218" t="str">
            <v>220 Horas</v>
          </cell>
          <cell r="R2218" t="str">
            <v>75.01.024</v>
          </cell>
          <cell r="S2218" t="str">
            <v>SCK - Coleta Manual Residuos - Compactador</v>
          </cell>
          <cell r="T2218">
            <v>2</v>
          </cell>
          <cell r="U2218" t="str">
            <v>SIND TRAB EMP DE ONIBUS RODOV INTEREST INTERM SET DIF SAO PAULO</v>
          </cell>
          <cell r="V2218" t="str">
            <v>Brasileira</v>
          </cell>
          <cell r="W2218" t="str">
            <v>São Paulo</v>
          </cell>
          <cell r="X2218" t="str">
            <v>NAO DECLARADO</v>
          </cell>
          <cell r="Y2218" t="str">
            <v>ANTONIO EDUARDO DA SILVA</v>
          </cell>
          <cell r="Z2218" t="str">
            <v>Casado</v>
          </cell>
          <cell r="AA2218" t="str">
            <v>Ensino Fundamental Completo</v>
          </cell>
          <cell r="AB2218" t="str">
            <v>M</v>
          </cell>
          <cell r="AC2218" t="str">
            <v>Rua</v>
          </cell>
          <cell r="AD2218" t="str">
            <v>DO CONTRAPAONTO</v>
          </cell>
          <cell r="AE2218" t="str">
            <v>526</v>
          </cell>
          <cell r="AG2218" t="str">
            <v>04938-100</v>
          </cell>
          <cell r="AH2218" t="str">
            <v>JD KAGOHARA</v>
          </cell>
          <cell r="AI2218" t="str">
            <v>São Paulo</v>
          </cell>
          <cell r="AJ2218" t="str">
            <v>São Paulo</v>
          </cell>
          <cell r="AP2218">
            <v>390</v>
          </cell>
          <cell r="AQ2218" t="str">
            <v>10709</v>
          </cell>
          <cell r="AR2218" t="str">
            <v>2</v>
          </cell>
          <cell r="AS2218" t="str">
            <v>452610527</v>
          </cell>
          <cell r="AT2218" t="str">
            <v>335945360183</v>
          </cell>
          <cell r="AU2218" t="str">
            <v>355</v>
          </cell>
          <cell r="AV2218" t="str">
            <v>372</v>
          </cell>
          <cell r="AW2218" t="str">
            <v>0000026796</v>
          </cell>
          <cell r="AX2218" t="str">
            <v>00297</v>
          </cell>
          <cell r="AY2218">
            <v>4</v>
          </cell>
          <cell r="AZ2218">
            <v>3</v>
          </cell>
          <cell r="BA2218">
            <v>0</v>
          </cell>
          <cell r="BB2218" t="str">
            <v>05.036.010.250</v>
          </cell>
          <cell r="BC2218">
            <v>44871</v>
          </cell>
          <cell r="BE2218" t="str">
            <v>A</v>
          </cell>
          <cell r="BF2218" t="str">
            <v>D</v>
          </cell>
          <cell r="BG2218">
            <v>43608</v>
          </cell>
        </row>
        <row r="2219">
          <cell r="A2219">
            <v>112304</v>
          </cell>
          <cell r="B2219" t="str">
            <v>THIAGO FERRAZ PACHECO</v>
          </cell>
          <cell r="C2219" t="str">
            <v>AJUDANTE EQ SERVICOS DIVERSOS</v>
          </cell>
          <cell r="D2219" t="str">
            <v>ECOSAMPA Campo Limpo</v>
          </cell>
          <cell r="E2219">
            <v>43617</v>
          </cell>
          <cell r="F2219">
            <v>1281.23</v>
          </cell>
          <cell r="G2219" t="str">
            <v>Demitido em Meses Anteriores</v>
          </cell>
          <cell r="H2219">
            <v>43850</v>
          </cell>
          <cell r="I2219">
            <v>32168</v>
          </cell>
          <cell r="J2219" t="str">
            <v>372.933.288-00</v>
          </cell>
          <cell r="K2219" t="str">
            <v>206.86950.56.3</v>
          </cell>
          <cell r="L2219" t="str">
            <v>Salário Mensal</v>
          </cell>
          <cell r="M2219" t="str">
            <v>Empregado (CLT)</v>
          </cell>
          <cell r="N2219" t="str">
            <v>5142-25</v>
          </cell>
          <cell r="O2219">
            <v>167</v>
          </cell>
          <cell r="P2219" t="str">
            <v>SEGUNDA A SABADO - 13:40 AS 22:00 / INTERVALO DE 01 HORA</v>
          </cell>
          <cell r="Q2219" t="str">
            <v>220 Horas</v>
          </cell>
          <cell r="R2219" t="str">
            <v>75.01.016</v>
          </cell>
          <cell r="S2219" t="str">
            <v>SCK - Coleta - Catabagulho e Entulho</v>
          </cell>
          <cell r="T2219">
            <v>2</v>
          </cell>
          <cell r="U2219" t="str">
            <v>SIEMACO SAO PAULO LIMP URBANA</v>
          </cell>
          <cell r="V2219" t="str">
            <v>Brasileira</v>
          </cell>
          <cell r="W2219" t="str">
            <v>São Paulo</v>
          </cell>
          <cell r="X2219" t="str">
            <v>MARLENE APARECIDA DIAS FERRAS</v>
          </cell>
          <cell r="Y2219" t="str">
            <v>NILSON ROBERTO PACHECO</v>
          </cell>
          <cell r="Z2219" t="str">
            <v>Solteiro</v>
          </cell>
          <cell r="AA2219" t="str">
            <v>Ensino Fundamental Completo</v>
          </cell>
          <cell r="AB2219" t="str">
            <v>M</v>
          </cell>
          <cell r="AC2219" t="str">
            <v>Rua</v>
          </cell>
          <cell r="AD2219" t="str">
            <v>LIRIOS DE MAIO</v>
          </cell>
          <cell r="AE2219" t="str">
            <v>21</v>
          </cell>
          <cell r="AG2219" t="str">
            <v>05868-150</v>
          </cell>
          <cell r="AH2219" t="str">
            <v>CONJ HABITACIONAL INSTITUTO ADVENTISTA</v>
          </cell>
          <cell r="AI2219" t="str">
            <v>São Paulo</v>
          </cell>
          <cell r="AJ2219" t="str">
            <v>São Paulo</v>
          </cell>
          <cell r="AP2219">
            <v>6429</v>
          </cell>
          <cell r="AQ2219" t="str">
            <v>20574</v>
          </cell>
          <cell r="AR2219" t="str">
            <v>0</v>
          </cell>
          <cell r="AS2219" t="str">
            <v>442142390</v>
          </cell>
          <cell r="AT2219" t="str">
            <v>348245070167</v>
          </cell>
          <cell r="AU2219" t="str">
            <v>462</v>
          </cell>
          <cell r="AV2219" t="str">
            <v>373</v>
          </cell>
          <cell r="AW2219" t="str">
            <v>0000072458</v>
          </cell>
          <cell r="AX2219" t="str">
            <v>00350</v>
          </cell>
          <cell r="AY2219">
            <v>0</v>
          </cell>
          <cell r="AZ2219">
            <v>7</v>
          </cell>
          <cell r="BA2219">
            <v>19</v>
          </cell>
        </row>
        <row r="2220">
          <cell r="A2220">
            <v>116988</v>
          </cell>
          <cell r="B2220" t="str">
            <v>THIAGO FERREIRA DA SILVA</v>
          </cell>
          <cell r="C2220" t="str">
            <v>AJUDANTE EQ SERVICOS DIVERSOS</v>
          </cell>
          <cell r="D2220" t="str">
            <v>ECOSAMPA Capela do Socorro</v>
          </cell>
          <cell r="E2220">
            <v>44419</v>
          </cell>
          <cell r="F2220">
            <v>1603.99</v>
          </cell>
          <cell r="G2220" t="str">
            <v>Em Atividade Normal</v>
          </cell>
          <cell r="H2220">
            <v>45119</v>
          </cell>
          <cell r="I2220">
            <v>31640</v>
          </cell>
          <cell r="J2220" t="str">
            <v>344.488.658-60</v>
          </cell>
          <cell r="K2220" t="str">
            <v>136.87582.77.8</v>
          </cell>
          <cell r="L2220" t="str">
            <v>Salário Mensal</v>
          </cell>
          <cell r="M2220" t="str">
            <v>Empregado (CLT)</v>
          </cell>
          <cell r="N2220" t="str">
            <v>5142-25</v>
          </cell>
          <cell r="O2220">
            <v>66</v>
          </cell>
          <cell r="P2220" t="str">
            <v>SEGUNDA A SABADO - 06:00 AS 14:20 / INTERVALO DE 01 HORA</v>
          </cell>
          <cell r="Q2220" t="str">
            <v>220 Horas</v>
          </cell>
          <cell r="R2220" t="str">
            <v>75.01.022</v>
          </cell>
          <cell r="S2220" t="str">
            <v>SCK - Limpeza Habitacional - Dificil Acesso</v>
          </cell>
          <cell r="T2220">
            <v>2</v>
          </cell>
          <cell r="U2220" t="str">
            <v>SIEMACO SAO PAULO LIMP URBANA</v>
          </cell>
          <cell r="V2220" t="str">
            <v>Brasileira</v>
          </cell>
          <cell r="W2220" t="str">
            <v>São Paulo</v>
          </cell>
          <cell r="X2220" t="str">
            <v>ROMILDA DA SILVA FERREIRA</v>
          </cell>
          <cell r="Y2220" t="str">
            <v>ADILSON JOSE DA SILVA</v>
          </cell>
          <cell r="Z2220" t="str">
            <v>Solteiro</v>
          </cell>
          <cell r="AA2220" t="str">
            <v>Ensino Médio Incompleto</v>
          </cell>
          <cell r="AB2220" t="str">
            <v>M</v>
          </cell>
          <cell r="AC2220" t="str">
            <v>Rua</v>
          </cell>
          <cell r="AD2220" t="str">
            <v>RUA CARLOTTA MARCHISIO</v>
          </cell>
          <cell r="AE2220" t="str">
            <v>270</v>
          </cell>
          <cell r="AF2220" t="str">
            <v>CASA 2</v>
          </cell>
          <cell r="AG2220" t="str">
            <v>04428-160</v>
          </cell>
          <cell r="AH2220" t="str">
            <v>AMERICANOPOLIS</v>
          </cell>
          <cell r="AI2220" t="str">
            <v>São Paulo</v>
          </cell>
          <cell r="AJ2220" t="str">
            <v>São Paulo</v>
          </cell>
          <cell r="AK2220" t="str">
            <v>11</v>
          </cell>
          <cell r="AL2220" t="str">
            <v>98648.4165</v>
          </cell>
          <cell r="AM2220" t="str">
            <v>11</v>
          </cell>
          <cell r="AN2220" t="str">
            <v>98096.6133</v>
          </cell>
          <cell r="AP2220">
            <v>161</v>
          </cell>
          <cell r="AQ2220" t="str">
            <v>12578</v>
          </cell>
          <cell r="AR2220" t="str">
            <v>6</v>
          </cell>
          <cell r="AS2220" t="str">
            <v>384283986</v>
          </cell>
          <cell r="AT2220" t="str">
            <v>384015430132</v>
          </cell>
          <cell r="AU2220" t="str">
            <v>0276</v>
          </cell>
          <cell r="AV2220" t="str">
            <v>418</v>
          </cell>
          <cell r="AW2220" t="str">
            <v>34448865</v>
          </cell>
          <cell r="AX2220" t="str">
            <v>860</v>
          </cell>
          <cell r="AY2220">
            <v>2</v>
          </cell>
          <cell r="AZ2220">
            <v>0</v>
          </cell>
          <cell r="BA2220">
            <v>20</v>
          </cell>
        </row>
        <row r="2221">
          <cell r="A2221">
            <v>121951</v>
          </cell>
          <cell r="B2221" t="str">
            <v>THIAGO ORILHANA DE JESUS</v>
          </cell>
          <cell r="C2221" t="str">
            <v>MENOR/JOVEM APRENDIZ</v>
          </cell>
          <cell r="D2221" t="str">
            <v>ECOSAMPA Administração</v>
          </cell>
          <cell r="E2221">
            <v>45040</v>
          </cell>
          <cell r="F2221">
            <v>1320</v>
          </cell>
          <cell r="G2221" t="str">
            <v>Em Atividade Normal</v>
          </cell>
          <cell r="H2221">
            <v>45040</v>
          </cell>
          <cell r="I2221">
            <v>38307</v>
          </cell>
          <cell r="J2221" t="str">
            <v>496.122.098-12</v>
          </cell>
          <cell r="K2221" t="str">
            <v>128.75556.91.8</v>
          </cell>
          <cell r="L2221" t="str">
            <v>Salário Mensal</v>
          </cell>
          <cell r="M2221" t="str">
            <v>Menor Aprendiz</v>
          </cell>
          <cell r="N2221" t="str">
            <v>4110-05</v>
          </cell>
          <cell r="O2221">
            <v>419</v>
          </cell>
          <cell r="P2221" t="str">
            <v>SEGUNDA A SEXTA - 08:00 AS 14:15 - 15 Minutos de Intervalo</v>
          </cell>
          <cell r="Q2221" t="str">
            <v>150 Horas</v>
          </cell>
          <cell r="R2221" t="str">
            <v>02.02.001</v>
          </cell>
          <cell r="S2221" t="str">
            <v>Depto Adm Pessoal</v>
          </cell>
          <cell r="T2221">
            <v>1</v>
          </cell>
          <cell r="U2221" t="str">
            <v>SIEMACO SAO PAULO LIMP URBANA</v>
          </cell>
          <cell r="V2221" t="str">
            <v>Brasileira</v>
          </cell>
          <cell r="W2221" t="str">
            <v>São Paulo</v>
          </cell>
          <cell r="X2221" t="str">
            <v>LILIAN MARIA DE JESUS</v>
          </cell>
          <cell r="Y2221" t="str">
            <v>ANDRE ORILHANA THIAGO</v>
          </cell>
          <cell r="Z2221" t="str">
            <v>Solteiro</v>
          </cell>
          <cell r="AA2221" t="str">
            <v>Ensino Médio Completo</v>
          </cell>
          <cell r="AB2221" t="str">
            <v>M</v>
          </cell>
          <cell r="AC2221" t="str">
            <v>Rua</v>
          </cell>
          <cell r="AD2221" t="str">
            <v>MARIO TOTTA</v>
          </cell>
          <cell r="AE2221" t="str">
            <v>640</v>
          </cell>
          <cell r="AF2221" t="str">
            <v>CASA 3</v>
          </cell>
          <cell r="AG2221" t="str">
            <v>05880-320</v>
          </cell>
          <cell r="AH2221" t="str">
            <v>PARQUE INDEPENDENCIA</v>
          </cell>
          <cell r="AI2221" t="str">
            <v>São Paulo</v>
          </cell>
          <cell r="AJ2221" t="str">
            <v>São Paulo</v>
          </cell>
          <cell r="AM2221" t="str">
            <v>11</v>
          </cell>
          <cell r="AN2221" t="str">
            <v>95179-9845</v>
          </cell>
          <cell r="AP2221">
            <v>7245</v>
          </cell>
          <cell r="AQ2221" t="str">
            <v>13961</v>
          </cell>
          <cell r="AR2221" t="str">
            <v>8</v>
          </cell>
          <cell r="AS2221" t="str">
            <v>394803383</v>
          </cell>
          <cell r="AT2221" t="str">
            <v>475699160159</v>
          </cell>
          <cell r="AU2221" t="str">
            <v>0445</v>
          </cell>
          <cell r="AV2221" t="str">
            <v>020</v>
          </cell>
          <cell r="AW2221" t="str">
            <v>49612209</v>
          </cell>
          <cell r="AX2221" t="str">
            <v>812</v>
          </cell>
          <cell r="AY2221">
            <v>0</v>
          </cell>
          <cell r="AZ2221">
            <v>4</v>
          </cell>
          <cell r="BA2221">
            <v>7</v>
          </cell>
        </row>
        <row r="2222">
          <cell r="A2222">
            <v>116109</v>
          </cell>
          <cell r="B2222" t="str">
            <v>THIAGO PEREIRA DA COSTA</v>
          </cell>
          <cell r="C2222" t="str">
            <v>MOTORISTA CAMINHAO</v>
          </cell>
          <cell r="D2222" t="str">
            <v>ECOSAMPA Operação Geral</v>
          </cell>
          <cell r="E2222">
            <v>44236</v>
          </cell>
          <cell r="F2222">
            <v>3050.22</v>
          </cell>
          <cell r="G2222" t="str">
            <v>Em Atividade Normal</v>
          </cell>
          <cell r="H2222">
            <v>45023</v>
          </cell>
          <cell r="I2222">
            <v>31706</v>
          </cell>
          <cell r="J2222" t="str">
            <v>339.242.628-88</v>
          </cell>
          <cell r="K2222" t="str">
            <v>207.24542.53.6</v>
          </cell>
          <cell r="L2222" t="str">
            <v>Salário Mensal</v>
          </cell>
          <cell r="M2222" t="str">
            <v>Empregado (CLT)</v>
          </cell>
          <cell r="N2222" t="str">
            <v>7825-10</v>
          </cell>
          <cell r="O2222">
            <v>297</v>
          </cell>
          <cell r="P2222" t="str">
            <v>SEGUNDA A SABADO - 05:40 AS 14:00 / INTERVALO DE 01 HORA</v>
          </cell>
          <cell r="Q2222" t="str">
            <v>220 Horas</v>
          </cell>
          <cell r="R2222" t="str">
            <v>75.01.019</v>
          </cell>
          <cell r="S2222" t="str">
            <v>SCK - Operação dos Ecopontos</v>
          </cell>
          <cell r="T2222">
            <v>2</v>
          </cell>
          <cell r="U2222" t="str">
            <v>SIND TRAB EMP DE ONIBUS RODOV INTEREST INTERM SET DIF SAO PAULO</v>
          </cell>
          <cell r="V2222" t="str">
            <v>Brasileira</v>
          </cell>
          <cell r="W2222" t="str">
            <v>São Paulo</v>
          </cell>
          <cell r="X2222" t="str">
            <v>SIDNEIDE BARROSO PEREIRA</v>
          </cell>
          <cell r="Y2222" t="str">
            <v>FRANCISCO NILTON PRAXEDES DA COSTA</v>
          </cell>
          <cell r="Z2222" t="str">
            <v>Solteiro</v>
          </cell>
          <cell r="AA2222" t="str">
            <v>Ensino Médio Completo</v>
          </cell>
          <cell r="AB2222" t="str">
            <v>M</v>
          </cell>
          <cell r="AC2222" t="str">
            <v>Rua</v>
          </cell>
          <cell r="AD2222" t="str">
            <v>RUA LUAR DO SERTAO</v>
          </cell>
          <cell r="AE2222" t="str">
            <v>832B</v>
          </cell>
          <cell r="AG2222" t="str">
            <v>06856-130</v>
          </cell>
          <cell r="AH2222" t="str">
            <v>JARDIM VALO VELHO</v>
          </cell>
          <cell r="AI2222" t="str">
            <v>São Paulo</v>
          </cell>
          <cell r="AJ2222" t="str">
            <v>São Paulo</v>
          </cell>
          <cell r="AK2222" t="str">
            <v>11</v>
          </cell>
          <cell r="AL2222" t="str">
            <v>4258.9125</v>
          </cell>
          <cell r="AM2222" t="str">
            <v>11</v>
          </cell>
          <cell r="AN2222" t="str">
            <v>96212.6701</v>
          </cell>
          <cell r="AP2222">
            <v>570</v>
          </cell>
          <cell r="AQ2222" t="str">
            <v>66137</v>
          </cell>
          <cell r="AR2222" t="str">
            <v>1</v>
          </cell>
          <cell r="AS2222" t="str">
            <v>450833884</v>
          </cell>
          <cell r="AT2222" t="str">
            <v>360567240108</v>
          </cell>
          <cell r="AU2222" t="str">
            <v>482</v>
          </cell>
          <cell r="AV2222" t="str">
            <v>373</v>
          </cell>
          <cell r="AW2222" t="str">
            <v>33924262</v>
          </cell>
          <cell r="AX2222" t="str">
            <v>888</v>
          </cell>
          <cell r="AY2222">
            <v>2</v>
          </cell>
          <cell r="AZ2222">
            <v>6</v>
          </cell>
          <cell r="BA2222">
            <v>22</v>
          </cell>
          <cell r="BB2222" t="str">
            <v>03.712.078.385</v>
          </cell>
          <cell r="BC2222">
            <v>45336</v>
          </cell>
          <cell r="BD2222">
            <v>43538</v>
          </cell>
          <cell r="BE2222" t="str">
            <v>A</v>
          </cell>
          <cell r="BF2222" t="str">
            <v>E</v>
          </cell>
          <cell r="BG2222">
            <v>44229</v>
          </cell>
        </row>
        <row r="2223">
          <cell r="A2223">
            <v>114262</v>
          </cell>
          <cell r="B2223" t="str">
            <v>THIAGO RANGEL DA SILVA</v>
          </cell>
          <cell r="C2223" t="str">
            <v>AJUDANTE EQ SERVICOS DIVERSOS</v>
          </cell>
          <cell r="D2223" t="str">
            <v>ECOSAMPA Santo Amaro</v>
          </cell>
          <cell r="E2223">
            <v>43804</v>
          </cell>
          <cell r="F2223">
            <v>1603.99</v>
          </cell>
          <cell r="G2223" t="str">
            <v>Em Atividade Normal</v>
          </cell>
          <cell r="H2223">
            <v>45149</v>
          </cell>
          <cell r="I2223">
            <v>34701</v>
          </cell>
          <cell r="J2223" t="str">
            <v>423.297.078-94</v>
          </cell>
          <cell r="K2223" t="str">
            <v>212.90072.73.8</v>
          </cell>
          <cell r="L2223" t="str">
            <v>Salário Mensal</v>
          </cell>
          <cell r="M2223" t="str">
            <v>Empregado (CLT)</v>
          </cell>
          <cell r="N2223" t="str">
            <v>5142-25</v>
          </cell>
          <cell r="O2223">
            <v>300</v>
          </cell>
          <cell r="P2223" t="str">
            <v>SEGUNDA A SABADO - 21:00 AS 04:33 / INTERVALO DE 01 HORA</v>
          </cell>
          <cell r="Q2223" t="str">
            <v>220 Horas</v>
          </cell>
          <cell r="R2223" t="str">
            <v>75.01.016</v>
          </cell>
          <cell r="S2223" t="str">
            <v>SCK - Coleta - Catabagulho e Entulho</v>
          </cell>
          <cell r="T2223">
            <v>2</v>
          </cell>
          <cell r="U2223" t="str">
            <v>SIEMACO SAO PAULO LIMP URBANA</v>
          </cell>
          <cell r="V2223" t="str">
            <v>Brasileira</v>
          </cell>
          <cell r="W2223" t="str">
            <v>São Paulo</v>
          </cell>
          <cell r="X2223" t="str">
            <v>GEANE GLEIDE TAVARES DA SILVA</v>
          </cell>
          <cell r="Y2223" t="str">
            <v>SEBASTIAO RANGEL DA SILVA</v>
          </cell>
          <cell r="Z2223" t="str">
            <v>Solteiro</v>
          </cell>
          <cell r="AA2223" t="str">
            <v>Ensino Médio Completo</v>
          </cell>
          <cell r="AB2223" t="str">
            <v>M</v>
          </cell>
          <cell r="AC2223" t="str">
            <v>Rua</v>
          </cell>
          <cell r="AD2223" t="str">
            <v>RUA MARTINS SARMENTO</v>
          </cell>
          <cell r="AE2223" t="str">
            <v>387</v>
          </cell>
          <cell r="AF2223" t="str">
            <v>CS 2</v>
          </cell>
          <cell r="AG2223" t="str">
            <v>05878-000</v>
          </cell>
          <cell r="AH2223" t="str">
            <v>PARQUE INDEPENDENCIA</v>
          </cell>
          <cell r="AI2223" t="str">
            <v>São Paulo</v>
          </cell>
          <cell r="AJ2223" t="str">
            <v>São Paulo</v>
          </cell>
          <cell r="AK2223" t="str">
            <v>11</v>
          </cell>
          <cell r="AL2223" t="str">
            <v>94851.1325</v>
          </cell>
          <cell r="AP2223">
            <v>9106</v>
          </cell>
          <cell r="AQ2223" t="str">
            <v>34659</v>
          </cell>
          <cell r="AR2223" t="str">
            <v>7</v>
          </cell>
          <cell r="AS2223" t="str">
            <v>459907189</v>
          </cell>
          <cell r="AT2223" t="str">
            <v>417708040116</v>
          </cell>
          <cell r="AU2223" t="str">
            <v>0251</v>
          </cell>
          <cell r="AV2223" t="str">
            <v>020</v>
          </cell>
          <cell r="AW2223" t="str">
            <v>42329707</v>
          </cell>
          <cell r="AX2223" t="str">
            <v>894</v>
          </cell>
          <cell r="AY2223">
            <v>3</v>
          </cell>
          <cell r="AZ2223">
            <v>8</v>
          </cell>
          <cell r="BA2223">
            <v>26</v>
          </cell>
        </row>
        <row r="2224">
          <cell r="A2224">
            <v>114725</v>
          </cell>
          <cell r="B2224" t="str">
            <v>THIAGO ROCHA DA SILVA</v>
          </cell>
          <cell r="C2224" t="str">
            <v>AJUDANTE EQ SERVICOS DIVERSOS</v>
          </cell>
          <cell r="D2224" t="str">
            <v>ECOSAMPA Campo Limpo</v>
          </cell>
          <cell r="E2224">
            <v>43874</v>
          </cell>
          <cell r="F2224">
            <v>1319.67</v>
          </cell>
          <cell r="G2224" t="str">
            <v>Demitido em Meses Anteriores</v>
          </cell>
          <cell r="H2224">
            <v>44173</v>
          </cell>
          <cell r="I2224">
            <v>33238</v>
          </cell>
          <cell r="J2224" t="str">
            <v>396.603.338-03</v>
          </cell>
          <cell r="K2224" t="str">
            <v>207.24627.93.0</v>
          </cell>
          <cell r="L2224" t="str">
            <v>Salário Mensal</v>
          </cell>
          <cell r="M2224" t="str">
            <v>Empregado (CLT)</v>
          </cell>
          <cell r="N2224" t="str">
            <v>5142-25</v>
          </cell>
          <cell r="O2224">
            <v>167</v>
          </cell>
          <cell r="P2224" t="str">
            <v>SEGUNDA A SABADO - 13:40 AS 22:00 / INTERVALO DE 01 HORA</v>
          </cell>
          <cell r="Q2224" t="str">
            <v>220 Horas</v>
          </cell>
          <cell r="R2224" t="str">
            <v>75.01.014</v>
          </cell>
          <cell r="S2224" t="str">
            <v>SCK - Pintura de Meio-Fio e Remoção Faixas e Propagandas</v>
          </cell>
          <cell r="T2224">
            <v>2</v>
          </cell>
          <cell r="U2224" t="str">
            <v>SIEMACO SAO PAULO LIMP URBANA</v>
          </cell>
          <cell r="V2224" t="str">
            <v>Brasileira</v>
          </cell>
          <cell r="W2224" t="str">
            <v>São Paulo</v>
          </cell>
          <cell r="X2224" t="str">
            <v>ROSANGELA CARVALHO ROCHA</v>
          </cell>
          <cell r="Y2224" t="str">
            <v>OTACIANO ALVES DA SILVA</v>
          </cell>
          <cell r="Z2224" t="str">
            <v>Solteiro</v>
          </cell>
          <cell r="AA2224" t="str">
            <v>Ensino Fundamental Incompleto</v>
          </cell>
          <cell r="AB2224" t="str">
            <v>M</v>
          </cell>
          <cell r="AC2224" t="str">
            <v>Rua</v>
          </cell>
          <cell r="AD2224" t="str">
            <v>RUA DENIS CHAUDET</v>
          </cell>
          <cell r="AE2224" t="str">
            <v>14</v>
          </cell>
          <cell r="AG2224" t="str">
            <v>05528-220</v>
          </cell>
          <cell r="AH2224" t="str">
            <v>JARDIM DRACENA</v>
          </cell>
          <cell r="AI2224" t="str">
            <v>São Paulo</v>
          </cell>
          <cell r="AJ2224" t="str">
            <v>São Paulo</v>
          </cell>
          <cell r="AM2224" t="str">
            <v>11</v>
          </cell>
          <cell r="AN2224" t="str">
            <v>95421.5987</v>
          </cell>
          <cell r="AP2224">
            <v>7245</v>
          </cell>
          <cell r="AQ2224" t="str">
            <v>03982</v>
          </cell>
          <cell r="AR2224" t="str">
            <v>6</v>
          </cell>
          <cell r="AS2224" t="str">
            <v>50.989.130-5</v>
          </cell>
          <cell r="AT2224" t="str">
            <v>365833560183</v>
          </cell>
          <cell r="AU2224" t="str">
            <v>0467</v>
          </cell>
          <cell r="AV2224" t="str">
            <v>374</v>
          </cell>
          <cell r="AW2224" t="str">
            <v>39660333</v>
          </cell>
          <cell r="AX2224" t="str">
            <v>803</v>
          </cell>
          <cell r="AY2224">
            <v>0</v>
          </cell>
          <cell r="AZ2224">
            <v>9</v>
          </cell>
          <cell r="BA2224">
            <v>25</v>
          </cell>
        </row>
        <row r="2225">
          <cell r="A2225">
            <v>122078</v>
          </cell>
          <cell r="B2225" t="str">
            <v>THIAGO SENA DA SILVA</v>
          </cell>
          <cell r="C2225" t="str">
            <v>AJUDANTE EQ SERVICOS DIVERSOS</v>
          </cell>
          <cell r="D2225" t="str">
            <v>ECOSAMPA Capela do Socorro</v>
          </cell>
          <cell r="E2225">
            <v>45061</v>
          </cell>
          <cell r="F2225">
            <v>1603.99</v>
          </cell>
          <cell r="G2225" t="str">
            <v>Auxílio-Doença</v>
          </cell>
          <cell r="H2225">
            <v>45163</v>
          </cell>
          <cell r="I2225">
            <v>31205</v>
          </cell>
          <cell r="J2225" t="str">
            <v>416.970.188-74</v>
          </cell>
          <cell r="K2225" t="str">
            <v>166.14833.96.1</v>
          </cell>
          <cell r="L2225" t="str">
            <v>Salário Mensal</v>
          </cell>
          <cell r="M2225" t="str">
            <v>Empregado (CLT)</v>
          </cell>
          <cell r="N2225" t="str">
            <v>5142-25</v>
          </cell>
          <cell r="O2225">
            <v>66</v>
          </cell>
          <cell r="P2225" t="str">
            <v>SEGUNDA A SABADO - 06:00 AS 14:20 / INTERVALO DE 01 HORA</v>
          </cell>
          <cell r="Q2225" t="str">
            <v>220 Horas</v>
          </cell>
          <cell r="R2225" t="str">
            <v>75.01.022</v>
          </cell>
          <cell r="S2225" t="str">
            <v>SCK - Limpeza Habitacional - Dificil Acesso</v>
          </cell>
          <cell r="T2225">
            <v>2</v>
          </cell>
          <cell r="U2225" t="str">
            <v>SIEMACO SAO PAULO LIMP URBANA</v>
          </cell>
          <cell r="V2225" t="str">
            <v>Brasileira</v>
          </cell>
          <cell r="W2225" t="str">
            <v>São Paulo</v>
          </cell>
          <cell r="X2225" t="str">
            <v>MARIA PAULA DE SOUZA SENA</v>
          </cell>
          <cell r="Y2225" t="str">
            <v>LUIZ CARLOS LIMA DA SILVA</v>
          </cell>
          <cell r="Z2225" t="str">
            <v>Solteiro</v>
          </cell>
          <cell r="AA2225" t="str">
            <v>Ensino Fundamental Completo</v>
          </cell>
          <cell r="AB2225" t="str">
            <v>M</v>
          </cell>
          <cell r="AC2225" t="str">
            <v>Avenida</v>
          </cell>
          <cell r="AD2225" t="str">
            <v>DO PROGRESSO</v>
          </cell>
          <cell r="AE2225" t="str">
            <v>500</v>
          </cell>
          <cell r="AG2225" t="str">
            <v>08371-410</v>
          </cell>
          <cell r="AH2225" t="str">
            <v>JD MARILU</v>
          </cell>
          <cell r="AI2225" t="str">
            <v>São Paulo</v>
          </cell>
          <cell r="AJ2225" t="str">
            <v>São Paulo</v>
          </cell>
          <cell r="AM2225" t="str">
            <v>11</v>
          </cell>
          <cell r="AN2225" t="str">
            <v>98281-9486</v>
          </cell>
          <cell r="AP2225">
            <v>8105</v>
          </cell>
          <cell r="AQ2225" t="str">
            <v>36017</v>
          </cell>
          <cell r="AR2225" t="str">
            <v>9</v>
          </cell>
          <cell r="AS2225" t="str">
            <v>413168761</v>
          </cell>
          <cell r="AT2225" t="str">
            <v>331315790132</v>
          </cell>
          <cell r="AU2225" t="str">
            <v>404</v>
          </cell>
          <cell r="AV2225" t="str">
            <v>0370</v>
          </cell>
          <cell r="AW2225" t="str">
            <v>41697018</v>
          </cell>
          <cell r="AX2225" t="str">
            <v>874</v>
          </cell>
          <cell r="AY2225">
            <v>0</v>
          </cell>
          <cell r="AZ2225">
            <v>3</v>
          </cell>
          <cell r="BA2225">
            <v>16</v>
          </cell>
        </row>
        <row r="2226">
          <cell r="A2226">
            <v>116023</v>
          </cell>
          <cell r="B2226" t="str">
            <v>THIAGO SIQUEIRA DOS REIS</v>
          </cell>
          <cell r="C2226" t="str">
            <v>AJUDANTE EQ SERVICOS DIVERSOS</v>
          </cell>
          <cell r="D2226" t="str">
            <v>ECOSAMPA Campo Limpo</v>
          </cell>
          <cell r="E2226">
            <v>44207</v>
          </cell>
          <cell r="F2226">
            <v>1319.67</v>
          </cell>
          <cell r="G2226" t="str">
            <v>Demitido em Meses Anteriores</v>
          </cell>
          <cell r="H2226">
            <v>44263</v>
          </cell>
          <cell r="I2226">
            <v>32356</v>
          </cell>
          <cell r="J2226" t="str">
            <v>218.525.358-14</v>
          </cell>
          <cell r="K2226" t="str">
            <v>165.69252.01.2</v>
          </cell>
          <cell r="L2226" t="str">
            <v>Salário Mensal</v>
          </cell>
          <cell r="M2226" t="str">
            <v>Empregado (CLT)</v>
          </cell>
          <cell r="N2226" t="str">
            <v>5142-25</v>
          </cell>
          <cell r="O2226">
            <v>66</v>
          </cell>
          <cell r="P2226" t="str">
            <v>SEGUNDA A SABADO - 06:00 AS 14:20 / INTERVALO DE 01 HORA</v>
          </cell>
          <cell r="Q2226" t="str">
            <v>220 Horas</v>
          </cell>
          <cell r="R2226" t="str">
            <v>75.01.001</v>
          </cell>
          <cell r="S2226" t="str">
            <v>SCK - Lavagem Especial Equip.</v>
          </cell>
          <cell r="T2226">
            <v>2</v>
          </cell>
          <cell r="U2226" t="str">
            <v>SIEMACO SAO PAULO LIMP URBANA</v>
          </cell>
          <cell r="V2226" t="str">
            <v>Brasileira</v>
          </cell>
          <cell r="W2226" t="str">
            <v>São Paulo</v>
          </cell>
          <cell r="X2226" t="str">
            <v>ANDREA SIQUEIRA</v>
          </cell>
          <cell r="Y2226" t="str">
            <v>GERSON RODRIGUES DOS REIS</v>
          </cell>
          <cell r="Z2226" t="str">
            <v>Casado</v>
          </cell>
          <cell r="AA2226" t="str">
            <v>Ensino Médio Completo</v>
          </cell>
          <cell r="AB2226" t="str">
            <v>M</v>
          </cell>
          <cell r="AC2226" t="str">
            <v>Rua</v>
          </cell>
          <cell r="AD2226" t="str">
            <v>ESPARTA</v>
          </cell>
          <cell r="AE2226" t="str">
            <v>75</v>
          </cell>
          <cell r="AG2226" t="str">
            <v>04785-135</v>
          </cell>
          <cell r="AH2226" t="str">
            <v>JARDIM GUARAPIRANGA</v>
          </cell>
          <cell r="AI2226" t="str">
            <v>São Paulo</v>
          </cell>
          <cell r="AJ2226" t="str">
            <v>São Paulo</v>
          </cell>
          <cell r="AM2226" t="str">
            <v>11</v>
          </cell>
          <cell r="AN2226" t="str">
            <v>95243.0621</v>
          </cell>
          <cell r="AP2226">
            <v>7245</v>
          </cell>
          <cell r="AQ2226" t="str">
            <v>06069</v>
          </cell>
          <cell r="AR2226" t="str">
            <v>9</v>
          </cell>
          <cell r="AS2226" t="str">
            <v>365218613</v>
          </cell>
          <cell r="AT2226" t="str">
            <v>374670570191</v>
          </cell>
          <cell r="AU2226" t="str">
            <v>0287</v>
          </cell>
          <cell r="AV2226" t="str">
            <v>408</v>
          </cell>
          <cell r="AW2226" t="str">
            <v>21852535</v>
          </cell>
          <cell r="AX2226" t="str">
            <v>814</v>
          </cell>
          <cell r="AY2226">
            <v>0</v>
          </cell>
          <cell r="AZ2226">
            <v>1</v>
          </cell>
          <cell r="BA2226">
            <v>27</v>
          </cell>
        </row>
        <row r="2227">
          <cell r="A2227">
            <v>112730</v>
          </cell>
          <cell r="B2227" t="str">
            <v>THOMAS LUIS BAPTISTA PEREIRA</v>
          </cell>
          <cell r="C2227" t="str">
            <v>AJUDANTE EQ SERVICOS DIVERSOS</v>
          </cell>
          <cell r="D2227" t="str">
            <v>ECOSAMPA Santo Amaro</v>
          </cell>
          <cell r="E2227">
            <v>43617</v>
          </cell>
          <cell r="F2227">
            <v>1603.99</v>
          </cell>
          <cell r="G2227" t="str">
            <v>Em Atividade Normal</v>
          </cell>
          <cell r="H2227">
            <v>44898</v>
          </cell>
          <cell r="I2227">
            <v>35515</v>
          </cell>
          <cell r="J2227" t="str">
            <v>426.847.788-84</v>
          </cell>
          <cell r="K2227" t="str">
            <v>206.87374.00.0</v>
          </cell>
          <cell r="L2227" t="str">
            <v>Salário Mensal</v>
          </cell>
          <cell r="M2227" t="str">
            <v>Empregado (CLT)</v>
          </cell>
          <cell r="N2227" t="str">
            <v>5142-25</v>
          </cell>
          <cell r="O2227">
            <v>66</v>
          </cell>
          <cell r="P2227" t="str">
            <v>SEGUNDA A SABADO - 06:00 AS 14:20 / INTERVALO DE 01 HORA</v>
          </cell>
          <cell r="Q2227" t="str">
            <v>220 Horas</v>
          </cell>
          <cell r="R2227" t="str">
            <v>75.01.013</v>
          </cell>
          <cell r="S2227" t="str">
            <v>SCK - Capinação e Roçada de Vias</v>
          </cell>
          <cell r="T2227">
            <v>2</v>
          </cell>
          <cell r="U2227" t="str">
            <v>SIEMACO SAO PAULO LIMP URBANA</v>
          </cell>
          <cell r="V2227" t="str">
            <v>Brasileira</v>
          </cell>
          <cell r="W2227" t="str">
            <v>São Paulo</v>
          </cell>
          <cell r="X2227" t="str">
            <v>ROSIMEIRE BAPTISTA</v>
          </cell>
          <cell r="Y2227" t="str">
            <v>ROGERIO LUIS PEREIRA</v>
          </cell>
          <cell r="Z2227" t="str">
            <v>Solteiro</v>
          </cell>
          <cell r="AA2227" t="str">
            <v>Ensino Médio Incompleto</v>
          </cell>
          <cell r="AB2227" t="str">
            <v>M</v>
          </cell>
          <cell r="AC2227" t="str">
            <v>Travessa</v>
          </cell>
          <cell r="AD2227" t="str">
            <v>GERTRUDE MARA</v>
          </cell>
          <cell r="AE2227" t="str">
            <v>95</v>
          </cell>
          <cell r="AG2227" t="str">
            <v>04470-300</v>
          </cell>
          <cell r="AH2227" t="str">
            <v>JARDIM BANDEIRANTE</v>
          </cell>
          <cell r="AI2227" t="str">
            <v>São Paulo</v>
          </cell>
          <cell r="AJ2227" t="str">
            <v>São Paulo</v>
          </cell>
          <cell r="AK2227" t="str">
            <v>11</v>
          </cell>
          <cell r="AL2227" t="str">
            <v>3396.6156</v>
          </cell>
          <cell r="AM2227" t="str">
            <v>11</v>
          </cell>
          <cell r="AN2227" t="str">
            <v>94113.2229</v>
          </cell>
          <cell r="AP2227">
            <v>3186</v>
          </cell>
          <cell r="AQ2227" t="str">
            <v>24437</v>
          </cell>
          <cell r="AR2227" t="str">
            <v>6</v>
          </cell>
          <cell r="AS2227" t="str">
            <v>379659918</v>
          </cell>
          <cell r="AT2227" t="str">
            <v>428444290167</v>
          </cell>
          <cell r="AU2227" t="str">
            <v>458</v>
          </cell>
          <cell r="AV2227" t="str">
            <v>418</v>
          </cell>
          <cell r="AW2227" t="str">
            <v>0000039369</v>
          </cell>
          <cell r="AX2227" t="str">
            <v>00398</v>
          </cell>
          <cell r="AY2227">
            <v>4</v>
          </cell>
          <cell r="AZ2227">
            <v>3</v>
          </cell>
          <cell r="BA2227">
            <v>0</v>
          </cell>
        </row>
        <row r="2228">
          <cell r="A2228">
            <v>116384</v>
          </cell>
          <cell r="B2228" t="str">
            <v>TIAGO ALVES CORREIA</v>
          </cell>
          <cell r="C2228" t="str">
            <v>AJUDANTE EQ SERVICOS DIVERSOS</v>
          </cell>
          <cell r="D2228" t="str">
            <v>ECOSAMPA M'Boi Mirim</v>
          </cell>
          <cell r="E2228">
            <v>44328</v>
          </cell>
          <cell r="F2228">
            <v>1603.99</v>
          </cell>
          <cell r="G2228" t="str">
            <v>Em Atividade Normal</v>
          </cell>
          <cell r="H2228">
            <v>45143</v>
          </cell>
          <cell r="I2228">
            <v>31324</v>
          </cell>
          <cell r="J2228" t="str">
            <v>325.165.728-32</v>
          </cell>
          <cell r="K2228" t="str">
            <v>201.15357.06.2</v>
          </cell>
          <cell r="L2228" t="str">
            <v>Salário Mensal</v>
          </cell>
          <cell r="M2228" t="str">
            <v>Empregado (CLT)</v>
          </cell>
          <cell r="N2228" t="str">
            <v>5142-25</v>
          </cell>
          <cell r="O2228">
            <v>167</v>
          </cell>
          <cell r="P2228" t="str">
            <v>SEGUNDA A SABADO - 13:40 AS 22:00 / INTERVALO DE 01 HORA</v>
          </cell>
          <cell r="Q2228" t="str">
            <v>220 Horas</v>
          </cell>
          <cell r="R2228" t="str">
            <v>75.01.017</v>
          </cell>
          <cell r="S2228" t="str">
            <v>SCK - Coleta Manual - Entulho e Materiais Diversos</v>
          </cell>
          <cell r="T2228">
            <v>2</v>
          </cell>
          <cell r="U2228" t="str">
            <v>SIEMACO SAO PAULO LIMP URBANA</v>
          </cell>
          <cell r="V2228" t="str">
            <v>Brasileira</v>
          </cell>
          <cell r="W2228" t="str">
            <v>Salvador</v>
          </cell>
          <cell r="X2228" t="str">
            <v>VALDENITA SANTOS ALVES</v>
          </cell>
          <cell r="Y2228" t="str">
            <v>JOSE LINS CORREIA</v>
          </cell>
          <cell r="Z2228" t="str">
            <v>Solteiro</v>
          </cell>
          <cell r="AA2228" t="str">
            <v>Ensino Médio Completo</v>
          </cell>
          <cell r="AB2228" t="str">
            <v>M</v>
          </cell>
          <cell r="AC2228" t="str">
            <v>Rua</v>
          </cell>
          <cell r="AD2228" t="str">
            <v>RUA DOUTOR NERIO NUNES</v>
          </cell>
          <cell r="AE2228" t="str">
            <v>47</v>
          </cell>
          <cell r="AG2228" t="str">
            <v>05848-030</v>
          </cell>
          <cell r="AH2228" t="str">
            <v>JARDIM GERMANIA</v>
          </cell>
          <cell r="AI2228" t="str">
            <v>São Paulo</v>
          </cell>
          <cell r="AJ2228" t="str">
            <v>São Paulo</v>
          </cell>
          <cell r="AK2228" t="str">
            <v>11</v>
          </cell>
          <cell r="AL2228" t="str">
            <v>96244.5038</v>
          </cell>
          <cell r="AP2228">
            <v>7660</v>
          </cell>
          <cell r="AQ2228" t="str">
            <v>28755</v>
          </cell>
          <cell r="AR2228" t="str">
            <v>3</v>
          </cell>
          <cell r="AS2228" t="str">
            <v>426800758</v>
          </cell>
          <cell r="AT2228" t="str">
            <v>31305930141</v>
          </cell>
          <cell r="AU2228" t="str">
            <v>348</v>
          </cell>
          <cell r="AV2228" t="str">
            <v>373</v>
          </cell>
          <cell r="AW2228" t="str">
            <v>32516572</v>
          </cell>
          <cell r="AX2228" t="str">
            <v>832</v>
          </cell>
          <cell r="AY2228">
            <v>2</v>
          </cell>
          <cell r="AZ2228">
            <v>3</v>
          </cell>
          <cell r="BA2228">
            <v>19</v>
          </cell>
        </row>
        <row r="2229">
          <cell r="A2229">
            <v>121027</v>
          </cell>
          <cell r="B2229" t="str">
            <v>TIAGO DA SILVA DUARTE</v>
          </cell>
          <cell r="C2229" t="str">
            <v>VARREDOR</v>
          </cell>
          <cell r="D2229" t="str">
            <v>ECOSAMPA Parelheiros</v>
          </cell>
          <cell r="E2229">
            <v>44900</v>
          </cell>
          <cell r="F2229">
            <v>1603.99</v>
          </cell>
          <cell r="G2229" t="str">
            <v>Demitido em Meses Anteriores</v>
          </cell>
          <cell r="H2229">
            <v>44902</v>
          </cell>
          <cell r="I2229">
            <v>36846</v>
          </cell>
          <cell r="J2229" t="str">
            <v>156.290.324-10</v>
          </cell>
          <cell r="K2229" t="str">
            <v>142.11584.85.1</v>
          </cell>
          <cell r="L2229" t="str">
            <v>Salário Mensal</v>
          </cell>
          <cell r="M2229" t="str">
            <v>Empregado (CLT)</v>
          </cell>
          <cell r="N2229" t="str">
            <v>5142-15</v>
          </cell>
          <cell r="O2229">
            <v>233</v>
          </cell>
          <cell r="P2229" t="str">
            <v>SEGUNDA A SABADO - 09:00 AS 17:20 / INTERVALO DE 01 HORA</v>
          </cell>
          <cell r="Q2229" t="str">
            <v>220 Horas</v>
          </cell>
          <cell r="R2229" t="str">
            <v>75.01.006</v>
          </cell>
          <cell r="S2229" t="str">
            <v>SCK - Varrição de Vias e Logradouros</v>
          </cell>
          <cell r="T2229">
            <v>2</v>
          </cell>
          <cell r="U2229" t="str">
            <v>SIEMACO SAO PAULO LIMP URBANA</v>
          </cell>
          <cell r="V2229" t="str">
            <v>Brasileira</v>
          </cell>
          <cell r="W2229" t="str">
            <v>Olinda</v>
          </cell>
          <cell r="X2229" t="str">
            <v>MARIA DO CARMO ALVES DA SILVA</v>
          </cell>
          <cell r="Y2229" t="str">
            <v>FLAVIO MANOEL DUARTE</v>
          </cell>
          <cell r="Z2229" t="str">
            <v>Solteiro</v>
          </cell>
          <cell r="AA2229" t="str">
            <v>Ensino Médio Incompleto</v>
          </cell>
          <cell r="AB2229" t="str">
            <v>M</v>
          </cell>
          <cell r="AC2229" t="str">
            <v>Rua</v>
          </cell>
          <cell r="AD2229" t="str">
            <v>HERCILIA GONCALVES DOS SANTOS</v>
          </cell>
          <cell r="AE2229" t="str">
            <v>11</v>
          </cell>
          <cell r="AF2229" t="str">
            <v>GUARAPIRANGA</v>
          </cell>
          <cell r="AG2229" t="str">
            <v>04912-040</v>
          </cell>
          <cell r="AH2229" t="str">
            <v>PQ EUROPA</v>
          </cell>
          <cell r="AI2229" t="str">
            <v>São Paulo</v>
          </cell>
          <cell r="AJ2229" t="str">
            <v>São Paulo</v>
          </cell>
          <cell r="AM2229" t="str">
            <v>11</v>
          </cell>
          <cell r="AN2229" t="str">
            <v>11959-3895</v>
          </cell>
          <cell r="AP2229">
            <v>7245</v>
          </cell>
          <cell r="AQ2229" t="str">
            <v>09911</v>
          </cell>
          <cell r="AR2229" t="str">
            <v>9</v>
          </cell>
          <cell r="AS2229" t="str">
            <v>609816317</v>
          </cell>
          <cell r="AT2229" t="str">
            <v>462127610132</v>
          </cell>
          <cell r="AU2229" t="str">
            <v>0166</v>
          </cell>
          <cell r="AV2229" t="str">
            <v>372</v>
          </cell>
          <cell r="AW2229" t="str">
            <v>156290324</v>
          </cell>
          <cell r="AX2229" t="str">
            <v>10</v>
          </cell>
          <cell r="AY2229">
            <v>0</v>
          </cell>
          <cell r="AZ2229">
            <v>0</v>
          </cell>
          <cell r="BA2229">
            <v>2</v>
          </cell>
        </row>
        <row r="2230">
          <cell r="A2230">
            <v>112483</v>
          </cell>
          <cell r="B2230" t="str">
            <v>TIAGO DO NASCIMENTO FARIAS</v>
          </cell>
          <cell r="C2230" t="str">
            <v>BUEIRISTA</v>
          </cell>
          <cell r="D2230" t="str">
            <v>ECOSAMPA Capela do Socorro</v>
          </cell>
          <cell r="E2230">
            <v>43617</v>
          </cell>
          <cell r="F2230">
            <v>1907.79</v>
          </cell>
          <cell r="G2230" t="str">
            <v>Em Atividade Normal</v>
          </cell>
          <cell r="H2230">
            <v>44993</v>
          </cell>
          <cell r="I2230">
            <v>29075</v>
          </cell>
          <cell r="J2230" t="str">
            <v>284.092.708-03</v>
          </cell>
          <cell r="K2230" t="str">
            <v>125.55230.42.6</v>
          </cell>
          <cell r="L2230" t="str">
            <v>Salário Mensal</v>
          </cell>
          <cell r="M2230" t="str">
            <v>Empregado (CLT)</v>
          </cell>
          <cell r="N2230" t="str">
            <v>9922-25</v>
          </cell>
          <cell r="O2230">
            <v>66</v>
          </cell>
          <cell r="P2230" t="str">
            <v>SEGUNDA A SABADO - 06:00 AS 14:20 / INTERVALO DE 01 HORA</v>
          </cell>
          <cell r="Q2230" t="str">
            <v>220 Horas</v>
          </cell>
          <cell r="R2230" t="str">
            <v>75.01.012</v>
          </cell>
          <cell r="S2230" t="str">
            <v>SCK - Limpeza de Bueiros</v>
          </cell>
          <cell r="T2230">
            <v>2</v>
          </cell>
          <cell r="U2230" t="str">
            <v>SIEMACO SAO PAULO LIMP URBANA</v>
          </cell>
          <cell r="V2230" t="str">
            <v>Brasileira</v>
          </cell>
          <cell r="W2230" t="str">
            <v>São Paulo</v>
          </cell>
          <cell r="X2230" t="str">
            <v>MARIA JOSE DO NASCIMENTO</v>
          </cell>
          <cell r="Y2230" t="str">
            <v>ARISTOTELES COSTA FARIAS</v>
          </cell>
          <cell r="Z2230" t="str">
            <v>Solteiro</v>
          </cell>
          <cell r="AA2230" t="str">
            <v>Ensino Fundamental Completo</v>
          </cell>
          <cell r="AB2230" t="str">
            <v>M</v>
          </cell>
          <cell r="AC2230" t="str">
            <v>Rua</v>
          </cell>
          <cell r="AD2230" t="str">
            <v>BATTISTA LOCATELLO (LOT AURI VERDE)</v>
          </cell>
          <cell r="AE2230" t="str">
            <v>94</v>
          </cell>
          <cell r="AG2230" t="str">
            <v>04857-580</v>
          </cell>
          <cell r="AH2230" t="str">
            <v>JARDIM VARGINHA</v>
          </cell>
          <cell r="AI2230" t="str">
            <v>São Paulo</v>
          </cell>
          <cell r="AJ2230" t="str">
            <v>São Paulo</v>
          </cell>
          <cell r="AP2230">
            <v>9340</v>
          </cell>
          <cell r="AQ2230" t="str">
            <v>62921</v>
          </cell>
          <cell r="AR2230" t="str">
            <v>2</v>
          </cell>
          <cell r="AS2230" t="str">
            <v>333841864</v>
          </cell>
          <cell r="AT2230" t="str">
            <v>210424250175</v>
          </cell>
          <cell r="AU2230" t="str">
            <v>287</v>
          </cell>
          <cell r="AV2230" t="str">
            <v>381</v>
          </cell>
          <cell r="AW2230" t="str">
            <v>0000025549</v>
          </cell>
          <cell r="AX2230" t="str">
            <v>00211</v>
          </cell>
          <cell r="AY2230">
            <v>4</v>
          </cell>
          <cell r="AZ2230">
            <v>3</v>
          </cell>
          <cell r="BA2230">
            <v>0</v>
          </cell>
        </row>
        <row r="2231">
          <cell r="A2231">
            <v>112485</v>
          </cell>
          <cell r="B2231" t="str">
            <v>TIAGO DOS SANTOS COSTA</v>
          </cell>
          <cell r="C2231" t="str">
            <v>VARREDOR</v>
          </cell>
          <cell r="D2231" t="str">
            <v>ECOSAMPA Capela do Socorro</v>
          </cell>
          <cell r="E2231">
            <v>43617</v>
          </cell>
          <cell r="F2231">
            <v>1603.99</v>
          </cell>
          <cell r="G2231" t="str">
            <v>Em Atividade Normal</v>
          </cell>
          <cell r="H2231">
            <v>45023</v>
          </cell>
          <cell r="I2231">
            <v>31574</v>
          </cell>
          <cell r="J2231" t="str">
            <v>062.480.294-90</v>
          </cell>
          <cell r="K2231" t="str">
            <v>166.25700.49.6</v>
          </cell>
          <cell r="L2231" t="str">
            <v>Salário Mensal</v>
          </cell>
          <cell r="M2231" t="str">
            <v>Empregado (CLT)</v>
          </cell>
          <cell r="N2231" t="str">
            <v>5142-15</v>
          </cell>
          <cell r="O2231">
            <v>233</v>
          </cell>
          <cell r="P2231" t="str">
            <v>SEGUNDA A SABADO - 09:00 AS 17:20 / INTERVALO DE 01 HORA</v>
          </cell>
          <cell r="Q2231" t="str">
            <v>220 Horas</v>
          </cell>
          <cell r="R2231" t="str">
            <v>75.01.006</v>
          </cell>
          <cell r="S2231" t="str">
            <v>SCK - Varrição de Vias e Logradouros</v>
          </cell>
          <cell r="T2231">
            <v>2</v>
          </cell>
          <cell r="U2231" t="str">
            <v>SIEMACO SAO PAULO LIMP URBANA</v>
          </cell>
          <cell r="V2231" t="str">
            <v>Brasileira</v>
          </cell>
          <cell r="W2231" t="str">
            <v>União dos Palmares</v>
          </cell>
          <cell r="X2231" t="str">
            <v>SOLANGE DOS SANTOS SILVA</v>
          </cell>
          <cell r="Y2231" t="str">
            <v>GENIVALDO FORTUNATO DA COSTA</v>
          </cell>
          <cell r="Z2231" t="str">
            <v>Casado</v>
          </cell>
          <cell r="AA2231" t="str">
            <v>Ensino Fundamental Completo</v>
          </cell>
          <cell r="AB2231" t="str">
            <v>M</v>
          </cell>
          <cell r="AC2231" t="str">
            <v>Rua</v>
          </cell>
          <cell r="AD2231" t="str">
            <v>FORTE DE TRINDADE</v>
          </cell>
          <cell r="AE2231" t="str">
            <v>13</v>
          </cell>
          <cell r="AG2231" t="str">
            <v>04865-160</v>
          </cell>
          <cell r="AH2231" t="str">
            <v>JARDIM IPORA</v>
          </cell>
          <cell r="AI2231" t="str">
            <v>São Paulo</v>
          </cell>
          <cell r="AJ2231" t="str">
            <v>São Paulo</v>
          </cell>
          <cell r="AK2231" t="str">
            <v>11</v>
          </cell>
          <cell r="AL2231" t="str">
            <v>99694.3405</v>
          </cell>
          <cell r="AP2231">
            <v>6753</v>
          </cell>
          <cell r="AQ2231" t="str">
            <v>23851</v>
          </cell>
          <cell r="AR2231" t="str">
            <v>5</v>
          </cell>
          <cell r="AS2231" t="str">
            <v>596460120</v>
          </cell>
          <cell r="AT2231" t="str">
            <v>031951711767</v>
          </cell>
          <cell r="AU2231" t="str">
            <v>049</v>
          </cell>
          <cell r="AV2231" t="str">
            <v>021</v>
          </cell>
          <cell r="AW2231" t="str">
            <v>0000071977</v>
          </cell>
          <cell r="AX2231" t="str">
            <v>00387</v>
          </cell>
          <cell r="AY2231">
            <v>4</v>
          </cell>
          <cell r="AZ2231">
            <v>3</v>
          </cell>
          <cell r="BA2231">
            <v>0</v>
          </cell>
        </row>
        <row r="2232">
          <cell r="A2232">
            <v>121442</v>
          </cell>
          <cell r="B2232" t="str">
            <v>TIAGO FERNANDES DO NASCIMENTO</v>
          </cell>
          <cell r="C2232" t="str">
            <v>AJUDANTE EQ SERVICOS DIVERSOS</v>
          </cell>
          <cell r="D2232" t="str">
            <v>ECOSAMPA Operação Geral</v>
          </cell>
          <cell r="E2232">
            <v>44967</v>
          </cell>
          <cell r="F2232">
            <v>1603.99</v>
          </cell>
          <cell r="G2232" t="str">
            <v>Demitido em Meses Anteriores</v>
          </cell>
          <cell r="H2232">
            <v>44981</v>
          </cell>
          <cell r="I2232">
            <v>30733</v>
          </cell>
          <cell r="J2232" t="str">
            <v>337.356.478-63</v>
          </cell>
          <cell r="K2232" t="str">
            <v>206.86145.09.1</v>
          </cell>
          <cell r="L2232" t="str">
            <v>Salário Mensal</v>
          </cell>
          <cell r="M2232" t="str">
            <v>Empregado (CLT)</v>
          </cell>
          <cell r="N2232" t="str">
            <v>5142-25</v>
          </cell>
          <cell r="O2232">
            <v>339</v>
          </cell>
          <cell r="P2232" t="str">
            <v>SEGUNDA A SABADO - 13:20 AS 21:40 / INTERVALO DE 01 HORA</v>
          </cell>
          <cell r="Q2232" t="str">
            <v>220 Horas</v>
          </cell>
          <cell r="R2232" t="str">
            <v>75.01.011</v>
          </cell>
          <cell r="S2232" t="str">
            <v>SCK - Lavagem - Feiras, Vias e Logradouros</v>
          </cell>
          <cell r="T2232">
            <v>2</v>
          </cell>
          <cell r="U2232" t="str">
            <v>SIEMACO SAO PAULO LIMP URBANA</v>
          </cell>
          <cell r="V2232" t="str">
            <v>Brasileira</v>
          </cell>
          <cell r="W2232" t="str">
            <v>São Paulo</v>
          </cell>
          <cell r="X2232" t="str">
            <v>FATIMA FERNANDES DO NASCIMENTO</v>
          </cell>
          <cell r="Y2232" t="str">
            <v>JOSE CARLOS DO NASCIMENTO</v>
          </cell>
          <cell r="Z2232" t="str">
            <v>União Est/Marit</v>
          </cell>
          <cell r="AA2232" t="str">
            <v>Ensino Médio Incompleto</v>
          </cell>
          <cell r="AB2232" t="str">
            <v>M</v>
          </cell>
          <cell r="AC2232" t="str">
            <v>Rua</v>
          </cell>
          <cell r="AD2232" t="str">
            <v>ILHA DE SAO DOMINGOS</v>
          </cell>
          <cell r="AE2232" t="str">
            <v>20</v>
          </cell>
          <cell r="AF2232" t="str">
            <v>A</v>
          </cell>
          <cell r="AG2232" t="str">
            <v>08382-130</v>
          </cell>
          <cell r="AH2232" t="str">
            <v>RECANTO VERDE DO SOL</v>
          </cell>
          <cell r="AI2232" t="str">
            <v>São Paulo</v>
          </cell>
          <cell r="AJ2232" t="str">
            <v>São Paulo</v>
          </cell>
          <cell r="AM2232" t="str">
            <v>11</v>
          </cell>
          <cell r="AN2232" t="str">
            <v>95117-4474</v>
          </cell>
          <cell r="AP2232">
            <v>6644</v>
          </cell>
          <cell r="AQ2232" t="str">
            <v>08514</v>
          </cell>
          <cell r="AR2232" t="str">
            <v>1</v>
          </cell>
          <cell r="AS2232" t="str">
            <v>44302005X</v>
          </cell>
          <cell r="AT2232" t="str">
            <v>300486920183</v>
          </cell>
          <cell r="AU2232" t="str">
            <v>0317</v>
          </cell>
          <cell r="AV2232" t="str">
            <v>350</v>
          </cell>
          <cell r="AW2232" t="str">
            <v>33735647</v>
          </cell>
          <cell r="AX2232" t="str">
            <v>863</v>
          </cell>
          <cell r="AY2232">
            <v>0</v>
          </cell>
          <cell r="AZ2232">
            <v>0</v>
          </cell>
          <cell r="BA2232">
            <v>14</v>
          </cell>
        </row>
        <row r="2233">
          <cell r="A2233">
            <v>122406</v>
          </cell>
          <cell r="B2233" t="str">
            <v>TIAGO FERNANDES DO NASCIMENTO</v>
          </cell>
          <cell r="C2233" t="str">
            <v>AJUDANTE EQ SERVICOS DIVERSOS</v>
          </cell>
          <cell r="D2233" t="str">
            <v>ECOSAMPA Operação Geral</v>
          </cell>
          <cell r="E2233">
            <v>45117</v>
          </cell>
          <cell r="F2233">
            <v>1603.99</v>
          </cell>
          <cell r="G2233" t="str">
            <v>Demitido no Mês</v>
          </cell>
          <cell r="H2233">
            <v>45190</v>
          </cell>
          <cell r="I2233">
            <v>30733</v>
          </cell>
          <cell r="J2233" t="str">
            <v>337.356.478-63</v>
          </cell>
          <cell r="K2233" t="str">
            <v>206.86145.09.1</v>
          </cell>
          <cell r="L2233" t="str">
            <v>Salário Mensal</v>
          </cell>
          <cell r="M2233" t="str">
            <v>Empregado (CLT)</v>
          </cell>
          <cell r="N2233" t="str">
            <v>5142-25</v>
          </cell>
          <cell r="O2233">
            <v>339</v>
          </cell>
          <cell r="P2233" t="str">
            <v>SEGUNDA A SABADO - 13:20 AS 21:40 / INTERVALO DE 01 HORA</v>
          </cell>
          <cell r="Q2233" t="str">
            <v>220 Horas</v>
          </cell>
          <cell r="R2233" t="str">
            <v>75.01.011</v>
          </cell>
          <cell r="S2233" t="str">
            <v>SCK - Lavagem - Feiras, Vias e Logradouros</v>
          </cell>
          <cell r="T2233">
            <v>2</v>
          </cell>
          <cell r="U2233" t="str">
            <v>SIEMACO SAO PAULO LIMP URBANA</v>
          </cell>
          <cell r="V2233" t="str">
            <v>Brasileira</v>
          </cell>
          <cell r="W2233" t="str">
            <v>São Paulo</v>
          </cell>
          <cell r="X2233" t="str">
            <v>FATIMA FERNANDES DO NASCIMENTO</v>
          </cell>
          <cell r="Y2233" t="str">
            <v>JOSE CARLOS DO NASCIMENTO</v>
          </cell>
          <cell r="Z2233" t="str">
            <v>Solteiro</v>
          </cell>
          <cell r="AA2233" t="str">
            <v>Ensino Médio Completo</v>
          </cell>
          <cell r="AB2233" t="str">
            <v>M</v>
          </cell>
          <cell r="AC2233" t="str">
            <v>Rua</v>
          </cell>
          <cell r="AD2233" t="str">
            <v xml:space="preserve">ILHA DE SAO DOMINGOS </v>
          </cell>
          <cell r="AE2233" t="str">
            <v>201</v>
          </cell>
          <cell r="AG2233" t="str">
            <v>08382-134</v>
          </cell>
          <cell r="AH2233" t="str">
            <v>RECANTO VERDE DO SOL</v>
          </cell>
          <cell r="AI2233" t="str">
            <v>São Paulo</v>
          </cell>
          <cell r="AJ2233" t="str">
            <v>São Paulo</v>
          </cell>
          <cell r="AM2233" t="str">
            <v>11</v>
          </cell>
          <cell r="AN2233" t="str">
            <v>94929-0223</v>
          </cell>
          <cell r="AP2233">
            <v>6644</v>
          </cell>
          <cell r="AQ2233" t="str">
            <v>08514</v>
          </cell>
          <cell r="AR2233" t="str">
            <v>1</v>
          </cell>
          <cell r="AS2233" t="str">
            <v>44302005X</v>
          </cell>
          <cell r="AT2233" t="str">
            <v>300486920183</v>
          </cell>
          <cell r="AU2233" t="str">
            <v>0317</v>
          </cell>
          <cell r="AV2233" t="str">
            <v>350</v>
          </cell>
          <cell r="AW2233" t="str">
            <v>337356478</v>
          </cell>
          <cell r="AX2233" t="str">
            <v>63</v>
          </cell>
          <cell r="AY2233">
            <v>0</v>
          </cell>
          <cell r="AZ2233">
            <v>1</v>
          </cell>
          <cell r="BA2233">
            <v>21</v>
          </cell>
        </row>
        <row r="2234">
          <cell r="A2234">
            <v>112733</v>
          </cell>
          <cell r="B2234" t="str">
            <v>TIAGO MACHADO CARDOZO</v>
          </cell>
          <cell r="C2234" t="str">
            <v>MOTORISTA CAMINHAO</v>
          </cell>
          <cell r="D2234" t="str">
            <v>ECOSAMPA Operação Geral</v>
          </cell>
          <cell r="E2234">
            <v>43617</v>
          </cell>
          <cell r="F2234">
            <v>3050.22</v>
          </cell>
          <cell r="G2234" t="str">
            <v>Em Atividade Normal</v>
          </cell>
          <cell r="H2234">
            <v>45177</v>
          </cell>
          <cell r="I2234">
            <v>32644</v>
          </cell>
          <cell r="J2234" t="str">
            <v>374.613.048-44</v>
          </cell>
          <cell r="K2234" t="str">
            <v>206.86912.09.2</v>
          </cell>
          <cell r="L2234" t="str">
            <v>Salário Mensal</v>
          </cell>
          <cell r="M2234" t="str">
            <v>Empregado (CLT)</v>
          </cell>
          <cell r="N2234" t="str">
            <v>7825-10</v>
          </cell>
          <cell r="O2234">
            <v>339</v>
          </cell>
          <cell r="P2234" t="str">
            <v>SEGUNDA A SABADO - 13:20 AS 21:40 / INTERVALO DE 01 HORA</v>
          </cell>
          <cell r="Q2234" t="str">
            <v>220 Horas</v>
          </cell>
          <cell r="R2234" t="str">
            <v>75.01.022</v>
          </cell>
          <cell r="S2234" t="str">
            <v>SCK - Limpeza Habitacional - Dificil Acesso</v>
          </cell>
          <cell r="T2234">
            <v>2</v>
          </cell>
          <cell r="U2234" t="str">
            <v>SIND TRAB EMP DE ONIBUS RODOV INTEREST INTERM SET DIF SAO PAULO</v>
          </cell>
          <cell r="V2234" t="str">
            <v>Brasileira</v>
          </cell>
          <cell r="W2234" t="str">
            <v>Rafael Jambeiro</v>
          </cell>
          <cell r="X2234" t="str">
            <v>CARMENIZIA MACHADO CARDOZO</v>
          </cell>
          <cell r="Y2234" t="str">
            <v>PEDRO GOMES CARDOZO</v>
          </cell>
          <cell r="Z2234" t="str">
            <v>Solteiro</v>
          </cell>
          <cell r="AA2234" t="str">
            <v>Ensino Fundamental Completo</v>
          </cell>
          <cell r="AB2234" t="str">
            <v>M</v>
          </cell>
          <cell r="AC2234" t="str">
            <v>Rua</v>
          </cell>
          <cell r="AD2234" t="str">
            <v>IRMAOS LEME</v>
          </cell>
          <cell r="AE2234" t="str">
            <v>18</v>
          </cell>
          <cell r="AG2234" t="str">
            <v>04943-070</v>
          </cell>
          <cell r="AH2234" t="str">
            <v>CHACARA NANI</v>
          </cell>
          <cell r="AI2234" t="str">
            <v>São Paulo</v>
          </cell>
          <cell r="AJ2234" t="str">
            <v>São Paulo</v>
          </cell>
          <cell r="AP2234">
            <v>641</v>
          </cell>
          <cell r="AQ2234" t="str">
            <v>15275</v>
          </cell>
          <cell r="AR2234" t="str">
            <v>6</v>
          </cell>
          <cell r="AS2234" t="str">
            <v>495971492</v>
          </cell>
          <cell r="AT2234" t="str">
            <v>371092640175</v>
          </cell>
          <cell r="AU2234" t="str">
            <v>319</v>
          </cell>
          <cell r="AV2234" t="str">
            <v>372</v>
          </cell>
          <cell r="AW2234" t="str">
            <v>0000037068</v>
          </cell>
          <cell r="AX2234" t="str">
            <v>00325</v>
          </cell>
          <cell r="AY2234">
            <v>4</v>
          </cell>
          <cell r="AZ2234">
            <v>3</v>
          </cell>
          <cell r="BA2234">
            <v>0</v>
          </cell>
        </row>
        <row r="2235">
          <cell r="A2235">
            <v>121847</v>
          </cell>
          <cell r="B2235" t="str">
            <v>TIAGO NOVAES</v>
          </cell>
          <cell r="C2235" t="str">
            <v>AJUDANTE EQ SERVICOS DIVERSOS</v>
          </cell>
          <cell r="D2235" t="str">
            <v>ECOSAMPA Parelheiros</v>
          </cell>
          <cell r="E2235">
            <v>45022</v>
          </cell>
          <cell r="F2235">
            <v>1603.99</v>
          </cell>
          <cell r="G2235" t="str">
            <v>Em Atividade Normal</v>
          </cell>
          <cell r="H2235">
            <v>45022</v>
          </cell>
          <cell r="I2235">
            <v>28987</v>
          </cell>
          <cell r="J2235" t="str">
            <v>305.793.898-12</v>
          </cell>
          <cell r="K2235" t="str">
            <v>135.68408.81.2</v>
          </cell>
          <cell r="L2235" t="str">
            <v>Salário Mensal</v>
          </cell>
          <cell r="M2235" t="str">
            <v>Empregado (CLT)</v>
          </cell>
          <cell r="N2235" t="str">
            <v>5142-25</v>
          </cell>
          <cell r="O2235">
            <v>66</v>
          </cell>
          <cell r="P2235" t="str">
            <v>SEGUNDA A SABADO - 06:00 AS 14:20 / INTERVALO DE 01 HORA</v>
          </cell>
          <cell r="Q2235" t="str">
            <v>220 Horas</v>
          </cell>
          <cell r="R2235" t="str">
            <v>75.01.013</v>
          </cell>
          <cell r="S2235" t="str">
            <v>SCK - Capinação e Roçada de Vias</v>
          </cell>
          <cell r="T2235">
            <v>2</v>
          </cell>
          <cell r="U2235" t="str">
            <v>SIEMACO SAO PAULO LIMP URBANA</v>
          </cell>
          <cell r="V2235" t="str">
            <v>Brasileira</v>
          </cell>
          <cell r="W2235" t="str">
            <v>São Paulo</v>
          </cell>
          <cell r="X2235" t="str">
            <v>DEJANIRA LEMOS NOVAES</v>
          </cell>
          <cell r="Z2235" t="str">
            <v>Solteiro</v>
          </cell>
          <cell r="AA2235" t="str">
            <v>Ensino Médio Completo</v>
          </cell>
          <cell r="AB2235" t="str">
            <v>M</v>
          </cell>
          <cell r="AC2235" t="str">
            <v>Rua</v>
          </cell>
          <cell r="AD2235" t="str">
            <v>ANDRE PERNET</v>
          </cell>
          <cell r="AE2235" t="str">
            <v>218</v>
          </cell>
          <cell r="AG2235" t="str">
            <v>04890-020</v>
          </cell>
          <cell r="AH2235" t="str">
            <v>JARDIM ROSCHEL</v>
          </cell>
          <cell r="AI2235" t="str">
            <v>São Paulo</v>
          </cell>
          <cell r="AJ2235" t="str">
            <v>São Paulo</v>
          </cell>
          <cell r="AK2235" t="str">
            <v>11</v>
          </cell>
          <cell r="AL2235" t="str">
            <v>5921.7693</v>
          </cell>
          <cell r="AM2235" t="str">
            <v>11</v>
          </cell>
          <cell r="AN2235" t="str">
            <v>96716-6405</v>
          </cell>
          <cell r="AP2235">
            <v>7245</v>
          </cell>
          <cell r="AQ2235" t="str">
            <v>13634</v>
          </cell>
          <cell r="AR2235" t="str">
            <v>1</v>
          </cell>
          <cell r="AS2235" t="str">
            <v>333842960</v>
          </cell>
          <cell r="AT2235" t="str">
            <v>222151920175</v>
          </cell>
          <cell r="AU2235" t="str">
            <v>0157</v>
          </cell>
          <cell r="AV2235" t="str">
            <v>381</v>
          </cell>
          <cell r="AW2235" t="str">
            <v>30579389</v>
          </cell>
          <cell r="AX2235" t="str">
            <v>812</v>
          </cell>
          <cell r="AY2235">
            <v>0</v>
          </cell>
          <cell r="AZ2235">
            <v>4</v>
          </cell>
          <cell r="BA2235">
            <v>25</v>
          </cell>
        </row>
        <row r="2236">
          <cell r="A2236">
            <v>112488</v>
          </cell>
          <cell r="B2236" t="str">
            <v>TIAGO PEREIRA DA PAIXAO FREIRE</v>
          </cell>
          <cell r="C2236" t="str">
            <v>AJUDANTE EQ SERVICOS DIVERSOS</v>
          </cell>
          <cell r="D2236" t="str">
            <v>ECOSAMPA Parelheiros</v>
          </cell>
          <cell r="E2236">
            <v>43617</v>
          </cell>
          <cell r="F2236">
            <v>1231.95</v>
          </cell>
          <cell r="G2236" t="str">
            <v>Demitido em Meses Anteriores</v>
          </cell>
          <cell r="H2236">
            <v>43703</v>
          </cell>
          <cell r="I2236">
            <v>33265</v>
          </cell>
          <cell r="J2236" t="str">
            <v>392.776.088-97</v>
          </cell>
          <cell r="K2236" t="str">
            <v>204.16131.97.7</v>
          </cell>
          <cell r="L2236" t="str">
            <v>Salário Mensal</v>
          </cell>
          <cell r="M2236" t="str">
            <v>Empregado (CLT)</v>
          </cell>
          <cell r="N2236" t="str">
            <v>5142-25</v>
          </cell>
          <cell r="O2236">
            <v>66</v>
          </cell>
          <cell r="P2236" t="str">
            <v>SEGUNDA A SABADO - 06:00 AS 14:20 / INTERVALO DE 01 HORA</v>
          </cell>
          <cell r="Q2236" t="str">
            <v>220 Horas</v>
          </cell>
          <cell r="R2236" t="str">
            <v>75.01.013</v>
          </cell>
          <cell r="S2236" t="str">
            <v>SCK - Capinação e Roçada de Vias</v>
          </cell>
          <cell r="T2236">
            <v>2</v>
          </cell>
          <cell r="U2236" t="str">
            <v>SIEMACO SAO PAULO LIMP URBANA</v>
          </cell>
          <cell r="V2236" t="str">
            <v>Brasileira</v>
          </cell>
          <cell r="W2236" t="str">
            <v>São Paulo</v>
          </cell>
          <cell r="X2236" t="str">
            <v>MARIA HELENA PEREIRA DA PAIXAO</v>
          </cell>
          <cell r="Y2236" t="str">
            <v>JOAO GOMES DA PAIXAO</v>
          </cell>
          <cell r="Z2236" t="str">
            <v>Casado</v>
          </cell>
          <cell r="AA2236" t="str">
            <v>Ensino Fundamental Incompleto</v>
          </cell>
          <cell r="AB2236" t="str">
            <v>M</v>
          </cell>
          <cell r="AC2236" t="str">
            <v>Rua</v>
          </cell>
          <cell r="AD2236" t="str">
            <v>JACARANDA</v>
          </cell>
          <cell r="AE2236" t="str">
            <v>49</v>
          </cell>
          <cell r="AG2236" t="str">
            <v>04895-210</v>
          </cell>
          <cell r="AH2236" t="str">
            <v>COLONIA</v>
          </cell>
          <cell r="AI2236" t="str">
            <v>São Paulo</v>
          </cell>
          <cell r="AJ2236" t="str">
            <v>São Paulo</v>
          </cell>
          <cell r="AP2236">
            <v>6733</v>
          </cell>
          <cell r="AQ2236" t="str">
            <v>25307</v>
          </cell>
          <cell r="AR2236" t="str">
            <v>1</v>
          </cell>
          <cell r="AS2236" t="str">
            <v>493969500</v>
          </cell>
          <cell r="AT2236" t="str">
            <v>392171490108</v>
          </cell>
          <cell r="AU2236" t="str">
            <v>578</v>
          </cell>
          <cell r="AV2236" t="str">
            <v>381</v>
          </cell>
          <cell r="AW2236" t="str">
            <v>0000029783</v>
          </cell>
          <cell r="AX2236" t="str">
            <v>00341</v>
          </cell>
          <cell r="AY2236">
            <v>0</v>
          </cell>
          <cell r="AZ2236">
            <v>2</v>
          </cell>
          <cell r="BA2236">
            <v>25</v>
          </cell>
        </row>
        <row r="2237">
          <cell r="A2237">
            <v>121460</v>
          </cell>
          <cell r="B2237" t="str">
            <v>TIAGO SANTOS DA CONCEICAO</v>
          </cell>
          <cell r="C2237" t="str">
            <v>AJUDANTE EQ SERVICOS DIVERSOS</v>
          </cell>
          <cell r="D2237" t="str">
            <v>ECOSAMPA M'Boi Mirim</v>
          </cell>
          <cell r="E2237">
            <v>44967</v>
          </cell>
          <cell r="F2237">
            <v>1603.99</v>
          </cell>
          <cell r="G2237" t="str">
            <v>Em Atividade Normal</v>
          </cell>
          <cell r="H2237">
            <v>44967</v>
          </cell>
          <cell r="I2237">
            <v>33368</v>
          </cell>
          <cell r="J2237" t="str">
            <v>421.544.028-95</v>
          </cell>
          <cell r="K2237" t="str">
            <v>165.51869.54.9</v>
          </cell>
          <cell r="L2237" t="str">
            <v>Salário Mensal</v>
          </cell>
          <cell r="M2237" t="str">
            <v>Empregado (CLT)</v>
          </cell>
          <cell r="N2237" t="str">
            <v>5142-25</v>
          </cell>
          <cell r="O2237">
            <v>167</v>
          </cell>
          <cell r="P2237" t="str">
            <v>SEGUNDA A SABADO - 13:40 AS 22:00 / INTERVALO DE 01 HORA</v>
          </cell>
          <cell r="Q2237" t="str">
            <v>220 Horas</v>
          </cell>
          <cell r="R2237" t="str">
            <v>75.01.011</v>
          </cell>
          <cell r="S2237" t="str">
            <v>SCK - Lavagem - Feiras, Vias e Logradouros</v>
          </cell>
          <cell r="T2237">
            <v>2</v>
          </cell>
          <cell r="U2237" t="str">
            <v>SIEMACO SAO PAULO LIMP URBANA</v>
          </cell>
          <cell r="V2237" t="str">
            <v>Brasileira</v>
          </cell>
          <cell r="W2237" t="str">
            <v>Salvador</v>
          </cell>
          <cell r="X2237" t="str">
            <v>MARIA JOSE ALVES SANTOS</v>
          </cell>
          <cell r="Y2237" t="str">
            <v>PEDRO MACHADO DA CONCEICAO</v>
          </cell>
          <cell r="Z2237" t="str">
            <v>Solteiro</v>
          </cell>
          <cell r="AA2237" t="str">
            <v>Ensino Médio Completo</v>
          </cell>
          <cell r="AB2237" t="str">
            <v>M</v>
          </cell>
          <cell r="AC2237" t="str">
            <v>Rua</v>
          </cell>
          <cell r="AD2237" t="str">
            <v>FRANCISCO ANTONIO MEIRA</v>
          </cell>
          <cell r="AE2237" t="str">
            <v>130</v>
          </cell>
          <cell r="AF2237" t="str">
            <v>CASA 3</v>
          </cell>
          <cell r="AG2237" t="str">
            <v>08180-270</v>
          </cell>
          <cell r="AH2237" t="str">
            <v>JARDIM MAIA</v>
          </cell>
          <cell r="AI2237" t="str">
            <v>São Paulo</v>
          </cell>
          <cell r="AJ2237" t="str">
            <v>São Paulo</v>
          </cell>
          <cell r="AM2237" t="str">
            <v>11</v>
          </cell>
          <cell r="AN2237" t="str">
            <v>98366-6687</v>
          </cell>
          <cell r="AP2237">
            <v>8105</v>
          </cell>
          <cell r="AQ2237" t="str">
            <v>17117</v>
          </cell>
          <cell r="AR2237" t="str">
            <v>0</v>
          </cell>
          <cell r="AS2237" t="str">
            <v>481677884</v>
          </cell>
          <cell r="AT2237" t="str">
            <v>386438820108</v>
          </cell>
          <cell r="AU2237" t="str">
            <v>0333</v>
          </cell>
          <cell r="AV2237" t="str">
            <v>397</v>
          </cell>
          <cell r="AW2237" t="str">
            <v>42154402</v>
          </cell>
          <cell r="AX2237" t="str">
            <v>895</v>
          </cell>
          <cell r="AY2237">
            <v>0</v>
          </cell>
          <cell r="AZ2237">
            <v>6</v>
          </cell>
          <cell r="BA2237">
            <v>21</v>
          </cell>
        </row>
        <row r="2238">
          <cell r="A2238">
            <v>112231</v>
          </cell>
          <cell r="B2238" t="str">
            <v>TIAGO VIEIRA</v>
          </cell>
          <cell r="C2238" t="str">
            <v>AJUDANTE EQ SERVICOS DIVERSOS</v>
          </cell>
          <cell r="D2238" t="str">
            <v>ECOSAMPA M'Boi Mirim</v>
          </cell>
          <cell r="E2238">
            <v>43617</v>
          </cell>
          <cell r="F2238">
            <v>1319.67</v>
          </cell>
          <cell r="G2238" t="str">
            <v>Demitido em Meses Anteriores</v>
          </cell>
          <cell r="H2238">
            <v>44245</v>
          </cell>
          <cell r="I2238">
            <v>32644</v>
          </cell>
          <cell r="J2238" t="str">
            <v>388.391.208-58</v>
          </cell>
          <cell r="K2238" t="str">
            <v>165.50991.76.6</v>
          </cell>
          <cell r="L2238" t="str">
            <v>Salário Mensal</v>
          </cell>
          <cell r="M2238" t="str">
            <v>Empregado (CLT)</v>
          </cell>
          <cell r="N2238" t="str">
            <v>5142-25</v>
          </cell>
          <cell r="O2238">
            <v>66</v>
          </cell>
          <cell r="P2238" t="str">
            <v>SEGUNDA A SABADO - 06:00 AS 14:20 / INTERVALO DE 01 HORA</v>
          </cell>
          <cell r="Q2238" t="str">
            <v>220 Horas</v>
          </cell>
          <cell r="R2238" t="str">
            <v>75.01.022</v>
          </cell>
          <cell r="S2238" t="str">
            <v>SCK - Limpeza Habitacional - Dificil Acesso</v>
          </cell>
          <cell r="T2238">
            <v>2</v>
          </cell>
          <cell r="U2238" t="str">
            <v>SIEMACO SAO PAULO LIMP URBANA</v>
          </cell>
          <cell r="V2238" t="str">
            <v>Brasileira</v>
          </cell>
          <cell r="W2238" t="str">
            <v>São Paulo</v>
          </cell>
          <cell r="X2238" t="str">
            <v>NIVALDA MARIA VIEIRA CARVALHO</v>
          </cell>
          <cell r="Z2238" t="str">
            <v>Solteiro</v>
          </cell>
          <cell r="AA2238" t="str">
            <v>Ensino Fundamental Completo</v>
          </cell>
          <cell r="AB2238" t="str">
            <v>M</v>
          </cell>
          <cell r="AC2238" t="str">
            <v>Rua</v>
          </cell>
          <cell r="AD2238" t="str">
            <v>MARIO PEDERNEIRAS</v>
          </cell>
          <cell r="AE2238" t="str">
            <v>109</v>
          </cell>
          <cell r="AG2238" t="str">
            <v>05857-390</v>
          </cell>
          <cell r="AH2238" t="str">
            <v>JARDIM AURELIO</v>
          </cell>
          <cell r="AI2238" t="str">
            <v>São Paulo</v>
          </cell>
          <cell r="AJ2238" t="str">
            <v>São Paulo</v>
          </cell>
          <cell r="AP2238">
            <v>8485</v>
          </cell>
          <cell r="AQ2238" t="str">
            <v>17070</v>
          </cell>
          <cell r="AR2238" t="str">
            <v>1</v>
          </cell>
          <cell r="AS2238" t="str">
            <v>466317128</v>
          </cell>
          <cell r="AT2238" t="str">
            <v>374023330167</v>
          </cell>
          <cell r="AU2238" t="str">
            <v>326</v>
          </cell>
          <cell r="AV2238" t="str">
            <v>373</v>
          </cell>
          <cell r="AW2238" t="str">
            <v>0000013910</v>
          </cell>
          <cell r="AX2238" t="str">
            <v>00343</v>
          </cell>
          <cell r="AY2238">
            <v>1</v>
          </cell>
          <cell r="AZ2238">
            <v>8</v>
          </cell>
          <cell r="BA2238">
            <v>17</v>
          </cell>
        </row>
        <row r="2239">
          <cell r="A2239">
            <v>112489</v>
          </cell>
          <cell r="B2239" t="str">
            <v>TIBURTINO BESERRA DA SILVA NETO</v>
          </cell>
          <cell r="C2239" t="str">
            <v>VARREDOR</v>
          </cell>
          <cell r="D2239" t="str">
            <v>ECOSAMPA Parelheiros</v>
          </cell>
          <cell r="E2239">
            <v>43617</v>
          </cell>
          <cell r="F2239">
            <v>1603.99</v>
          </cell>
          <cell r="G2239" t="str">
            <v>Em Atividade Normal</v>
          </cell>
          <cell r="H2239">
            <v>45023</v>
          </cell>
          <cell r="I2239">
            <v>24215</v>
          </cell>
          <cell r="J2239" t="str">
            <v>446.357.534-68</v>
          </cell>
          <cell r="K2239" t="str">
            <v>122.48845.99.7</v>
          </cell>
          <cell r="L2239" t="str">
            <v>Salário Mensal</v>
          </cell>
          <cell r="M2239" t="str">
            <v>Empregado (CLT)</v>
          </cell>
          <cell r="N2239" t="str">
            <v>5142-15</v>
          </cell>
          <cell r="O2239">
            <v>233</v>
          </cell>
          <cell r="P2239" t="str">
            <v>SEGUNDA A SABADO - 09:00 AS 17:20 / INTERVALO DE 01 HORA</v>
          </cell>
          <cell r="Q2239" t="str">
            <v>220 Horas</v>
          </cell>
          <cell r="R2239" t="str">
            <v>75.01.006</v>
          </cell>
          <cell r="S2239" t="str">
            <v>SCK - Varrição de Vias e Logradouros</v>
          </cell>
          <cell r="T2239">
            <v>2</v>
          </cell>
          <cell r="U2239" t="str">
            <v>SIEMACO SAO PAULO LIMP URBANA</v>
          </cell>
          <cell r="V2239" t="str">
            <v>Brasileira</v>
          </cell>
          <cell r="W2239" t="str">
            <v>Serra Talhada</v>
          </cell>
          <cell r="X2239" t="str">
            <v>MARIA ALICE DE PAULA</v>
          </cell>
          <cell r="Y2239" t="str">
            <v>ZEFERINO BESERRA DA SILVA</v>
          </cell>
          <cell r="Z2239" t="str">
            <v>Casado</v>
          </cell>
          <cell r="AA2239" t="str">
            <v>Ensino Fundamental Completo</v>
          </cell>
          <cell r="AB2239" t="str">
            <v>M</v>
          </cell>
          <cell r="AC2239" t="str">
            <v>Rua</v>
          </cell>
          <cell r="AD2239" t="str">
            <v>FORTE DE SEPETUBA</v>
          </cell>
          <cell r="AE2239" t="str">
            <v>114</v>
          </cell>
          <cell r="AG2239" t="str">
            <v>04865-150</v>
          </cell>
          <cell r="AH2239" t="str">
            <v>JD IPORA</v>
          </cell>
          <cell r="AI2239" t="str">
            <v>São Paulo</v>
          </cell>
          <cell r="AJ2239" t="str">
            <v>São Paulo</v>
          </cell>
          <cell r="AP2239">
            <v>9340</v>
          </cell>
          <cell r="AQ2239" t="str">
            <v>53508</v>
          </cell>
          <cell r="AR2239" t="str">
            <v>8</v>
          </cell>
          <cell r="AS2239" t="str">
            <v>28880823X</v>
          </cell>
          <cell r="AT2239" t="str">
            <v>007222110141</v>
          </cell>
          <cell r="AU2239" t="str">
            <v>267</v>
          </cell>
          <cell r="AV2239" t="str">
            <v>381</v>
          </cell>
          <cell r="AW2239" t="str">
            <v>0000040931</v>
          </cell>
          <cell r="AX2239" t="str">
            <v>00011</v>
          </cell>
          <cell r="AY2239">
            <v>4</v>
          </cell>
          <cell r="AZ2239">
            <v>3</v>
          </cell>
          <cell r="BA2239">
            <v>0</v>
          </cell>
        </row>
        <row r="2240">
          <cell r="A2240">
            <v>112235</v>
          </cell>
          <cell r="B2240" t="str">
            <v>TOME DE JESUS SANTOS</v>
          </cell>
          <cell r="C2240" t="str">
            <v>AJUDANTE EQ SERVICOS DIVERSOS</v>
          </cell>
          <cell r="D2240" t="str">
            <v>ECOSAMPA M'Boi Mirim</v>
          </cell>
          <cell r="E2240">
            <v>43617</v>
          </cell>
          <cell r="F2240">
            <v>1603.99</v>
          </cell>
          <cell r="G2240" t="str">
            <v>Em Atividade Normal</v>
          </cell>
          <cell r="H2240">
            <v>44776</v>
          </cell>
          <cell r="I2240">
            <v>22635</v>
          </cell>
          <cell r="J2240" t="str">
            <v>218.838.888-75</v>
          </cell>
          <cell r="K2240" t="str">
            <v>236.06658.85.7</v>
          </cell>
          <cell r="L2240" t="str">
            <v>Salário Mensal</v>
          </cell>
          <cell r="M2240" t="str">
            <v>Empregado (CLT)</v>
          </cell>
          <cell r="N2240" t="str">
            <v>5142-25</v>
          </cell>
          <cell r="O2240">
            <v>167</v>
          </cell>
          <cell r="P2240" t="str">
            <v>SEGUNDA A SABADO - 13:40 AS 22:00 / INTERVALO DE 01 HORA</v>
          </cell>
          <cell r="Q2240" t="str">
            <v>220 Horas</v>
          </cell>
          <cell r="R2240" t="str">
            <v>75.01.013</v>
          </cell>
          <cell r="S2240" t="str">
            <v>SCK - Capinação e Roçada de Vias</v>
          </cell>
          <cell r="T2240">
            <v>2</v>
          </cell>
          <cell r="U2240" t="str">
            <v>SIEMACO SAO PAULO LIMP URBANA</v>
          </cell>
          <cell r="V2240" t="str">
            <v>Brasileira</v>
          </cell>
          <cell r="W2240" t="str">
            <v>Teolândia</v>
          </cell>
          <cell r="X2240" t="str">
            <v>GREGORIA MARIA DE JESUS</v>
          </cell>
          <cell r="Y2240" t="str">
            <v>ANTONIO DANIEL DOS SANTOS</v>
          </cell>
          <cell r="Z2240" t="str">
            <v>Solteiro</v>
          </cell>
          <cell r="AA2240" t="str">
            <v>Analfabeto</v>
          </cell>
          <cell r="AB2240" t="str">
            <v>M</v>
          </cell>
          <cell r="AC2240" t="str">
            <v>Rua</v>
          </cell>
          <cell r="AD2240" t="str">
            <v>JOSE DIAS DA COSTA</v>
          </cell>
          <cell r="AE2240" t="str">
            <v>12</v>
          </cell>
          <cell r="AG2240" t="str">
            <v>05661-060</v>
          </cell>
          <cell r="AH2240" t="str">
            <v>PARAISOPOLIS</v>
          </cell>
          <cell r="AI2240" t="str">
            <v>São Paulo</v>
          </cell>
          <cell r="AJ2240" t="str">
            <v>São Paulo</v>
          </cell>
          <cell r="AP2240">
            <v>390</v>
          </cell>
          <cell r="AQ2240" t="str">
            <v>10776</v>
          </cell>
          <cell r="AR2240" t="str">
            <v>1</v>
          </cell>
          <cell r="AS2240" t="str">
            <v>502324466</v>
          </cell>
          <cell r="AT2240" t="str">
            <v>46413710558</v>
          </cell>
          <cell r="AU2240" t="str">
            <v>507</v>
          </cell>
          <cell r="AV2240" t="str">
            <v>346</v>
          </cell>
          <cell r="AW2240" t="str">
            <v>0000020648</v>
          </cell>
          <cell r="AX2240" t="str">
            <v>00339</v>
          </cell>
          <cell r="AY2240">
            <v>4</v>
          </cell>
          <cell r="AZ2240">
            <v>3</v>
          </cell>
          <cell r="BA2240">
            <v>0</v>
          </cell>
        </row>
        <row r="2241">
          <cell r="A2241">
            <v>112322</v>
          </cell>
          <cell r="B2241" t="str">
            <v>UELISON SILVA DOS SANTOS</v>
          </cell>
          <cell r="C2241" t="str">
            <v>BUEIRISTA</v>
          </cell>
          <cell r="D2241" t="str">
            <v>ECOSAMPA Santo Amaro</v>
          </cell>
          <cell r="E2241">
            <v>43617</v>
          </cell>
          <cell r="F2241">
            <v>1907.79</v>
          </cell>
          <cell r="G2241" t="str">
            <v>Em Atividade Normal</v>
          </cell>
          <cell r="H2241">
            <v>45056</v>
          </cell>
          <cell r="I2241">
            <v>33826</v>
          </cell>
          <cell r="J2241" t="str">
            <v>414.532.688-12</v>
          </cell>
          <cell r="K2241" t="str">
            <v>201.15291.80.0</v>
          </cell>
          <cell r="L2241" t="str">
            <v>Salário Mensal</v>
          </cell>
          <cell r="M2241" t="str">
            <v>Empregado (CLT)</v>
          </cell>
          <cell r="N2241" t="str">
            <v>9922-25</v>
          </cell>
          <cell r="O2241">
            <v>66</v>
          </cell>
          <cell r="P2241" t="str">
            <v>SEGUNDA A SABADO - 06:00 AS 14:20 / INTERVALO DE 01 HORA</v>
          </cell>
          <cell r="Q2241" t="str">
            <v>220 Horas</v>
          </cell>
          <cell r="R2241" t="str">
            <v>75.01.012</v>
          </cell>
          <cell r="S2241" t="str">
            <v>SCK - Limpeza de Bueiros</v>
          </cell>
          <cell r="T2241">
            <v>2</v>
          </cell>
          <cell r="U2241" t="str">
            <v>SIEMACO SAO PAULO LIMP URBANA</v>
          </cell>
          <cell r="V2241" t="str">
            <v>Brasileira</v>
          </cell>
          <cell r="W2241" t="str">
            <v>Ruy Barbosa</v>
          </cell>
          <cell r="X2241" t="str">
            <v>ANA SIMONE DE OLIVEIRA SILVA</v>
          </cell>
          <cell r="Y2241" t="str">
            <v>JOSE FERNANDO GOMES DOS SANTOS</v>
          </cell>
          <cell r="Z2241" t="str">
            <v>Solteiro</v>
          </cell>
          <cell r="AA2241" t="str">
            <v>Ensino Fundamental Incompleto</v>
          </cell>
          <cell r="AB2241" t="str">
            <v>M</v>
          </cell>
          <cell r="AC2241" t="str">
            <v>Rua</v>
          </cell>
          <cell r="AD2241" t="str">
            <v>DR ANTONIO BARBOSA DA CUNHA</v>
          </cell>
          <cell r="AE2241" t="str">
            <v>64</v>
          </cell>
          <cell r="AG2241" t="str">
            <v>05790-210</v>
          </cell>
          <cell r="AH2241" t="str">
            <v>JD MARIA SAMPAIO</v>
          </cell>
          <cell r="AI2241" t="str">
            <v>São Paulo</v>
          </cell>
          <cell r="AJ2241" t="str">
            <v>São Paulo</v>
          </cell>
          <cell r="AP2241">
            <v>5670</v>
          </cell>
          <cell r="AQ2241" t="str">
            <v>825</v>
          </cell>
          <cell r="AR2241" t="str">
            <v>8</v>
          </cell>
          <cell r="AS2241" t="str">
            <v>495984693</v>
          </cell>
          <cell r="AT2241" t="str">
            <v>383426210191</v>
          </cell>
          <cell r="AU2241" t="str">
            <v>370</v>
          </cell>
          <cell r="AV2241" t="str">
            <v>373</v>
          </cell>
          <cell r="AW2241" t="str">
            <v>0000034791</v>
          </cell>
          <cell r="AX2241" t="str">
            <v>00364</v>
          </cell>
          <cell r="AY2241">
            <v>4</v>
          </cell>
          <cell r="AZ2241">
            <v>3</v>
          </cell>
          <cell r="BA2241">
            <v>0</v>
          </cell>
        </row>
        <row r="2242">
          <cell r="A2242">
            <v>112493</v>
          </cell>
          <cell r="B2242" t="str">
            <v>UELTON JESUS DOS SANTOS</v>
          </cell>
          <cell r="C2242" t="str">
            <v>VARREDOR</v>
          </cell>
          <cell r="D2242" t="str">
            <v>ECOSAMPA Capela do Socorro</v>
          </cell>
          <cell r="E2242">
            <v>43617</v>
          </cell>
          <cell r="F2242">
            <v>1464.83</v>
          </cell>
          <cell r="G2242" t="str">
            <v>Demitido em Meses Anteriores</v>
          </cell>
          <cell r="H2242">
            <v>44837</v>
          </cell>
          <cell r="I2242">
            <v>28555</v>
          </cell>
          <cell r="J2242" t="str">
            <v>216.795.498-04</v>
          </cell>
          <cell r="K2242" t="str">
            <v>127.86475.77.7</v>
          </cell>
          <cell r="L2242" t="str">
            <v>Salário Mensal</v>
          </cell>
          <cell r="M2242" t="str">
            <v>Empregado (CLT)</v>
          </cell>
          <cell r="N2242" t="str">
            <v>5142-15</v>
          </cell>
          <cell r="O2242">
            <v>233</v>
          </cell>
          <cell r="P2242" t="str">
            <v>SEGUNDA A SABADO - 09:00 AS 17:20 / INTERVALO DE 01 HORA</v>
          </cell>
          <cell r="Q2242" t="str">
            <v>220 Horas</v>
          </cell>
          <cell r="R2242" t="str">
            <v>75.01.006</v>
          </cell>
          <cell r="S2242" t="str">
            <v>SCK - Varrição de Vias e Logradouros</v>
          </cell>
          <cell r="T2242">
            <v>2</v>
          </cell>
          <cell r="U2242" t="str">
            <v>SIEMACO SAO PAULO LIMP URBANA</v>
          </cell>
          <cell r="V2242" t="str">
            <v>Brasileira</v>
          </cell>
          <cell r="W2242" t="str">
            <v>Wenceslau Guimarães</v>
          </cell>
          <cell r="X2242" t="str">
            <v>JERMINIA MARIA DE JESUS</v>
          </cell>
          <cell r="Y2242" t="str">
            <v>JOSE ISIDORIO DOS SANTOS</v>
          </cell>
          <cell r="Z2242" t="str">
            <v>Casado</v>
          </cell>
          <cell r="AA2242" t="str">
            <v>Ensino Fundamental Incompleto</v>
          </cell>
          <cell r="AB2242" t="str">
            <v>M</v>
          </cell>
          <cell r="AC2242" t="str">
            <v>Rua</v>
          </cell>
          <cell r="AD2242" t="str">
            <v>HELIO LUIZ NASCIMENTO DE MAGALHAES</v>
          </cell>
          <cell r="AE2242" t="str">
            <v>6</v>
          </cell>
          <cell r="AG2242" t="str">
            <v>04897-330</v>
          </cell>
          <cell r="AH2242" t="str">
            <v>CIDADE NOVA AMERICA</v>
          </cell>
          <cell r="AI2242" t="str">
            <v>São Paulo</v>
          </cell>
          <cell r="AJ2242" t="str">
            <v>São Paulo</v>
          </cell>
          <cell r="AP2242">
            <v>6677</v>
          </cell>
          <cell r="AQ2242" t="str">
            <v>41472</v>
          </cell>
          <cell r="AR2242" t="str">
            <v>1</v>
          </cell>
          <cell r="AS2242" t="str">
            <v>361449628</v>
          </cell>
          <cell r="AT2242" t="str">
            <v>271643280159</v>
          </cell>
          <cell r="AU2242" t="str">
            <v>384</v>
          </cell>
          <cell r="AV2242" t="str">
            <v>075</v>
          </cell>
          <cell r="AW2242" t="str">
            <v>0000023378</v>
          </cell>
          <cell r="AX2242" t="str">
            <v>00247</v>
          </cell>
          <cell r="AY2242">
            <v>3</v>
          </cell>
          <cell r="AZ2242">
            <v>4</v>
          </cell>
          <cell r="BA2242">
            <v>2</v>
          </cell>
        </row>
        <row r="2243">
          <cell r="A2243">
            <v>112237</v>
          </cell>
          <cell r="B2243" t="str">
            <v>UELTON SANTOS DE ARAUJO</v>
          </cell>
          <cell r="C2243" t="str">
            <v>AJUDANTE EQ SERVICOS DIVERSOS</v>
          </cell>
          <cell r="D2243" t="str">
            <v>ECOSAMPA M'Boi Mirim</v>
          </cell>
          <cell r="E2243">
            <v>43617</v>
          </cell>
          <cell r="F2243">
            <v>1603.99</v>
          </cell>
          <cell r="G2243" t="str">
            <v>Em Atividade Normal</v>
          </cell>
          <cell r="H2243">
            <v>45063</v>
          </cell>
          <cell r="I2243">
            <v>32434</v>
          </cell>
          <cell r="J2243" t="str">
            <v>389.177.298-00</v>
          </cell>
          <cell r="K2243" t="str">
            <v>132.30346.56.3</v>
          </cell>
          <cell r="L2243" t="str">
            <v>Salário Mensal</v>
          </cell>
          <cell r="M2243" t="str">
            <v>Empregado (CLT)</v>
          </cell>
          <cell r="N2243" t="str">
            <v>5142-25</v>
          </cell>
          <cell r="O2243">
            <v>167</v>
          </cell>
          <cell r="P2243" t="str">
            <v>SEGUNDA A SABADO - 13:40 AS 22:00 / INTERVALO DE 01 HORA</v>
          </cell>
          <cell r="Q2243" t="str">
            <v>220 Horas</v>
          </cell>
          <cell r="R2243" t="str">
            <v>75.01.014</v>
          </cell>
          <cell r="S2243" t="str">
            <v>SCK - Pintura de Meio-Fio e Remoção Faixas e Propagandas</v>
          </cell>
          <cell r="T2243">
            <v>2</v>
          </cell>
          <cell r="U2243" t="str">
            <v>SIEMACO SAO PAULO LIMP URBANA</v>
          </cell>
          <cell r="V2243" t="str">
            <v>Brasileira</v>
          </cell>
          <cell r="W2243" t="str">
            <v>Itajuípe</v>
          </cell>
          <cell r="X2243" t="str">
            <v>CATIA FELICIA DOS SANTOS</v>
          </cell>
          <cell r="Y2243" t="str">
            <v>JOSE RAMIRO DE ARAUJO</v>
          </cell>
          <cell r="Z2243" t="str">
            <v>Solteiro</v>
          </cell>
          <cell r="AA2243" t="str">
            <v>Ensino Fundamental Incompleto</v>
          </cell>
          <cell r="AB2243" t="str">
            <v>M</v>
          </cell>
          <cell r="AC2243" t="str">
            <v>Rua</v>
          </cell>
          <cell r="AD2243" t="str">
            <v>LEANDRO TEIXEIRA</v>
          </cell>
          <cell r="AE2243" t="str">
            <v>97</v>
          </cell>
          <cell r="AG2243" t="str">
            <v>05662-060</v>
          </cell>
          <cell r="AH2243" t="str">
            <v>PARAISOPOLIS</v>
          </cell>
          <cell r="AI2243" t="str">
            <v>São Paulo</v>
          </cell>
          <cell r="AJ2243" t="str">
            <v>São Paulo</v>
          </cell>
          <cell r="AK2243" t="str">
            <v>11</v>
          </cell>
          <cell r="AL2243" t="str">
            <v>98191.5519</v>
          </cell>
          <cell r="AM2243" t="str">
            <v>11</v>
          </cell>
          <cell r="AN2243" t="str">
            <v>94858.5875</v>
          </cell>
          <cell r="AP2243">
            <v>9106</v>
          </cell>
          <cell r="AQ2243" t="str">
            <v>34116</v>
          </cell>
          <cell r="AR2243" t="str">
            <v>8</v>
          </cell>
          <cell r="AS2243" t="str">
            <v>39.591.490-5</v>
          </cell>
          <cell r="AT2243" t="str">
            <v>360954190175</v>
          </cell>
          <cell r="AU2243" t="str">
            <v>627</v>
          </cell>
          <cell r="AV2243" t="str">
            <v>346</v>
          </cell>
          <cell r="AW2243" t="str">
            <v>0000046880</v>
          </cell>
          <cell r="AX2243" t="str">
            <v>00337</v>
          </cell>
          <cell r="AY2243">
            <v>4</v>
          </cell>
          <cell r="AZ2243">
            <v>3</v>
          </cell>
          <cell r="BA2243">
            <v>0</v>
          </cell>
        </row>
        <row r="2244">
          <cell r="A2244">
            <v>121433</v>
          </cell>
          <cell r="B2244" t="str">
            <v>UILLIAN DAS VIRGENS DOS SANTOS</v>
          </cell>
          <cell r="C2244" t="str">
            <v>AJUDANTE EQ SERVICOS DIVERSOS</v>
          </cell>
          <cell r="D2244" t="str">
            <v>ECOSAMPA Operação Geral</v>
          </cell>
          <cell r="E2244">
            <v>44967</v>
          </cell>
          <cell r="F2244">
            <v>1603.99</v>
          </cell>
          <cell r="G2244" t="str">
            <v>Demitido em Meses Anteriores</v>
          </cell>
          <cell r="H2244">
            <v>44981</v>
          </cell>
          <cell r="I2244">
            <v>34417</v>
          </cell>
          <cell r="J2244" t="str">
            <v>444.925.058-30</v>
          </cell>
          <cell r="K2244" t="str">
            <v>210.71134.23.1</v>
          </cell>
          <cell r="L2244" t="str">
            <v>Salário Mensal</v>
          </cell>
          <cell r="M2244" t="str">
            <v>Empregado (CLT)</v>
          </cell>
          <cell r="N2244" t="str">
            <v>5142-25</v>
          </cell>
          <cell r="O2244">
            <v>297</v>
          </cell>
          <cell r="P2244" t="str">
            <v>SEGUNDA A SABADO - 05:40 AS 14:00 / INTERVALO DE 01 HORA</v>
          </cell>
          <cell r="Q2244" t="str">
            <v>220 Horas</v>
          </cell>
          <cell r="R2244" t="str">
            <v>75.01.011</v>
          </cell>
          <cell r="S2244" t="str">
            <v>SCK - Lavagem - Feiras, Vias e Logradouros</v>
          </cell>
          <cell r="T2244">
            <v>2</v>
          </cell>
          <cell r="U2244" t="str">
            <v>SIEMACO SAO PAULO LIMP URBANA</v>
          </cell>
          <cell r="V2244" t="str">
            <v>Brasileira</v>
          </cell>
          <cell r="W2244" t="str">
            <v>Macajuba</v>
          </cell>
          <cell r="X2244" t="str">
            <v>DINALVA MODESTO DAS VIRGENS</v>
          </cell>
          <cell r="Y2244" t="str">
            <v>ROQUE JESUS DOS SANTOS</v>
          </cell>
          <cell r="Z2244" t="str">
            <v>Solteiro</v>
          </cell>
          <cell r="AA2244" t="str">
            <v>Ensino Fundamental Completo</v>
          </cell>
          <cell r="AB2244" t="str">
            <v>M</v>
          </cell>
          <cell r="AC2244" t="str">
            <v>Rua</v>
          </cell>
          <cell r="AD2244" t="str">
            <v xml:space="preserve">LEANDRO TEIXEIRA </v>
          </cell>
          <cell r="AE2244" t="str">
            <v>35</v>
          </cell>
          <cell r="AF2244" t="str">
            <v>CS</v>
          </cell>
          <cell r="AG2244" t="str">
            <v>05662-060</v>
          </cell>
          <cell r="AH2244" t="str">
            <v>PARAISOPOLIS</v>
          </cell>
          <cell r="AI2244" t="str">
            <v>São Paulo</v>
          </cell>
          <cell r="AJ2244" t="str">
            <v>São Paulo</v>
          </cell>
          <cell r="AM2244" t="str">
            <v>11</v>
          </cell>
          <cell r="AN2244" t="str">
            <v>94837-0737</v>
          </cell>
          <cell r="AP2244">
            <v>8846</v>
          </cell>
          <cell r="AQ2244" t="str">
            <v>40859</v>
          </cell>
          <cell r="AR2244" t="str">
            <v>2</v>
          </cell>
          <cell r="AS2244" t="str">
            <v>434753075</v>
          </cell>
          <cell r="AT2244" t="str">
            <v>394051820132</v>
          </cell>
          <cell r="AU2244" t="str">
            <v>0438</v>
          </cell>
          <cell r="AV2244" t="str">
            <v>346</v>
          </cell>
          <cell r="AW2244" t="str">
            <v>444925058</v>
          </cell>
          <cell r="AX2244" t="str">
            <v>30</v>
          </cell>
          <cell r="AY2244">
            <v>0</v>
          </cell>
          <cell r="AZ2244">
            <v>0</v>
          </cell>
          <cell r="BA2244">
            <v>14</v>
          </cell>
        </row>
        <row r="2245">
          <cell r="A2245">
            <v>112758</v>
          </cell>
          <cell r="B2245" t="str">
            <v>UILTON BATISTA DOS SANTOS</v>
          </cell>
          <cell r="C2245" t="str">
            <v>VARREDOR</v>
          </cell>
          <cell r="D2245" t="str">
            <v>ECOSAMPA Santo Amaro</v>
          </cell>
          <cell r="E2245">
            <v>43617</v>
          </cell>
          <cell r="F2245">
            <v>1281.23</v>
          </cell>
          <cell r="G2245" t="str">
            <v>Demitido em Meses Anteriores</v>
          </cell>
          <cell r="H2245">
            <v>43808</v>
          </cell>
          <cell r="I2245">
            <v>19295</v>
          </cell>
          <cell r="J2245" t="str">
            <v>657.634.325-68</v>
          </cell>
          <cell r="K2245" t="str">
            <v>125.33425.91.7</v>
          </cell>
          <cell r="L2245" t="str">
            <v>Salário Mensal</v>
          </cell>
          <cell r="M2245" t="str">
            <v>Empregado (CLT)</v>
          </cell>
          <cell r="N2245" t="str">
            <v>5142-15</v>
          </cell>
          <cell r="O2245">
            <v>297</v>
          </cell>
          <cell r="P2245" t="str">
            <v>SEGUNDA A SABADO - 05:40 AS 14:00 / INTERVALO DE 01 HORA</v>
          </cell>
          <cell r="Q2245" t="str">
            <v>220 Horas</v>
          </cell>
          <cell r="R2245" t="str">
            <v>75.01.006</v>
          </cell>
          <cell r="S2245" t="str">
            <v>SCK - Varrição de Vias e Logradouros</v>
          </cell>
          <cell r="T2245">
            <v>2</v>
          </cell>
          <cell r="U2245" t="str">
            <v>SIEMACO SAO PAULO LIMP URBANA</v>
          </cell>
          <cell r="V2245" t="str">
            <v>Brasileira</v>
          </cell>
          <cell r="W2245" t="str">
            <v>Maiquinique</v>
          </cell>
          <cell r="X2245" t="str">
            <v>VLADIVIA VIANA BATISTA</v>
          </cell>
          <cell r="Y2245" t="str">
            <v>TIADULINO FERNANDES DOS SANTOS</v>
          </cell>
          <cell r="Z2245" t="str">
            <v>Casado</v>
          </cell>
          <cell r="AA2245" t="str">
            <v>Educação Básica Incompleta</v>
          </cell>
          <cell r="AB2245" t="str">
            <v>M</v>
          </cell>
          <cell r="AC2245" t="str">
            <v>Rua</v>
          </cell>
          <cell r="AD2245" t="str">
            <v>ANTONIO RIBEIRO PINA</v>
          </cell>
          <cell r="AE2245" t="str">
            <v>474</v>
          </cell>
          <cell r="AG2245" t="str">
            <v>05862-150</v>
          </cell>
          <cell r="AH2245" t="str">
            <v>JD LIDIA</v>
          </cell>
          <cell r="AI2245" t="str">
            <v>São Paulo</v>
          </cell>
          <cell r="AJ2245" t="str">
            <v>São Paulo</v>
          </cell>
          <cell r="AK2245" t="str">
            <v>11</v>
          </cell>
          <cell r="AL2245" t="str">
            <v>5893.1955</v>
          </cell>
          <cell r="AP2245">
            <v>9104</v>
          </cell>
          <cell r="AQ2245" t="str">
            <v>20596</v>
          </cell>
          <cell r="AR2245" t="str">
            <v>9</v>
          </cell>
          <cell r="AS2245" t="str">
            <v>0648005631</v>
          </cell>
          <cell r="AT2245" t="str">
            <v>57282230540</v>
          </cell>
          <cell r="AU2245" t="str">
            <v>570</v>
          </cell>
          <cell r="AV2245" t="str">
            <v>373</v>
          </cell>
          <cell r="AW2245" t="str">
            <v>0000075617</v>
          </cell>
          <cell r="AX2245" t="str">
            <v>00342</v>
          </cell>
          <cell r="AY2245">
            <v>0</v>
          </cell>
          <cell r="AZ2245">
            <v>6</v>
          </cell>
          <cell r="BA2245">
            <v>8</v>
          </cell>
        </row>
        <row r="2246">
          <cell r="A2246">
            <v>112759</v>
          </cell>
          <cell r="B2246" t="str">
            <v>UILTON SILVA DOS ANJOS SANTOS</v>
          </cell>
          <cell r="C2246" t="str">
            <v>MOTORISTA CAMINHAO</v>
          </cell>
          <cell r="D2246" t="str">
            <v>ECOSAMPA Operação Geral</v>
          </cell>
          <cell r="E2246">
            <v>43617</v>
          </cell>
          <cell r="F2246">
            <v>3050.22</v>
          </cell>
          <cell r="G2246" t="str">
            <v>Em Atividade Normal</v>
          </cell>
          <cell r="H2246">
            <v>45023</v>
          </cell>
          <cell r="I2246">
            <v>29707</v>
          </cell>
          <cell r="J2246" t="str">
            <v>009.353.905-37</v>
          </cell>
          <cell r="K2246" t="str">
            <v>135.02638.93.3</v>
          </cell>
          <cell r="L2246" t="str">
            <v>Salário Mensal</v>
          </cell>
          <cell r="M2246" t="str">
            <v>Empregado (CLT)</v>
          </cell>
          <cell r="N2246" t="str">
            <v>7825-10</v>
          </cell>
          <cell r="O2246">
            <v>297</v>
          </cell>
          <cell r="P2246" t="str">
            <v>SEGUNDA A SABADO - 05:40 AS 14:00 / INTERVALO DE 01 HORA</v>
          </cell>
          <cell r="Q2246" t="str">
            <v>220 Horas</v>
          </cell>
          <cell r="R2246" t="str">
            <v>75.01.013</v>
          </cell>
          <cell r="S2246" t="str">
            <v>SCK - Capinação e Roçada de Vias</v>
          </cell>
          <cell r="T2246">
            <v>2</v>
          </cell>
          <cell r="U2246" t="str">
            <v>SIND TRAB EMP DE ONIBUS RODOV INTEREST INTERM SET DIF SAO PAULO</v>
          </cell>
          <cell r="V2246" t="str">
            <v>Brasileira</v>
          </cell>
          <cell r="W2246" t="str">
            <v>Vera Cruz</v>
          </cell>
          <cell r="X2246" t="str">
            <v>DIONEI SILVA DOS ANJOS SANTOS</v>
          </cell>
          <cell r="Y2246" t="str">
            <v>FRANCISCO XAVIER DOS SANTOS</v>
          </cell>
          <cell r="Z2246" t="str">
            <v>Solteiro</v>
          </cell>
          <cell r="AA2246" t="str">
            <v>Educação Básica Incompleta</v>
          </cell>
          <cell r="AB2246" t="str">
            <v>M</v>
          </cell>
          <cell r="AC2246" t="str">
            <v>Rua</v>
          </cell>
          <cell r="AD2246" t="str">
            <v>LOUIS CARRAND</v>
          </cell>
          <cell r="AE2246" t="str">
            <v>75</v>
          </cell>
          <cell r="AG2246" t="str">
            <v>05894-360</v>
          </cell>
          <cell r="AH2246" t="str">
            <v>JD MACEDONIA</v>
          </cell>
          <cell r="AI2246" t="str">
            <v>São Paulo</v>
          </cell>
          <cell r="AJ2246" t="str">
            <v>São Paulo</v>
          </cell>
          <cell r="AP2246">
            <v>6429</v>
          </cell>
          <cell r="AQ2246" t="str">
            <v>21335</v>
          </cell>
          <cell r="AR2246" t="str">
            <v>5</v>
          </cell>
          <cell r="AS2246" t="str">
            <v>502566590</v>
          </cell>
          <cell r="AT2246" t="str">
            <v>425861010159</v>
          </cell>
          <cell r="AU2246" t="str">
            <v>420</v>
          </cell>
          <cell r="AV2246" t="str">
            <v>373</v>
          </cell>
          <cell r="AW2246" t="str">
            <v>0000027098</v>
          </cell>
          <cell r="AX2246" t="str">
            <v>00339</v>
          </cell>
          <cell r="AY2246">
            <v>4</v>
          </cell>
          <cell r="AZ2246">
            <v>3</v>
          </cell>
          <cell r="BA2246">
            <v>0</v>
          </cell>
          <cell r="BB2246" t="str">
            <v>06.724.848.358</v>
          </cell>
          <cell r="BC2246">
            <v>45270</v>
          </cell>
          <cell r="BD2246">
            <v>43535</v>
          </cell>
          <cell r="BE2246" t="str">
            <v>AD</v>
          </cell>
          <cell r="BG2246">
            <v>43811</v>
          </cell>
        </row>
        <row r="2247">
          <cell r="A2247">
            <v>112329</v>
          </cell>
          <cell r="B2247" t="str">
            <v>VAGNER SOARES</v>
          </cell>
          <cell r="C2247" t="str">
            <v>AJUDANTE EQ SERVICOS DIVERSOS</v>
          </cell>
          <cell r="D2247" t="str">
            <v>ECOSAMPA Campo Limpo</v>
          </cell>
          <cell r="E2247">
            <v>43617</v>
          </cell>
          <cell r="F2247">
            <v>1603.99</v>
          </cell>
          <cell r="G2247" t="str">
            <v>Em Atividade Normal</v>
          </cell>
          <cell r="H2247">
            <v>44867</v>
          </cell>
          <cell r="I2247">
            <v>31034</v>
          </cell>
          <cell r="J2247" t="str">
            <v>341.009.828-36</v>
          </cell>
          <cell r="K2247" t="str">
            <v>201.15330.42.3</v>
          </cell>
          <cell r="L2247" t="str">
            <v>Salário Mensal</v>
          </cell>
          <cell r="M2247" t="str">
            <v>Empregado (CLT)</v>
          </cell>
          <cell r="N2247" t="str">
            <v>5142-25</v>
          </cell>
          <cell r="O2247">
            <v>66</v>
          </cell>
          <cell r="P2247" t="str">
            <v>SEGUNDA A SABADO - 06:00 AS 14:20 / INTERVALO DE 01 HORA</v>
          </cell>
          <cell r="Q2247" t="str">
            <v>220 Horas</v>
          </cell>
          <cell r="R2247" t="str">
            <v>75.01.016</v>
          </cell>
          <cell r="S2247" t="str">
            <v>SCK - Coleta - Catabagulho e Entulho</v>
          </cell>
          <cell r="T2247">
            <v>2</v>
          </cell>
          <cell r="U2247" t="str">
            <v>SIEMACO SAO PAULO LIMP URBANA</v>
          </cell>
          <cell r="V2247" t="str">
            <v>Brasileira</v>
          </cell>
          <cell r="W2247" t="str">
            <v>São Paulo</v>
          </cell>
          <cell r="X2247" t="str">
            <v>MARIA ANGELA SOARES</v>
          </cell>
          <cell r="Z2247" t="str">
            <v>Solteiro</v>
          </cell>
          <cell r="AA2247" t="str">
            <v>Ensino Fundamental Completo</v>
          </cell>
          <cell r="AB2247" t="str">
            <v>M</v>
          </cell>
          <cell r="AC2247" t="str">
            <v>Rua</v>
          </cell>
          <cell r="AD2247" t="str">
            <v>DIOGO DIAS</v>
          </cell>
          <cell r="AE2247" t="str">
            <v>2</v>
          </cell>
          <cell r="AG2247" t="str">
            <v>05861-270</v>
          </cell>
          <cell r="AH2247" t="str">
            <v>JD MONICA</v>
          </cell>
          <cell r="AI2247" t="str">
            <v>São Paulo</v>
          </cell>
          <cell r="AJ2247" t="str">
            <v>São Paulo</v>
          </cell>
          <cell r="AM2247" t="str">
            <v>11</v>
          </cell>
          <cell r="AN2247" t="str">
            <v>95396.9091</v>
          </cell>
          <cell r="AP2247">
            <v>390</v>
          </cell>
          <cell r="AQ2247" t="str">
            <v>12622</v>
          </cell>
          <cell r="AR2247" t="str">
            <v>5</v>
          </cell>
          <cell r="AS2247" t="str">
            <v>42172495X</v>
          </cell>
          <cell r="AT2247" t="str">
            <v>313040290108</v>
          </cell>
          <cell r="AU2247" t="str">
            <v>347</v>
          </cell>
          <cell r="AV2247" t="str">
            <v>373</v>
          </cell>
          <cell r="AW2247" t="str">
            <v>0000033198</v>
          </cell>
          <cell r="AX2247" t="str">
            <v>00288</v>
          </cell>
          <cell r="AY2247">
            <v>4</v>
          </cell>
          <cell r="AZ2247">
            <v>3</v>
          </cell>
          <cell r="BA2247">
            <v>0</v>
          </cell>
        </row>
        <row r="2248">
          <cell r="A2248">
            <v>114127</v>
          </cell>
          <cell r="B2248" t="str">
            <v>VAGNER VIANA</v>
          </cell>
          <cell r="C2248" t="str">
            <v>MOTORISTA CAMINHAO</v>
          </cell>
          <cell r="D2248" t="str">
            <v>ECOSAMPA Operação Geral</v>
          </cell>
          <cell r="E2248">
            <v>43739</v>
          </cell>
          <cell r="F2248">
            <v>3050.22</v>
          </cell>
          <cell r="G2248" t="str">
            <v>Em Atividade Normal</v>
          </cell>
          <cell r="H2248">
            <v>44898</v>
          </cell>
          <cell r="I2248">
            <v>26903</v>
          </cell>
          <cell r="J2248" t="str">
            <v>276.800.248-80</v>
          </cell>
          <cell r="K2248" t="str">
            <v>129.55567.85.1</v>
          </cell>
          <cell r="L2248" t="str">
            <v>Salário Mensal</v>
          </cell>
          <cell r="M2248" t="str">
            <v>Empregado (CLT)</v>
          </cell>
          <cell r="N2248" t="str">
            <v>7825-10</v>
          </cell>
          <cell r="O2248">
            <v>300</v>
          </cell>
          <cell r="P2248" t="str">
            <v>SEGUNDA A SABADO - 21:00 AS 04:33 / INTERVALO DE 01 HORA</v>
          </cell>
          <cell r="Q2248" t="str">
            <v>220 Horas</v>
          </cell>
          <cell r="R2248" t="str">
            <v>75.01.013</v>
          </cell>
          <cell r="S2248" t="str">
            <v>SCK - Capinação e Roçada de Vias</v>
          </cell>
          <cell r="T2248">
            <v>2</v>
          </cell>
          <cell r="U2248" t="str">
            <v>SIND TRAB EMP DE ONIBUS RODOV INTEREST INTERM SET DIF SAO PAULO</v>
          </cell>
          <cell r="V2248" t="str">
            <v>Brasileira</v>
          </cell>
          <cell r="W2248" t="str">
            <v>São Paulo</v>
          </cell>
          <cell r="X2248" t="str">
            <v>RITA ROSA DA PAIXAO</v>
          </cell>
          <cell r="Y2248" t="str">
            <v>JOSE POLICARPO VIANA</v>
          </cell>
          <cell r="Z2248" t="str">
            <v>Casado</v>
          </cell>
          <cell r="AA2248" t="str">
            <v>Ensino Fundamental Incompleto</v>
          </cell>
          <cell r="AB2248" t="str">
            <v>M</v>
          </cell>
          <cell r="AC2248" t="str">
            <v>Rua</v>
          </cell>
          <cell r="AD2248" t="str">
            <v>MADALENA ALLEGRANTI</v>
          </cell>
          <cell r="AE2248" t="str">
            <v>410</v>
          </cell>
          <cell r="AF2248" t="str">
            <v>CASA 3</v>
          </cell>
          <cell r="AG2248" t="str">
            <v>04434-210</v>
          </cell>
          <cell r="AH2248" t="str">
            <v>JARDIM ORLY</v>
          </cell>
          <cell r="AI2248" t="str">
            <v>São Paulo</v>
          </cell>
          <cell r="AJ2248" t="str">
            <v>São Paulo</v>
          </cell>
          <cell r="AK2248" t="str">
            <v>11</v>
          </cell>
          <cell r="AL2248" t="str">
            <v>5612.2309</v>
          </cell>
          <cell r="AM2248" t="str">
            <v>11</v>
          </cell>
          <cell r="AN2248" t="str">
            <v>99753.4257</v>
          </cell>
          <cell r="AP2248">
            <v>7472</v>
          </cell>
          <cell r="AQ2248" t="str">
            <v>23792</v>
          </cell>
          <cell r="AR2248" t="str">
            <v>9</v>
          </cell>
          <cell r="AS2248" t="str">
            <v>22.395.318-0</v>
          </cell>
          <cell r="AT2248" t="str">
            <v>284337150132</v>
          </cell>
          <cell r="AU2248" t="str">
            <v>337</v>
          </cell>
          <cell r="AV2248" t="str">
            <v>381</v>
          </cell>
          <cell r="AW2248" t="str">
            <v>3817</v>
          </cell>
          <cell r="AX2248" t="str">
            <v>00225</v>
          </cell>
          <cell r="AY2248">
            <v>3</v>
          </cell>
          <cell r="AZ2248">
            <v>11</v>
          </cell>
          <cell r="BA2248">
            <v>0</v>
          </cell>
          <cell r="BB2248" t="str">
            <v>01.189.752.344</v>
          </cell>
          <cell r="BC2248">
            <v>45652</v>
          </cell>
          <cell r="BD2248">
            <v>43825</v>
          </cell>
          <cell r="BE2248" t="str">
            <v>D</v>
          </cell>
          <cell r="BG2248">
            <v>43724</v>
          </cell>
        </row>
        <row r="2249">
          <cell r="A2249">
            <v>122836</v>
          </cell>
          <cell r="B2249" t="str">
            <v>VALBERTO BRITO DE SOUZA</v>
          </cell>
          <cell r="C2249" t="str">
            <v>AJUDANTE EQ SERVICOS DIVERSOS</v>
          </cell>
          <cell r="D2249" t="str">
            <v>ECOSAMPA Santo Amaro</v>
          </cell>
          <cell r="E2249">
            <v>45180</v>
          </cell>
          <cell r="F2249">
            <v>1603.99</v>
          </cell>
          <cell r="G2249" t="str">
            <v>Em Atividade Normal</v>
          </cell>
          <cell r="H2249">
            <v>45180</v>
          </cell>
          <cell r="I2249">
            <v>29914</v>
          </cell>
          <cell r="J2249" t="str">
            <v>047.468.175-02</v>
          </cell>
          <cell r="K2249" t="str">
            <v>166.86538.11.7</v>
          </cell>
          <cell r="L2249" t="str">
            <v>Salário Mensal</v>
          </cell>
          <cell r="M2249" t="str">
            <v>Empregado (CLT)</v>
          </cell>
          <cell r="N2249" t="str">
            <v>5142-25</v>
          </cell>
          <cell r="O2249">
            <v>167</v>
          </cell>
          <cell r="P2249" t="str">
            <v>SEGUNDA A SABADO - 13:40 AS 22:00 / INTERVALO DE 01 HORA</v>
          </cell>
          <cell r="Q2249" t="str">
            <v>220 Horas</v>
          </cell>
          <cell r="R2249" t="str">
            <v>75.01.013</v>
          </cell>
          <cell r="S2249" t="str">
            <v>SCK - Capinação e Roçada de Vias</v>
          </cell>
          <cell r="T2249">
            <v>2</v>
          </cell>
          <cell r="U2249" t="str">
            <v>SIEMACO SAO PAULO LIMP URBANA</v>
          </cell>
          <cell r="V2249" t="str">
            <v>Brasileira</v>
          </cell>
          <cell r="W2249" t="str">
            <v>Nenhum</v>
          </cell>
          <cell r="X2249" t="str">
            <v>FLORIPES BRITO DE SOUZA</v>
          </cell>
          <cell r="Y2249" t="str">
            <v>JOSE BRITO DE SOUZA</v>
          </cell>
          <cell r="Z2249" t="str">
            <v>Solteiro</v>
          </cell>
          <cell r="AA2249" t="str">
            <v>Ensino Fundamental Incompleto</v>
          </cell>
          <cell r="AB2249" t="str">
            <v>M</v>
          </cell>
          <cell r="AC2249" t="str">
            <v>Rua</v>
          </cell>
          <cell r="AD2249" t="str">
            <v>TORRE DO CHANCELLER</v>
          </cell>
          <cell r="AE2249" t="str">
            <v>443</v>
          </cell>
          <cell r="AF2249" t="str">
            <v>CASA 2</v>
          </cell>
          <cell r="AG2249" t="str">
            <v>06800-000</v>
          </cell>
          <cell r="AH2249" t="str">
            <v>JD IRENE</v>
          </cell>
          <cell r="AI2249" t="str">
            <v>EMBU DAS ARTES</v>
          </cell>
          <cell r="AJ2249" t="str">
            <v>São Paulo</v>
          </cell>
          <cell r="AM2249" t="str">
            <v>11</v>
          </cell>
          <cell r="AN2249" t="str">
            <v>91634-5792</v>
          </cell>
          <cell r="AP2249">
            <v>1</v>
          </cell>
          <cell r="AQ2249" t="str">
            <v>35494</v>
          </cell>
          <cell r="AR2249" t="str">
            <v>4</v>
          </cell>
          <cell r="AS2249" t="str">
            <v>366442855</v>
          </cell>
          <cell r="AT2249" t="str">
            <v>318210070108</v>
          </cell>
          <cell r="AU2249" t="str">
            <v>0662</v>
          </cell>
          <cell r="AV2249" t="str">
            <v>371</v>
          </cell>
          <cell r="AW2249" t="str">
            <v>04746817</v>
          </cell>
          <cell r="AX2249" t="str">
            <v>502</v>
          </cell>
          <cell r="AY2249">
            <v>0</v>
          </cell>
          <cell r="AZ2249">
            <v>0</v>
          </cell>
          <cell r="BA2249">
            <v>0</v>
          </cell>
        </row>
        <row r="2250">
          <cell r="A2250">
            <v>114939</v>
          </cell>
          <cell r="B2250" t="str">
            <v>VALCI OLIVEIRA DOS SANTOS</v>
          </cell>
          <cell r="C2250" t="str">
            <v>AJUDANTE EQ SERVICOS DIVERSOS</v>
          </cell>
          <cell r="D2250" t="str">
            <v>ECOSAMPA Operação Geral</v>
          </cell>
          <cell r="E2250">
            <v>43916</v>
          </cell>
          <cell r="F2250">
            <v>1603.99</v>
          </cell>
          <cell r="G2250" t="str">
            <v>Em Atividade Normal</v>
          </cell>
          <cell r="H2250">
            <v>45119</v>
          </cell>
          <cell r="I2250">
            <v>34247</v>
          </cell>
          <cell r="J2250" t="str">
            <v>441.487.218-97</v>
          </cell>
          <cell r="K2250" t="str">
            <v>210.71142.95.1</v>
          </cell>
          <cell r="L2250" t="str">
            <v>Salário Mensal</v>
          </cell>
          <cell r="M2250" t="str">
            <v>Empregado (CLT)</v>
          </cell>
          <cell r="N2250" t="str">
            <v>5142-25</v>
          </cell>
          <cell r="O2250">
            <v>339</v>
          </cell>
          <cell r="P2250" t="str">
            <v>SEGUNDA A SABADO - 13:20 AS 21:40 / INTERVALO DE 01 HORA</v>
          </cell>
          <cell r="Q2250" t="str">
            <v>220 Horas</v>
          </cell>
          <cell r="R2250" t="str">
            <v>75.01.019</v>
          </cell>
          <cell r="S2250" t="str">
            <v>SCK - Operação dos Ecopontos</v>
          </cell>
          <cell r="T2250">
            <v>2</v>
          </cell>
          <cell r="U2250" t="str">
            <v>SIEMACO SAO PAULO LIMP URBANA</v>
          </cell>
          <cell r="V2250" t="str">
            <v>Brasileira</v>
          </cell>
          <cell r="W2250" t="str">
            <v>São Paulo</v>
          </cell>
          <cell r="X2250" t="str">
            <v>HILDA DE OLIVEIRA</v>
          </cell>
          <cell r="Y2250" t="str">
            <v>JOAO JOAQUIM DOS SANTOS</v>
          </cell>
          <cell r="Z2250" t="str">
            <v>Solteiro</v>
          </cell>
          <cell r="AA2250" t="str">
            <v>Ensino Médio Completo</v>
          </cell>
          <cell r="AB2250" t="str">
            <v>M</v>
          </cell>
          <cell r="AC2250" t="str">
            <v>Rua</v>
          </cell>
          <cell r="AD2250" t="str">
            <v>JOSE DIAS DA COSTA</v>
          </cell>
          <cell r="AE2250" t="str">
            <v>24</v>
          </cell>
          <cell r="AG2250" t="str">
            <v>05661-060</v>
          </cell>
          <cell r="AH2250" t="str">
            <v>JARDIM COLOMBO</v>
          </cell>
          <cell r="AI2250" t="str">
            <v>São Paulo</v>
          </cell>
          <cell r="AJ2250" t="str">
            <v>São Paulo</v>
          </cell>
          <cell r="AK2250" t="str">
            <v>11</v>
          </cell>
          <cell r="AL2250" t="str">
            <v>95343.6296</v>
          </cell>
          <cell r="AP2250">
            <v>8846</v>
          </cell>
          <cell r="AQ2250" t="str">
            <v>34294</v>
          </cell>
          <cell r="AR2250" t="str">
            <v>0</v>
          </cell>
          <cell r="AS2250" t="str">
            <v>1675009708</v>
          </cell>
          <cell r="AT2250" t="str">
            <v>147253030590</v>
          </cell>
          <cell r="AU2250" t="str">
            <v>0046</v>
          </cell>
          <cell r="AV2250" t="str">
            <v>087</v>
          </cell>
          <cell r="AW2250" t="str">
            <v>44148721</v>
          </cell>
          <cell r="AX2250" t="str">
            <v>897</v>
          </cell>
          <cell r="AY2250">
            <v>3</v>
          </cell>
          <cell r="AZ2250">
            <v>5</v>
          </cell>
          <cell r="BA2250">
            <v>5</v>
          </cell>
        </row>
        <row r="2251">
          <cell r="A2251">
            <v>114738</v>
          </cell>
          <cell r="B2251" t="str">
            <v>VALDECE PEREIRA CRUZ</v>
          </cell>
          <cell r="C2251" t="str">
            <v>AJUDANTE EQ SERVICOS DIVERSOS</v>
          </cell>
          <cell r="D2251" t="str">
            <v>ECOSAMPA Santo Amaro</v>
          </cell>
          <cell r="E2251">
            <v>43874</v>
          </cell>
          <cell r="F2251">
            <v>1464.83</v>
          </cell>
          <cell r="G2251" t="str">
            <v>Demitido em Meses Anteriores</v>
          </cell>
          <cell r="H2251">
            <v>44505</v>
          </cell>
          <cell r="I2251">
            <v>29383</v>
          </cell>
          <cell r="J2251" t="str">
            <v>047.284.074-62</v>
          </cell>
          <cell r="K2251" t="str">
            <v>126.96894.48.7</v>
          </cell>
          <cell r="L2251" t="str">
            <v>Salário Mensal</v>
          </cell>
          <cell r="M2251" t="str">
            <v>Empregado (CLT)</v>
          </cell>
          <cell r="N2251" t="str">
            <v>5142-25</v>
          </cell>
          <cell r="O2251">
            <v>66</v>
          </cell>
          <cell r="P2251" t="str">
            <v>SEGUNDA A SABADO - 06:00 AS 14:20 / INTERVALO DE 01 HORA</v>
          </cell>
          <cell r="Q2251" t="str">
            <v>220 Horas</v>
          </cell>
          <cell r="R2251" t="str">
            <v>75.01.014</v>
          </cell>
          <cell r="S2251" t="str">
            <v>SCK - Pintura de Meio-Fio e Remoção Faixas e Propagandas</v>
          </cell>
          <cell r="T2251">
            <v>2</v>
          </cell>
          <cell r="U2251" t="str">
            <v>SIEMACO SAO PAULO LIMP URBANA</v>
          </cell>
          <cell r="V2251" t="str">
            <v>Brasileira</v>
          </cell>
          <cell r="W2251" t="str">
            <v>Parnamirim</v>
          </cell>
          <cell r="X2251" t="str">
            <v>MARIA JOSE PEREIRA</v>
          </cell>
          <cell r="Y2251" t="str">
            <v>FRANCISCO DE ASSIS PEREIRA</v>
          </cell>
          <cell r="Z2251" t="str">
            <v>Casado</v>
          </cell>
          <cell r="AA2251" t="str">
            <v>Ensino Médio Completo</v>
          </cell>
          <cell r="AB2251" t="str">
            <v>M</v>
          </cell>
          <cell r="AC2251" t="str">
            <v>Rua</v>
          </cell>
          <cell r="AD2251" t="str">
            <v>RUA SAO SEBASTIAO</v>
          </cell>
          <cell r="AE2251" t="str">
            <v>36</v>
          </cell>
          <cell r="AG2251" t="str">
            <v>08390-530</v>
          </cell>
          <cell r="AH2251" t="str">
            <v>JARDIM SANTO ANDRE</v>
          </cell>
          <cell r="AI2251" t="str">
            <v>São Paulo</v>
          </cell>
          <cell r="AJ2251" t="str">
            <v>São Paulo</v>
          </cell>
          <cell r="AK2251" t="str">
            <v>11</v>
          </cell>
          <cell r="AL2251" t="str">
            <v>95993.6226</v>
          </cell>
          <cell r="AM2251" t="str">
            <v>11</v>
          </cell>
          <cell r="AN2251" t="str">
            <v>95203.0597</v>
          </cell>
          <cell r="AP2251">
            <v>7245</v>
          </cell>
          <cell r="AQ2251" t="str">
            <v>04053</v>
          </cell>
          <cell r="AR2251" t="str">
            <v>5</v>
          </cell>
          <cell r="AS2251" t="str">
            <v>395364577</v>
          </cell>
          <cell r="AT2251" t="str">
            <v>054328090884</v>
          </cell>
          <cell r="AU2251" t="str">
            <v>468</v>
          </cell>
          <cell r="AV2251" t="str">
            <v>375</v>
          </cell>
          <cell r="AW2251" t="str">
            <v>04728407</v>
          </cell>
          <cell r="AX2251" t="str">
            <v>462</v>
          </cell>
          <cell r="AY2251">
            <v>1</v>
          </cell>
          <cell r="AZ2251">
            <v>8</v>
          </cell>
          <cell r="BA2251">
            <v>22</v>
          </cell>
        </row>
        <row r="2252">
          <cell r="A2252">
            <v>113034</v>
          </cell>
          <cell r="B2252" t="str">
            <v>VALDECI APARECIDO REIS DE ANDRADE</v>
          </cell>
          <cell r="C2252" t="str">
            <v>MOTORISTA CAMINHAO</v>
          </cell>
          <cell r="D2252" t="str">
            <v>ECOSAMPA Operação Geral</v>
          </cell>
          <cell r="E2252">
            <v>43617</v>
          </cell>
          <cell r="F2252">
            <v>3050.22</v>
          </cell>
          <cell r="G2252" t="str">
            <v>Em Atividade Normal</v>
          </cell>
          <cell r="H2252">
            <v>44867</v>
          </cell>
          <cell r="I2252">
            <v>27976</v>
          </cell>
          <cell r="J2252" t="str">
            <v>179.938.368-75</v>
          </cell>
          <cell r="K2252" t="str">
            <v>125.39122.01.0</v>
          </cell>
          <cell r="L2252" t="str">
            <v>Salário Mensal</v>
          </cell>
          <cell r="M2252" t="str">
            <v>Empregado (CLT)</v>
          </cell>
          <cell r="N2252" t="str">
            <v>7825-10</v>
          </cell>
          <cell r="O2252">
            <v>339</v>
          </cell>
          <cell r="P2252" t="str">
            <v>SEGUNDA A SABADO - 13:20 AS 21:40 / INTERVALO DE 01 HORA</v>
          </cell>
          <cell r="Q2252" t="str">
            <v>220 Horas</v>
          </cell>
          <cell r="R2252" t="str">
            <v>75.01.001</v>
          </cell>
          <cell r="S2252" t="str">
            <v>SCK - Lavagem Especial Equip.</v>
          </cell>
          <cell r="T2252">
            <v>2</v>
          </cell>
          <cell r="U2252" t="str">
            <v>SIND TRAB EMP DE ONIBUS RODOV INTEREST INTERM SET DIF SAO PAULO</v>
          </cell>
          <cell r="V2252" t="str">
            <v>Brasileira</v>
          </cell>
          <cell r="W2252" t="str">
            <v>São Paulo</v>
          </cell>
          <cell r="X2252" t="str">
            <v>ANGELA APARECIDA REIS DE ANDRADE</v>
          </cell>
          <cell r="Y2252" t="str">
            <v>MARIO REIS DE ANDRADE</v>
          </cell>
          <cell r="Z2252" t="str">
            <v>Solteiro</v>
          </cell>
          <cell r="AA2252" t="str">
            <v>Ensino Fundamental Completo</v>
          </cell>
          <cell r="AB2252" t="str">
            <v>M</v>
          </cell>
          <cell r="AC2252" t="str">
            <v>Rua</v>
          </cell>
          <cell r="AD2252" t="str">
            <v>CHUVA DE PRATA</v>
          </cell>
          <cell r="AE2252" t="str">
            <v>16</v>
          </cell>
          <cell r="AG2252" t="str">
            <v>04890-160</v>
          </cell>
          <cell r="AH2252" t="str">
            <v>COLONIA (ZONA SUL)</v>
          </cell>
          <cell r="AI2252" t="str">
            <v>São Paulo</v>
          </cell>
          <cell r="AJ2252" t="str">
            <v>São Paulo</v>
          </cell>
          <cell r="AP2252">
            <v>390</v>
          </cell>
          <cell r="AQ2252" t="str">
            <v>11625</v>
          </cell>
          <cell r="AR2252" t="str">
            <v>9</v>
          </cell>
          <cell r="AS2252" t="str">
            <v>25821420-X</v>
          </cell>
          <cell r="AT2252" t="str">
            <v>284705120183</v>
          </cell>
          <cell r="AU2252" t="str">
            <v>157</v>
          </cell>
          <cell r="AV2252" t="str">
            <v>381</v>
          </cell>
          <cell r="AW2252" t="str">
            <v>0000088250</v>
          </cell>
          <cell r="AX2252" t="str">
            <v>00172</v>
          </cell>
          <cell r="AY2252">
            <v>4</v>
          </cell>
          <cell r="AZ2252">
            <v>3</v>
          </cell>
          <cell r="BA2252">
            <v>0</v>
          </cell>
          <cell r="BB2252" t="str">
            <v>02.186.887.500</v>
          </cell>
          <cell r="BC2252">
            <v>44766</v>
          </cell>
          <cell r="BE2252" t="str">
            <v>D</v>
          </cell>
          <cell r="BG2252">
            <v>43608</v>
          </cell>
        </row>
        <row r="2253">
          <cell r="A2253">
            <v>113793</v>
          </cell>
          <cell r="B2253" t="str">
            <v>VALDECIR ALMEIDA DA SILVA</v>
          </cell>
          <cell r="C2253" t="str">
            <v>ASSISTENTE ADMINISTRATIVO</v>
          </cell>
          <cell r="D2253" t="str">
            <v>ECOSAMPA Operação Geral</v>
          </cell>
          <cell r="E2253">
            <v>43627</v>
          </cell>
          <cell r="F2253">
            <v>2726.12</v>
          </cell>
          <cell r="G2253" t="str">
            <v>Demitido em Meses Anteriores</v>
          </cell>
          <cell r="H2253">
            <v>43705</v>
          </cell>
          <cell r="I2253">
            <v>28399</v>
          </cell>
          <cell r="J2253" t="str">
            <v>079.115.607-90</v>
          </cell>
          <cell r="K2253" t="str">
            <v>126.87074.54.5</v>
          </cell>
          <cell r="L2253" t="str">
            <v>Salário Mensal</v>
          </cell>
          <cell r="M2253" t="str">
            <v>Empregado (CLT)</v>
          </cell>
          <cell r="N2253" t="str">
            <v>4110-10</v>
          </cell>
          <cell r="O2253">
            <v>297</v>
          </cell>
          <cell r="P2253" t="str">
            <v>SEGUNDA A SABADO - 05:40 AS 14:00 / INTERVALO DE 01 HORA</v>
          </cell>
          <cell r="Q2253" t="str">
            <v>220 Horas</v>
          </cell>
          <cell r="R2253" t="str">
            <v>75.02.001</v>
          </cell>
          <cell r="S2253" t="str">
            <v>Apoio Op C.Indireto</v>
          </cell>
          <cell r="T2253">
            <v>3</v>
          </cell>
          <cell r="U2253" t="str">
            <v>SIEMACO SAO PAULO LIMP URBANA</v>
          </cell>
          <cell r="V2253" t="str">
            <v>Brasileira</v>
          </cell>
          <cell r="W2253" t="str">
            <v>São Paulo</v>
          </cell>
          <cell r="X2253" t="str">
            <v>MARLENE DE ALMEIDA SANTOS</v>
          </cell>
          <cell r="Y2253" t="str">
            <v>JOSE INACIO DA SILVA</v>
          </cell>
          <cell r="Z2253" t="str">
            <v>Casado</v>
          </cell>
          <cell r="AA2253" t="str">
            <v>Ensino Médio Completo</v>
          </cell>
          <cell r="AB2253" t="str">
            <v>M</v>
          </cell>
          <cell r="AC2253" t="str">
            <v>Rua</v>
          </cell>
          <cell r="AD2253" t="str">
            <v>CANUTO LUIZ DO NASCIMENTO</v>
          </cell>
          <cell r="AE2253" t="str">
            <v>154</v>
          </cell>
          <cell r="AG2253" t="str">
            <v>05850-140</v>
          </cell>
          <cell r="AH2253" t="str">
            <v>JD CAPELINHA</v>
          </cell>
          <cell r="AI2253" t="str">
            <v>São Paulo</v>
          </cell>
          <cell r="AJ2253" t="str">
            <v>São Paulo</v>
          </cell>
          <cell r="AP2253">
            <v>2921</v>
          </cell>
          <cell r="AQ2253" t="str">
            <v>52686</v>
          </cell>
          <cell r="AR2253" t="str">
            <v>5</v>
          </cell>
          <cell r="AS2253" t="str">
            <v>50178179</v>
          </cell>
          <cell r="AT2253" t="str">
            <v>95687450396</v>
          </cell>
          <cell r="AU2253" t="str">
            <v>0611</v>
          </cell>
          <cell r="AV2253" t="str">
            <v>024</v>
          </cell>
          <cell r="AW2253" t="str">
            <v>97501</v>
          </cell>
          <cell r="AX2253" t="str">
            <v>119</v>
          </cell>
          <cell r="AY2253">
            <v>0</v>
          </cell>
          <cell r="AZ2253">
            <v>2</v>
          </cell>
          <cell r="BA2253">
            <v>17</v>
          </cell>
        </row>
        <row r="2254">
          <cell r="A2254">
            <v>112498</v>
          </cell>
          <cell r="B2254" t="str">
            <v>VALDECIR APARECIDO GONCALVES</v>
          </cell>
          <cell r="C2254" t="str">
            <v>VARREDOR</v>
          </cell>
          <cell r="D2254" t="str">
            <v>ECOSAMPA Capela do Socorro</v>
          </cell>
          <cell r="E2254">
            <v>43617</v>
          </cell>
          <cell r="F2254">
            <v>1603.99</v>
          </cell>
          <cell r="G2254" t="str">
            <v>Em Atividade Normal</v>
          </cell>
          <cell r="H2254">
            <v>45023</v>
          </cell>
          <cell r="I2254">
            <v>25915</v>
          </cell>
          <cell r="J2254" t="str">
            <v>103.129.668-90</v>
          </cell>
          <cell r="K2254" t="str">
            <v>122.93549.37.4</v>
          </cell>
          <cell r="L2254" t="str">
            <v>Salário Mensal</v>
          </cell>
          <cell r="M2254" t="str">
            <v>Empregado (CLT)</v>
          </cell>
          <cell r="N2254" t="str">
            <v>5142-15</v>
          </cell>
          <cell r="O2254">
            <v>233</v>
          </cell>
          <cell r="P2254" t="str">
            <v>SEGUNDA A SABADO - 09:00 AS 17:20 / INTERVALO DE 01 HORA</v>
          </cell>
          <cell r="Q2254" t="str">
            <v>220 Horas</v>
          </cell>
          <cell r="R2254" t="str">
            <v>75.01.010</v>
          </cell>
          <cell r="S2254" t="str">
            <v>SCK - Varrição de Feiras Livres</v>
          </cell>
          <cell r="T2254">
            <v>2</v>
          </cell>
          <cell r="U2254" t="str">
            <v>SIEMACO SAO PAULO LIMP URBANA</v>
          </cell>
          <cell r="V2254" t="str">
            <v>Brasileira</v>
          </cell>
          <cell r="W2254" t="str">
            <v>Florestópolis</v>
          </cell>
          <cell r="X2254" t="str">
            <v>OLIVIA RABELO GONCALVES</v>
          </cell>
          <cell r="Y2254" t="str">
            <v>VICENTE GONCALVES MACEDO</v>
          </cell>
          <cell r="Z2254" t="str">
            <v>Solteiro</v>
          </cell>
          <cell r="AA2254" t="str">
            <v>Ensino Fundamental Incompleto</v>
          </cell>
          <cell r="AB2254" t="str">
            <v>M</v>
          </cell>
          <cell r="AC2254" t="str">
            <v>Rua</v>
          </cell>
          <cell r="AD2254" t="str">
            <v>DOMINGOS GARCIA VELHO</v>
          </cell>
          <cell r="AE2254" t="str">
            <v>2</v>
          </cell>
          <cell r="AG2254" t="str">
            <v>04851-020</v>
          </cell>
          <cell r="AH2254" t="str">
            <v>JD EDI</v>
          </cell>
          <cell r="AI2254" t="str">
            <v>São Paulo</v>
          </cell>
          <cell r="AJ2254" t="str">
            <v>São Paulo</v>
          </cell>
          <cell r="AP2254">
            <v>8341</v>
          </cell>
          <cell r="AQ2254" t="str">
            <v>25970</v>
          </cell>
          <cell r="AR2254" t="str">
            <v>6</v>
          </cell>
          <cell r="AS2254" t="str">
            <v>245801194</v>
          </cell>
          <cell r="AT2254" t="str">
            <v>371075700108</v>
          </cell>
          <cell r="AU2254" t="str">
            <v>472</v>
          </cell>
          <cell r="AV2254" t="str">
            <v>372</v>
          </cell>
          <cell r="AW2254" t="str">
            <v>0000090441</v>
          </cell>
          <cell r="AX2254" t="str">
            <v>00198</v>
          </cell>
          <cell r="AY2254">
            <v>4</v>
          </cell>
          <cell r="AZ2254">
            <v>3</v>
          </cell>
          <cell r="BA2254">
            <v>0</v>
          </cell>
        </row>
        <row r="2255">
          <cell r="A2255">
            <v>112776</v>
          </cell>
          <cell r="B2255" t="str">
            <v>VALDECY ALVES</v>
          </cell>
          <cell r="C2255" t="str">
            <v>VARREDOR</v>
          </cell>
          <cell r="D2255" t="str">
            <v>ECOSAMPA Santo Amaro</v>
          </cell>
          <cell r="E2255">
            <v>43617</v>
          </cell>
          <cell r="F2255">
            <v>1603.99</v>
          </cell>
          <cell r="G2255" t="str">
            <v>Em Atividade Normal</v>
          </cell>
          <cell r="H2255">
            <v>44835</v>
          </cell>
          <cell r="I2255">
            <v>25054</v>
          </cell>
          <cell r="J2255" t="str">
            <v>133.204.038-18</v>
          </cell>
          <cell r="K2255" t="str">
            <v>125.49897.85.6</v>
          </cell>
          <cell r="L2255" t="str">
            <v>Salário Mensal</v>
          </cell>
          <cell r="M2255" t="str">
            <v>Empregado (CLT)</v>
          </cell>
          <cell r="N2255" t="str">
            <v>5142-15</v>
          </cell>
          <cell r="O2255">
            <v>299</v>
          </cell>
          <cell r="P2255" t="str">
            <v>SEGUNDA A SABADO - 20:00 AS 03:40 / INTERVALO DE 01 HORA</v>
          </cell>
          <cell r="Q2255" t="str">
            <v>220 Horas</v>
          </cell>
          <cell r="R2255" t="str">
            <v>75.01.006</v>
          </cell>
          <cell r="S2255" t="str">
            <v>SCK - Varrição de Vias e Logradouros</v>
          </cell>
          <cell r="T2255">
            <v>2</v>
          </cell>
          <cell r="U2255" t="str">
            <v>SIEMACO SAO PAULO LIMP URBANA</v>
          </cell>
          <cell r="V2255" t="str">
            <v>Brasileira</v>
          </cell>
          <cell r="W2255" t="str">
            <v>Ortigueira</v>
          </cell>
          <cell r="X2255" t="str">
            <v>RENI MENEZES ALVES</v>
          </cell>
          <cell r="Y2255" t="str">
            <v>SILVIO ALVES</v>
          </cell>
          <cell r="Z2255" t="str">
            <v>Solteiro</v>
          </cell>
          <cell r="AA2255" t="str">
            <v>Educação Básica Completa</v>
          </cell>
          <cell r="AB2255" t="str">
            <v>M</v>
          </cell>
          <cell r="AC2255" t="str">
            <v>Rua</v>
          </cell>
          <cell r="AD2255" t="str">
            <v>SHIGEO TSUTSUMI</v>
          </cell>
          <cell r="AE2255" t="str">
            <v>7</v>
          </cell>
          <cell r="AG2255" t="str">
            <v>04874-000</v>
          </cell>
          <cell r="AH2255" t="str">
            <v>COLONIA (ZONA SUL)</v>
          </cell>
          <cell r="AI2255" t="str">
            <v>São Paulo</v>
          </cell>
          <cell r="AJ2255" t="str">
            <v>São Paulo</v>
          </cell>
          <cell r="AK2255" t="str">
            <v>11</v>
          </cell>
          <cell r="AL2255" t="str">
            <v>5974.2067</v>
          </cell>
          <cell r="AP2255">
            <v>9104</v>
          </cell>
          <cell r="AQ2255" t="str">
            <v>20325</v>
          </cell>
          <cell r="AR2255" t="str">
            <v>3</v>
          </cell>
          <cell r="AS2255" t="str">
            <v>22.837.075-9</v>
          </cell>
          <cell r="AT2255" t="str">
            <v>169721160175</v>
          </cell>
          <cell r="AU2255" t="str">
            <v>054</v>
          </cell>
          <cell r="AV2255" t="str">
            <v>304</v>
          </cell>
          <cell r="AW2255" t="str">
            <v>0000032716</v>
          </cell>
          <cell r="AX2255" t="str">
            <v>00211</v>
          </cell>
          <cell r="AY2255">
            <v>4</v>
          </cell>
          <cell r="AZ2255">
            <v>3</v>
          </cell>
          <cell r="BA2255">
            <v>0</v>
          </cell>
        </row>
        <row r="2256">
          <cell r="A2256">
            <v>113767</v>
          </cell>
          <cell r="B2256" t="str">
            <v>VALDEIR ALVES SERAFIM</v>
          </cell>
          <cell r="C2256" t="str">
            <v>ENCARREGADO DE MANUTENCAO PREDIAL</v>
          </cell>
          <cell r="D2256" t="str">
            <v>ECOSAMPA Operação Geral</v>
          </cell>
          <cell r="E2256">
            <v>43622</v>
          </cell>
          <cell r="F2256">
            <v>4820.3999999999996</v>
          </cell>
          <cell r="G2256" t="str">
            <v>Demitido em Meses Anteriores</v>
          </cell>
          <cell r="H2256">
            <v>44276</v>
          </cell>
          <cell r="I2256">
            <v>20597</v>
          </cell>
          <cell r="J2256" t="str">
            <v>648.849.108-34</v>
          </cell>
          <cell r="K2256" t="str">
            <v>107.30628.86.5</v>
          </cell>
          <cell r="L2256" t="str">
            <v>Salário Mensal</v>
          </cell>
          <cell r="M2256" t="str">
            <v>Empregado (CLT)</v>
          </cell>
          <cell r="N2256" t="str">
            <v>1427-05</v>
          </cell>
          <cell r="O2256">
            <v>61</v>
          </cell>
          <cell r="P2256" t="str">
            <v>SEGUNDA A SEXTA - 07:00 AS 16:48 / INTERVALO DE 01 HORA</v>
          </cell>
          <cell r="Q2256" t="str">
            <v>220 Horas</v>
          </cell>
          <cell r="R2256" t="str">
            <v>75.02.003</v>
          </cell>
          <cell r="S2256" t="str">
            <v>Apoio Op C.Direto</v>
          </cell>
          <cell r="T2256">
            <v>2</v>
          </cell>
          <cell r="U2256" t="str">
            <v>SIEMACO SAO PAULO LIMP URBANA</v>
          </cell>
          <cell r="V2256" t="str">
            <v>Brasileira</v>
          </cell>
          <cell r="W2256" t="str">
            <v>Barra de São Francisco</v>
          </cell>
          <cell r="X2256" t="str">
            <v>JANDIRA ADRIANO SERAFIM</v>
          </cell>
          <cell r="Y2256" t="str">
            <v>NOIR ALVES SERAFIM</v>
          </cell>
          <cell r="Z2256" t="str">
            <v>Solteiro</v>
          </cell>
          <cell r="AA2256" t="str">
            <v>Ensino Médio Completo</v>
          </cell>
          <cell r="AB2256" t="str">
            <v>M</v>
          </cell>
          <cell r="AC2256" t="str">
            <v>Rua</v>
          </cell>
          <cell r="AD2256" t="str">
            <v>GASPAR MADEIRA</v>
          </cell>
          <cell r="AE2256" t="str">
            <v>117</v>
          </cell>
          <cell r="AG2256" t="str">
            <v>08310-340</v>
          </cell>
          <cell r="AH2256" t="str">
            <v>JARDIM RODOLFO PIRANI</v>
          </cell>
          <cell r="AI2256" t="str">
            <v>São Paulo</v>
          </cell>
          <cell r="AJ2256" t="str">
            <v>São Paulo</v>
          </cell>
          <cell r="AP2256">
            <v>6429</v>
          </cell>
          <cell r="AQ2256" t="str">
            <v>21306</v>
          </cell>
          <cell r="AR2256" t="str">
            <v>6</v>
          </cell>
          <cell r="AS2256" t="str">
            <v>10.890.507-X</v>
          </cell>
          <cell r="AT2256" t="str">
            <v>082393410191</v>
          </cell>
          <cell r="AU2256" t="str">
            <v>0208</v>
          </cell>
          <cell r="AV2256" t="str">
            <v>375</v>
          </cell>
          <cell r="AW2256" t="str">
            <v>20492</v>
          </cell>
          <cell r="AX2256" t="str">
            <v>0006</v>
          </cell>
          <cell r="AY2256">
            <v>1</v>
          </cell>
          <cell r="AZ2256">
            <v>9</v>
          </cell>
          <cell r="BA2256">
            <v>15</v>
          </cell>
        </row>
        <row r="2257">
          <cell r="A2257">
            <v>112501</v>
          </cell>
          <cell r="B2257" t="str">
            <v>VALDEIR BISPO DE SOUZA</v>
          </cell>
          <cell r="C2257" t="str">
            <v>AJUDANTE EQ SERVICOS DIVERSOS</v>
          </cell>
          <cell r="D2257" t="str">
            <v>ECOSAMPA M'Boi Mirim</v>
          </cell>
          <cell r="E2257">
            <v>43617</v>
          </cell>
          <cell r="F2257">
            <v>1464.83</v>
          </cell>
          <cell r="G2257" t="str">
            <v>Demitido em Meses Anteriores</v>
          </cell>
          <cell r="H2257">
            <v>44669</v>
          </cell>
          <cell r="I2257">
            <v>34670</v>
          </cell>
          <cell r="J2257" t="str">
            <v>071.029.365-83</v>
          </cell>
          <cell r="K2257" t="str">
            <v>203.70288.03.8</v>
          </cell>
          <cell r="L2257" t="str">
            <v>Salário Mensal</v>
          </cell>
          <cell r="M2257" t="str">
            <v>Empregado (CLT)</v>
          </cell>
          <cell r="N2257" t="str">
            <v>5142-25</v>
          </cell>
          <cell r="O2257">
            <v>66</v>
          </cell>
          <cell r="P2257" t="str">
            <v>SEGUNDA A SABADO - 06:00 AS 14:20 / INTERVALO DE 01 HORA</v>
          </cell>
          <cell r="Q2257" t="str">
            <v>220 Horas</v>
          </cell>
          <cell r="R2257" t="str">
            <v>75.01.013</v>
          </cell>
          <cell r="S2257" t="str">
            <v>SCK - Capinação e Roçada de Vias</v>
          </cell>
          <cell r="T2257">
            <v>2</v>
          </cell>
          <cell r="U2257" t="str">
            <v>SIEMACO SAO PAULO LIMP URBANA</v>
          </cell>
          <cell r="V2257" t="str">
            <v>Brasileira</v>
          </cell>
          <cell r="W2257" t="str">
            <v>Salvador</v>
          </cell>
          <cell r="X2257" t="str">
            <v>ANDRELINA BISPO DE SOUZA</v>
          </cell>
          <cell r="Y2257" t="str">
            <v>VAlDIR ALVES DE SOUZA</v>
          </cell>
          <cell r="Z2257" t="str">
            <v>Solteiro</v>
          </cell>
          <cell r="AA2257" t="str">
            <v>Ensino Médio Incompleto</v>
          </cell>
          <cell r="AB2257" t="str">
            <v>M</v>
          </cell>
          <cell r="AC2257" t="str">
            <v>Avenida</v>
          </cell>
          <cell r="AD2257" t="str">
            <v>AIGUSTA CONRADI</v>
          </cell>
          <cell r="AE2257" t="str">
            <v>148</v>
          </cell>
          <cell r="AG2257" t="str">
            <v>04965-120</v>
          </cell>
          <cell r="AH2257" t="str">
            <v>JARDIM VERA CRUZ (ZONA SUL)</v>
          </cell>
          <cell r="AI2257" t="str">
            <v>São Paulo</v>
          </cell>
          <cell r="AJ2257" t="str">
            <v>São Paulo</v>
          </cell>
          <cell r="AP2257">
            <v>6429</v>
          </cell>
          <cell r="AQ2257" t="str">
            <v>20524</v>
          </cell>
          <cell r="AR2257" t="str">
            <v>5</v>
          </cell>
          <cell r="AS2257" t="str">
            <v>52661805</v>
          </cell>
          <cell r="AT2257" t="str">
            <v>417168170191</v>
          </cell>
          <cell r="AU2257" t="str">
            <v>636</v>
          </cell>
          <cell r="AV2257" t="str">
            <v>372</v>
          </cell>
          <cell r="AW2257" t="str">
            <v>0000019649</v>
          </cell>
          <cell r="AX2257" t="str">
            <v>00414</v>
          </cell>
          <cell r="AY2257">
            <v>2</v>
          </cell>
          <cell r="AZ2257">
            <v>10</v>
          </cell>
          <cell r="BA2257">
            <v>17</v>
          </cell>
        </row>
        <row r="2258">
          <cell r="A2258">
            <v>112504</v>
          </cell>
          <cell r="B2258" t="str">
            <v>VALDEIR OLIVEIRA SANTOS</v>
          </cell>
          <cell r="C2258" t="str">
            <v>VARREDOR</v>
          </cell>
          <cell r="D2258" t="str">
            <v>ECOSAMPA Capela do Socorro</v>
          </cell>
          <cell r="E2258">
            <v>43617</v>
          </cell>
          <cell r="F2258">
            <v>1603.99</v>
          </cell>
          <cell r="G2258" t="str">
            <v>Em Atividade Normal</v>
          </cell>
          <cell r="H2258">
            <v>44835</v>
          </cell>
          <cell r="I2258">
            <v>26968</v>
          </cell>
          <cell r="J2258" t="str">
            <v>260.728.738-39</v>
          </cell>
          <cell r="K2258" t="str">
            <v>124.62900.48.0</v>
          </cell>
          <cell r="L2258" t="str">
            <v>Salário Mensal</v>
          </cell>
          <cell r="M2258" t="str">
            <v>Empregado (CLT)</v>
          </cell>
          <cell r="N2258" t="str">
            <v>5142-15</v>
          </cell>
          <cell r="O2258">
            <v>233</v>
          </cell>
          <cell r="P2258" t="str">
            <v>SEGUNDA A SABADO - 09:00 AS 17:20 / INTERVALO DE 01 HORA</v>
          </cell>
          <cell r="Q2258" t="str">
            <v>220 Horas</v>
          </cell>
          <cell r="R2258" t="str">
            <v>75.01.006</v>
          </cell>
          <cell r="S2258" t="str">
            <v>SCK - Varrição de Vias e Logradouros</v>
          </cell>
          <cell r="T2258">
            <v>2</v>
          </cell>
          <cell r="U2258" t="str">
            <v>SIEMACO SAO PAULO LIMP URBANA</v>
          </cell>
          <cell r="V2258" t="str">
            <v>Brasileira</v>
          </cell>
          <cell r="W2258" t="str">
            <v>São Paulo</v>
          </cell>
          <cell r="X2258" t="str">
            <v>ELIDIA OLIVEIRA DO NASCIMENTO</v>
          </cell>
          <cell r="Y2258" t="str">
            <v>MANOEL GONZALO DOS SANTOS</v>
          </cell>
          <cell r="Z2258" t="str">
            <v>Solteiro</v>
          </cell>
          <cell r="AA2258" t="str">
            <v>Ensino Médio Incompleto</v>
          </cell>
          <cell r="AB2258" t="str">
            <v>M</v>
          </cell>
          <cell r="AC2258" t="str">
            <v>Rua</v>
          </cell>
          <cell r="AD2258" t="str">
            <v>FRANK MARTIM</v>
          </cell>
          <cell r="AE2258" t="str">
            <v>73</v>
          </cell>
          <cell r="AG2258" t="str">
            <v>04774-070</v>
          </cell>
          <cell r="AH2258" t="str">
            <v>VELEIROS</v>
          </cell>
          <cell r="AI2258" t="str">
            <v>São Paulo</v>
          </cell>
          <cell r="AJ2258" t="str">
            <v>São Paulo</v>
          </cell>
          <cell r="AP2258">
            <v>7486</v>
          </cell>
          <cell r="AQ2258" t="str">
            <v>17733</v>
          </cell>
          <cell r="AR2258" t="str">
            <v>5</v>
          </cell>
          <cell r="AS2258" t="str">
            <v>25.229.067-7</v>
          </cell>
          <cell r="AT2258" t="str">
            <v>258992410175</v>
          </cell>
          <cell r="AU2258" t="str">
            <v>831</v>
          </cell>
          <cell r="AV2258" t="str">
            <v>280</v>
          </cell>
          <cell r="AW2258" t="str">
            <v>0000062561</v>
          </cell>
          <cell r="AX2258" t="str">
            <v>00147</v>
          </cell>
          <cell r="AY2258">
            <v>4</v>
          </cell>
          <cell r="AZ2258">
            <v>3</v>
          </cell>
          <cell r="BA2258">
            <v>0</v>
          </cell>
        </row>
        <row r="2259">
          <cell r="A2259">
            <v>112507</v>
          </cell>
          <cell r="B2259" t="str">
            <v>VALDEIR PEREIRA DOS SANTOS</v>
          </cell>
          <cell r="C2259" t="str">
            <v>VARREDOR</v>
          </cell>
          <cell r="D2259" t="str">
            <v>ECOSAMPA Capela do Socorro</v>
          </cell>
          <cell r="E2259">
            <v>43617</v>
          </cell>
          <cell r="F2259">
            <v>1603.99</v>
          </cell>
          <cell r="G2259" t="str">
            <v>Em Atividade Normal</v>
          </cell>
          <cell r="H2259">
            <v>44835</v>
          </cell>
          <cell r="I2259">
            <v>29732</v>
          </cell>
          <cell r="J2259" t="str">
            <v>224.877.188-62</v>
          </cell>
          <cell r="K2259" t="str">
            <v>129.60107.81.2</v>
          </cell>
          <cell r="L2259" t="str">
            <v>Salário Mensal</v>
          </cell>
          <cell r="M2259" t="str">
            <v>Empregado (CLT)</v>
          </cell>
          <cell r="N2259" t="str">
            <v>5142-15</v>
          </cell>
          <cell r="O2259">
            <v>233</v>
          </cell>
          <cell r="P2259" t="str">
            <v>SEGUNDA A SABADO - 09:00 AS 17:20 / INTERVALO DE 01 HORA</v>
          </cell>
          <cell r="Q2259" t="str">
            <v>220 Horas</v>
          </cell>
          <cell r="R2259" t="str">
            <v>75.01.006</v>
          </cell>
          <cell r="S2259" t="str">
            <v>SCK - Varrição de Vias e Logradouros</v>
          </cell>
          <cell r="T2259">
            <v>2</v>
          </cell>
          <cell r="U2259" t="str">
            <v>SIEMACO SAO PAULO LIMP URBANA</v>
          </cell>
          <cell r="V2259" t="str">
            <v>Brasileira</v>
          </cell>
          <cell r="W2259" t="str">
            <v>Berilo</v>
          </cell>
          <cell r="X2259" t="str">
            <v>MARIA RODRIGUES DOS SANTOS</v>
          </cell>
          <cell r="Y2259" t="str">
            <v>JOSE PEREIRA DOS SANTOS</v>
          </cell>
          <cell r="Z2259" t="str">
            <v>Outros</v>
          </cell>
          <cell r="AA2259" t="str">
            <v>Ensino Fundamental Completo</v>
          </cell>
          <cell r="AB2259" t="str">
            <v>M</v>
          </cell>
          <cell r="AC2259" t="str">
            <v>Rua</v>
          </cell>
          <cell r="AD2259" t="str">
            <v>ANDREAS ROMBERG</v>
          </cell>
          <cell r="AE2259" t="str">
            <v>102</v>
          </cell>
          <cell r="AG2259" t="str">
            <v>04892-090</v>
          </cell>
          <cell r="AH2259" t="str">
            <v>JD SILVEIRA</v>
          </cell>
          <cell r="AI2259" t="str">
            <v>São Paulo</v>
          </cell>
          <cell r="AJ2259" t="str">
            <v>São Paulo</v>
          </cell>
          <cell r="AP2259">
            <v>6733</v>
          </cell>
          <cell r="AQ2259" t="str">
            <v>32949</v>
          </cell>
          <cell r="AR2259" t="str">
            <v>1</v>
          </cell>
          <cell r="AS2259" t="str">
            <v>33164258X</v>
          </cell>
          <cell r="AT2259" t="str">
            <v>271650180141</v>
          </cell>
          <cell r="AU2259" t="str">
            <v>112</v>
          </cell>
          <cell r="AV2259" t="str">
            <v>381</v>
          </cell>
          <cell r="AW2259" t="str">
            <v>0000034289</v>
          </cell>
          <cell r="AX2259" t="str">
            <v>00234</v>
          </cell>
          <cell r="AY2259">
            <v>4</v>
          </cell>
          <cell r="AZ2259">
            <v>3</v>
          </cell>
          <cell r="BA2259">
            <v>0</v>
          </cell>
        </row>
        <row r="2260">
          <cell r="A2260">
            <v>114751</v>
          </cell>
          <cell r="B2260" t="str">
            <v>VALDEIR SILVA LEITAO</v>
          </cell>
          <cell r="C2260" t="str">
            <v>VARREDOR</v>
          </cell>
          <cell r="D2260" t="str">
            <v>ECOSAMPA Santo Amaro</v>
          </cell>
          <cell r="E2260">
            <v>43874</v>
          </cell>
          <cell r="F2260">
            <v>1603.99</v>
          </cell>
          <cell r="G2260" t="str">
            <v>Em Atividade Normal</v>
          </cell>
          <cell r="H2260">
            <v>44776</v>
          </cell>
          <cell r="I2260">
            <v>32062</v>
          </cell>
          <cell r="J2260" t="str">
            <v>381.296.788-02</v>
          </cell>
          <cell r="K2260" t="str">
            <v>210.16667.96.7</v>
          </cell>
          <cell r="L2260" t="str">
            <v>Salário Mensal</v>
          </cell>
          <cell r="M2260" t="str">
            <v>Empregado (CLT)</v>
          </cell>
          <cell r="N2260" t="str">
            <v>5142-15</v>
          </cell>
          <cell r="O2260">
            <v>66</v>
          </cell>
          <cell r="P2260" t="str">
            <v>SEGUNDA A SABADO - 06:00 AS 14:20 / INTERVALO DE 01 HORA</v>
          </cell>
          <cell r="Q2260" t="str">
            <v>220 Horas</v>
          </cell>
          <cell r="R2260" t="str">
            <v>75.01.007</v>
          </cell>
          <cell r="S2260" t="str">
            <v>SCK - Varrição de Sarjetas e Calçadas</v>
          </cell>
          <cell r="T2260">
            <v>2</v>
          </cell>
          <cell r="U2260" t="str">
            <v>SIEMACO SAO PAULO LIMP URBANA</v>
          </cell>
          <cell r="V2260" t="str">
            <v>Brasileira</v>
          </cell>
          <cell r="W2260" t="str">
            <v>São Paulo</v>
          </cell>
          <cell r="X2260" t="str">
            <v>GONCALA GOMES DA SILVA LEITAO</v>
          </cell>
          <cell r="Y2260" t="str">
            <v>ANTONIO VALMI VIEIRA LEITAO</v>
          </cell>
          <cell r="Z2260" t="str">
            <v>Casado</v>
          </cell>
          <cell r="AA2260" t="str">
            <v>Ensino Fundamental Incompleto</v>
          </cell>
          <cell r="AB2260" t="str">
            <v>M</v>
          </cell>
          <cell r="AC2260" t="str">
            <v>Rua</v>
          </cell>
          <cell r="AD2260" t="str">
            <v>RUA PENHA GARCIA</v>
          </cell>
          <cell r="AE2260" t="str">
            <v>113</v>
          </cell>
          <cell r="AF2260" t="str">
            <v>RUA PENHA GARCIA</v>
          </cell>
          <cell r="AG2260" t="str">
            <v>05871-350</v>
          </cell>
          <cell r="AH2260" t="str">
            <v>JARDIM SAO MANOEL</v>
          </cell>
          <cell r="AI2260" t="str">
            <v>São Paulo</v>
          </cell>
          <cell r="AJ2260" t="str">
            <v>São Paulo</v>
          </cell>
          <cell r="AK2260" t="str">
            <v>11</v>
          </cell>
          <cell r="AL2260" t="str">
            <v>96527.2925</v>
          </cell>
          <cell r="AM2260" t="str">
            <v>11</v>
          </cell>
          <cell r="AN2260" t="str">
            <v>95852.4888</v>
          </cell>
          <cell r="AP2260">
            <v>3242</v>
          </cell>
          <cell r="AQ2260" t="str">
            <v>13893</v>
          </cell>
          <cell r="AR2260" t="str">
            <v>5</v>
          </cell>
          <cell r="AS2260" t="str">
            <v>407830066</v>
          </cell>
          <cell r="AT2260" t="str">
            <v>339486410141</v>
          </cell>
          <cell r="AU2260" t="str">
            <v>0114</v>
          </cell>
          <cell r="AV2260" t="str">
            <v>020</v>
          </cell>
          <cell r="AW2260" t="str">
            <v>38129678</v>
          </cell>
          <cell r="AX2260" t="str">
            <v>802</v>
          </cell>
          <cell r="AY2260">
            <v>3</v>
          </cell>
          <cell r="AZ2260">
            <v>6</v>
          </cell>
          <cell r="BA2260">
            <v>18</v>
          </cell>
        </row>
        <row r="2261">
          <cell r="A2261">
            <v>112331</v>
          </cell>
          <cell r="B2261" t="str">
            <v>VALDEMAR DOS SANTOS</v>
          </cell>
          <cell r="C2261" t="str">
            <v>VARREDOR</v>
          </cell>
          <cell r="D2261" t="str">
            <v>ECOSAMPA Campo Limpo</v>
          </cell>
          <cell r="E2261">
            <v>43617</v>
          </cell>
          <cell r="F2261">
            <v>1603.99</v>
          </cell>
          <cell r="G2261" t="str">
            <v>Em Atividade Normal</v>
          </cell>
          <cell r="H2261">
            <v>44835</v>
          </cell>
          <cell r="I2261">
            <v>25055</v>
          </cell>
          <cell r="J2261" t="str">
            <v>606.116.264-20</v>
          </cell>
          <cell r="K2261" t="str">
            <v>124.02121.46.9</v>
          </cell>
          <cell r="L2261" t="str">
            <v>Salário Mensal</v>
          </cell>
          <cell r="M2261" t="str">
            <v>Empregado (CLT)</v>
          </cell>
          <cell r="N2261" t="str">
            <v>5142-15</v>
          </cell>
          <cell r="O2261">
            <v>71</v>
          </cell>
          <cell r="P2261" t="str">
            <v>SEGUNDA A SABADO - 07:00 AS 15:20 / INTERVALO DE 01 HORA</v>
          </cell>
          <cell r="Q2261" t="str">
            <v>220 Horas</v>
          </cell>
          <cell r="R2261" t="str">
            <v>75.01.006</v>
          </cell>
          <cell r="S2261" t="str">
            <v>SCK - Varrição de Vias e Logradouros</v>
          </cell>
          <cell r="T2261">
            <v>2</v>
          </cell>
          <cell r="U2261" t="str">
            <v>SIEMACO SAO PAULO LIMP URBANA</v>
          </cell>
          <cell r="V2261" t="str">
            <v>Brasileira</v>
          </cell>
          <cell r="W2261" t="str">
            <v>São Sebastião</v>
          </cell>
          <cell r="X2261" t="str">
            <v>ISAURA FRANCOLINO DOS SANTOS</v>
          </cell>
          <cell r="Y2261" t="str">
            <v>JOAO GONZAGA DOS SANTOS</v>
          </cell>
          <cell r="Z2261" t="str">
            <v>União Est/Marit</v>
          </cell>
          <cell r="AA2261" t="str">
            <v>Ensino Fundamental Completo</v>
          </cell>
          <cell r="AB2261" t="str">
            <v>M</v>
          </cell>
          <cell r="AC2261" t="str">
            <v>Rua</v>
          </cell>
          <cell r="AD2261" t="str">
            <v>ADOASTO DE GODOI</v>
          </cell>
          <cell r="AE2261" t="str">
            <v>13</v>
          </cell>
          <cell r="AG2261" t="str">
            <v>05797-190</v>
          </cell>
          <cell r="AH2261" t="str">
            <v>JARDIM IPE</v>
          </cell>
          <cell r="AI2261" t="str">
            <v>São Paulo</v>
          </cell>
          <cell r="AJ2261" t="str">
            <v>São Paulo</v>
          </cell>
          <cell r="AM2261" t="str">
            <v>11</v>
          </cell>
          <cell r="AN2261" t="str">
            <v>95935.8522</v>
          </cell>
          <cell r="AP2261">
            <v>9106</v>
          </cell>
          <cell r="AQ2261" t="str">
            <v>34569</v>
          </cell>
          <cell r="AR2261" t="str">
            <v>8</v>
          </cell>
          <cell r="AS2261" t="str">
            <v>29.879.090-7</v>
          </cell>
          <cell r="AT2261" t="str">
            <v>319574200124</v>
          </cell>
          <cell r="AU2261" t="str">
            <v>369</v>
          </cell>
          <cell r="AV2261" t="str">
            <v>373</v>
          </cell>
          <cell r="AW2261" t="str">
            <v>0000015441</v>
          </cell>
          <cell r="AX2261" t="str">
            <v>00139</v>
          </cell>
          <cell r="AY2261">
            <v>4</v>
          </cell>
          <cell r="AZ2261">
            <v>3</v>
          </cell>
          <cell r="BA2261">
            <v>0</v>
          </cell>
        </row>
        <row r="2262">
          <cell r="A2262">
            <v>112512</v>
          </cell>
          <cell r="B2262" t="str">
            <v>VALDEMIR CARNEIRO DE MOURA</v>
          </cell>
          <cell r="C2262" t="str">
            <v>AJUDANTE EQ SERVICOS DIVERSOS</v>
          </cell>
          <cell r="D2262" t="str">
            <v>ECOSAMPA Capela do Socorro</v>
          </cell>
          <cell r="E2262">
            <v>43617</v>
          </cell>
          <cell r="F2262">
            <v>1603.99</v>
          </cell>
          <cell r="G2262" t="str">
            <v>Em Atividade Normal</v>
          </cell>
          <cell r="H2262">
            <v>44806</v>
          </cell>
          <cell r="I2262">
            <v>26579</v>
          </cell>
          <cell r="J2262" t="str">
            <v>251.877.978-75</v>
          </cell>
          <cell r="K2262" t="str">
            <v>125.39269.75.5</v>
          </cell>
          <cell r="L2262" t="str">
            <v>Salário Mensal</v>
          </cell>
          <cell r="M2262" t="str">
            <v>Empregado (CLT)</v>
          </cell>
          <cell r="N2262" t="str">
            <v>5142-25</v>
          </cell>
          <cell r="O2262">
            <v>66</v>
          </cell>
          <cell r="P2262" t="str">
            <v>SEGUNDA A SABADO - 06:00 AS 14:20 / INTERVALO DE 01 HORA</v>
          </cell>
          <cell r="Q2262" t="str">
            <v>220 Horas</v>
          </cell>
          <cell r="R2262" t="str">
            <v>75.01.011</v>
          </cell>
          <cell r="S2262" t="str">
            <v>SCK - Lavagem - Feiras, Vias e Logradouros</v>
          </cell>
          <cell r="T2262">
            <v>2</v>
          </cell>
          <cell r="U2262" t="str">
            <v>SIEMACO SAO PAULO LIMP URBANA</v>
          </cell>
          <cell r="V2262" t="str">
            <v>Brasileira</v>
          </cell>
          <cell r="W2262" t="str">
            <v>Pentecoste</v>
          </cell>
          <cell r="X2262" t="str">
            <v>MARIA CARNEIRO DE MOURA</v>
          </cell>
          <cell r="Y2262" t="str">
            <v>JOSE HENRIQUE DE MOURA</v>
          </cell>
          <cell r="Z2262" t="str">
            <v>Solteiro</v>
          </cell>
          <cell r="AA2262" t="str">
            <v>Ensino Fundamental Completo</v>
          </cell>
          <cell r="AB2262" t="str">
            <v>M</v>
          </cell>
          <cell r="AC2262" t="str">
            <v>Rua</v>
          </cell>
          <cell r="AD2262" t="str">
            <v>BARTOLOMEU BADILE</v>
          </cell>
          <cell r="AE2262" t="str">
            <v>48</v>
          </cell>
          <cell r="AG2262" t="str">
            <v>04891-200</v>
          </cell>
          <cell r="AH2262" t="str">
            <v>PARQUE RECREIO</v>
          </cell>
          <cell r="AI2262" t="str">
            <v>São Paulo</v>
          </cell>
          <cell r="AJ2262" t="str">
            <v>São Paulo</v>
          </cell>
          <cell r="AP2262">
            <v>5917</v>
          </cell>
          <cell r="AQ2262" t="str">
            <v>03702</v>
          </cell>
          <cell r="AR2262" t="str">
            <v>9</v>
          </cell>
          <cell r="AS2262" t="str">
            <v>324756525</v>
          </cell>
          <cell r="AT2262" t="str">
            <v>36245960787</v>
          </cell>
          <cell r="AU2262" t="str">
            <v>004</v>
          </cell>
          <cell r="AV2262" t="str">
            <v>050</v>
          </cell>
          <cell r="AW2262" t="str">
            <v>0000014636</v>
          </cell>
          <cell r="AX2262" t="str">
            <v>00030</v>
          </cell>
          <cell r="AY2262">
            <v>4</v>
          </cell>
          <cell r="AZ2262">
            <v>3</v>
          </cell>
          <cell r="BA2262">
            <v>0</v>
          </cell>
        </row>
        <row r="2263">
          <cell r="A2263">
            <v>112779</v>
          </cell>
          <cell r="B2263" t="str">
            <v>VALDEMIR GOMES LEMES</v>
          </cell>
          <cell r="C2263" t="str">
            <v>AJUDANTE EQ SERVICOS DIVERSOS</v>
          </cell>
          <cell r="D2263" t="str">
            <v>ECOSAMPA Operação Geral</v>
          </cell>
          <cell r="E2263">
            <v>43617</v>
          </cell>
          <cell r="F2263">
            <v>1603.99</v>
          </cell>
          <cell r="G2263" t="str">
            <v>Em Atividade Normal</v>
          </cell>
          <cell r="H2263">
            <v>45177</v>
          </cell>
          <cell r="I2263">
            <v>30147</v>
          </cell>
          <cell r="J2263" t="str">
            <v>223.772.758-93</v>
          </cell>
          <cell r="K2263" t="str">
            <v>166.49735.14.1</v>
          </cell>
          <cell r="L2263" t="str">
            <v>Salário Mensal</v>
          </cell>
          <cell r="M2263" t="str">
            <v>Empregado (CLT)</v>
          </cell>
          <cell r="N2263" t="str">
            <v>5142-25</v>
          </cell>
          <cell r="O2263">
            <v>306</v>
          </cell>
          <cell r="P2263" t="str">
            <v>SEGUNDA A SABADO - 05:20 AS 13:40/ INTERVALO DE 01 HORA</v>
          </cell>
          <cell r="Q2263" t="str">
            <v>220 Horas</v>
          </cell>
          <cell r="R2263" t="str">
            <v>75.01.013</v>
          </cell>
          <cell r="S2263" t="str">
            <v>SCK - Capinação e Roçada de Vias</v>
          </cell>
          <cell r="T2263">
            <v>2</v>
          </cell>
          <cell r="U2263" t="str">
            <v>SIEMACO SAO PAULO LIMP URBANA</v>
          </cell>
          <cell r="V2263" t="str">
            <v>Brasileira</v>
          </cell>
          <cell r="W2263" t="str">
            <v>São Paulo</v>
          </cell>
          <cell r="X2263" t="str">
            <v>IRACI GOMES DIAS LEMES</v>
          </cell>
          <cell r="Y2263" t="str">
            <v>ARNALDO LEMES MOREIRA</v>
          </cell>
          <cell r="Z2263" t="str">
            <v>Solteiro</v>
          </cell>
          <cell r="AA2263" t="str">
            <v>Ensino Médio Completo</v>
          </cell>
          <cell r="AB2263" t="str">
            <v>M</v>
          </cell>
          <cell r="AC2263" t="str">
            <v>Avenida</v>
          </cell>
          <cell r="AD2263" t="str">
            <v>TOMAS DE SOUSA</v>
          </cell>
          <cell r="AE2263" t="str">
            <v>202</v>
          </cell>
          <cell r="AG2263" t="str">
            <v>05836-350</v>
          </cell>
          <cell r="AH2263" t="str">
            <v>JARDIM MONTE AZUL</v>
          </cell>
          <cell r="AI2263" t="str">
            <v>São Paulo</v>
          </cell>
          <cell r="AJ2263" t="str">
            <v>São Paulo</v>
          </cell>
          <cell r="AP2263">
            <v>9104</v>
          </cell>
          <cell r="AQ2263" t="str">
            <v>20178</v>
          </cell>
          <cell r="AR2263" t="str">
            <v>6</v>
          </cell>
          <cell r="AS2263" t="str">
            <v>361819201</v>
          </cell>
          <cell r="AT2263" t="str">
            <v>284504430159</v>
          </cell>
          <cell r="AU2263" t="str">
            <v>080</v>
          </cell>
          <cell r="AV2263" t="str">
            <v>408</v>
          </cell>
          <cell r="AW2263" t="str">
            <v>0000076063</v>
          </cell>
          <cell r="AX2263" t="str">
            <v>00267</v>
          </cell>
          <cell r="AY2263">
            <v>4</v>
          </cell>
          <cell r="AZ2263">
            <v>3</v>
          </cell>
          <cell r="BA2263">
            <v>0</v>
          </cell>
        </row>
        <row r="2264">
          <cell r="A2264">
            <v>112782</v>
          </cell>
          <cell r="B2264" t="str">
            <v>VALDEMIR LEITE FERREIRA</v>
          </cell>
          <cell r="C2264" t="str">
            <v>AJUDANTE EQ SERVICOS DIVERSOS</v>
          </cell>
          <cell r="D2264" t="str">
            <v>ECOSAMPA Santo Amaro</v>
          </cell>
          <cell r="E2264">
            <v>43617</v>
          </cell>
          <cell r="F2264">
            <v>1603.99</v>
          </cell>
          <cell r="G2264" t="str">
            <v>Em Atividade Normal</v>
          </cell>
          <cell r="H2264">
            <v>45056</v>
          </cell>
          <cell r="I2264">
            <v>29024</v>
          </cell>
          <cell r="J2264" t="str">
            <v>286.901.128-80</v>
          </cell>
          <cell r="K2264" t="str">
            <v>128.17353.77.5</v>
          </cell>
          <cell r="L2264" t="str">
            <v>Salário Mensal</v>
          </cell>
          <cell r="M2264" t="str">
            <v>Empregado (CLT)</v>
          </cell>
          <cell r="N2264" t="str">
            <v>5142-25</v>
          </cell>
          <cell r="O2264">
            <v>300</v>
          </cell>
          <cell r="P2264" t="str">
            <v>SEGUNDA A SABADO - 21:00 AS 04:33 / INTERVALO DE 01 HORA</v>
          </cell>
          <cell r="Q2264" t="str">
            <v>220 Horas</v>
          </cell>
          <cell r="R2264" t="str">
            <v>75.01.013</v>
          </cell>
          <cell r="S2264" t="str">
            <v>SCK - Capinação e Roçada de Vias</v>
          </cell>
          <cell r="T2264">
            <v>2</v>
          </cell>
          <cell r="U2264" t="str">
            <v>SIEMACO SAO PAULO LIMP URBANA</v>
          </cell>
          <cell r="V2264" t="str">
            <v>Brasileira</v>
          </cell>
          <cell r="W2264" t="str">
            <v>São Paulo</v>
          </cell>
          <cell r="X2264" t="str">
            <v>ANA MARIA FERREIRA</v>
          </cell>
          <cell r="Y2264" t="str">
            <v>JOSE LEITE FERREIRA</v>
          </cell>
          <cell r="Z2264" t="str">
            <v>Solteiro</v>
          </cell>
          <cell r="AA2264" t="str">
            <v>Ensino Médio Completo</v>
          </cell>
          <cell r="AB2264" t="str">
            <v>M</v>
          </cell>
          <cell r="AC2264" t="str">
            <v>Estrada</v>
          </cell>
          <cell r="AD2264" t="str">
            <v>DA COLONIA</v>
          </cell>
          <cell r="AE2264" t="str">
            <v>54</v>
          </cell>
          <cell r="AG2264" t="str">
            <v>04892-000</v>
          </cell>
          <cell r="AH2264" t="str">
            <v>PARELHEIROS</v>
          </cell>
          <cell r="AI2264" t="str">
            <v>São Paulo</v>
          </cell>
          <cell r="AJ2264" t="str">
            <v>São Paulo</v>
          </cell>
          <cell r="AK2264" t="str">
            <v>11</v>
          </cell>
          <cell r="AL2264" t="str">
            <v>5921.4913</v>
          </cell>
          <cell r="AP2264">
            <v>6753</v>
          </cell>
          <cell r="AQ2264" t="str">
            <v>20530</v>
          </cell>
          <cell r="AR2264" t="str">
            <v>8</v>
          </cell>
          <cell r="AS2264" t="str">
            <v>345773871</v>
          </cell>
          <cell r="AT2264" t="str">
            <v>279293030183</v>
          </cell>
          <cell r="AU2264" t="str">
            <v>536</v>
          </cell>
          <cell r="AV2264" t="str">
            <v>381</v>
          </cell>
          <cell r="AW2264" t="str">
            <v>0000012937</v>
          </cell>
          <cell r="AX2264" t="str">
            <v>00225</v>
          </cell>
          <cell r="AY2264">
            <v>4</v>
          </cell>
          <cell r="AZ2264">
            <v>3</v>
          </cell>
          <cell r="BA2264">
            <v>0</v>
          </cell>
        </row>
        <row r="2265">
          <cell r="A2265">
            <v>112783</v>
          </cell>
          <cell r="B2265" t="str">
            <v>VALDENES DA SILVA ANDRADE</v>
          </cell>
          <cell r="C2265" t="str">
            <v>OPERADOR DE PA CARREGADEIRA</v>
          </cell>
          <cell r="D2265" t="str">
            <v>ECOSAMPA Operação Geral</v>
          </cell>
          <cell r="E2265">
            <v>43617</v>
          </cell>
          <cell r="F2265">
            <v>3072.1</v>
          </cell>
          <cell r="G2265" t="str">
            <v>Demitido em Meses Anteriores</v>
          </cell>
          <cell r="H2265">
            <v>43703</v>
          </cell>
          <cell r="I2265">
            <v>31737</v>
          </cell>
          <cell r="J2265" t="str">
            <v>070.414.764-56</v>
          </cell>
          <cell r="K2265" t="str">
            <v>209.76228.37.2</v>
          </cell>
          <cell r="L2265" t="str">
            <v>Salário Mensal</v>
          </cell>
          <cell r="M2265" t="str">
            <v>Empregado (CLT)</v>
          </cell>
          <cell r="N2265" t="str">
            <v>7151-35</v>
          </cell>
          <cell r="O2265">
            <v>297</v>
          </cell>
          <cell r="P2265" t="str">
            <v>SEGUNDA A SABADO - 05:40 AS 14:00 / INTERVALO DE 01 HORA</v>
          </cell>
          <cell r="Q2265" t="str">
            <v>220 Horas</v>
          </cell>
          <cell r="R2265" t="str">
            <v>75.01.018</v>
          </cell>
          <cell r="S2265" t="str">
            <v>SCK - Coleta Mecânica de Entulho</v>
          </cell>
          <cell r="T2265">
            <v>2</v>
          </cell>
          <cell r="U2265" t="str">
            <v>SIEMACO SAO PAULO LIMP URBANA</v>
          </cell>
          <cell r="V2265" t="str">
            <v>Brasileira</v>
          </cell>
          <cell r="W2265" t="str">
            <v>Rio Formoso</v>
          </cell>
          <cell r="X2265" t="str">
            <v>JOSEFA DEONILA DA SILVA ANDRADE</v>
          </cell>
          <cell r="Y2265" t="str">
            <v>ANTONIO CAMPELO DE ANDRADE</v>
          </cell>
          <cell r="Z2265" t="str">
            <v>Solteiro</v>
          </cell>
          <cell r="AA2265" t="str">
            <v>Ensino Médio Completo</v>
          </cell>
          <cell r="AB2265" t="str">
            <v>M</v>
          </cell>
          <cell r="AC2265" t="str">
            <v>Rua</v>
          </cell>
          <cell r="AD2265" t="str">
            <v>SAO BERNARDO DO CAMPO</v>
          </cell>
          <cell r="AE2265" t="str">
            <v>33</v>
          </cell>
          <cell r="AG2265" t="str">
            <v>06270-280</v>
          </cell>
          <cell r="AH2265" t="str">
            <v>VILA MENCK</v>
          </cell>
          <cell r="AI2265" t="str">
            <v>Osasco</v>
          </cell>
          <cell r="AJ2265" t="str">
            <v>São Paulo</v>
          </cell>
          <cell r="AP2265">
            <v>7207</v>
          </cell>
          <cell r="AQ2265" t="str">
            <v>52938</v>
          </cell>
          <cell r="AR2265" t="str">
            <v>4</v>
          </cell>
          <cell r="AS2265" t="str">
            <v>54465691X</v>
          </cell>
          <cell r="AT2265" t="str">
            <v>70236950809</v>
          </cell>
          <cell r="AU2265" t="str">
            <v>016</v>
          </cell>
          <cell r="AV2265" t="str">
            <v>303</v>
          </cell>
          <cell r="AW2265" t="str">
            <v>0000035713</v>
          </cell>
          <cell r="AX2265" t="str">
            <v>00053</v>
          </cell>
          <cell r="AY2265">
            <v>0</v>
          </cell>
          <cell r="AZ2265">
            <v>2</v>
          </cell>
          <cell r="BA2265">
            <v>25</v>
          </cell>
        </row>
        <row r="2266">
          <cell r="A2266">
            <v>112679</v>
          </cell>
          <cell r="B2266" t="str">
            <v>VALDENICE JOSEFA DA SILVA</v>
          </cell>
          <cell r="C2266" t="str">
            <v>VARREDOR</v>
          </cell>
          <cell r="D2266" t="str">
            <v>ECOSAMPA M'Boi Mirim</v>
          </cell>
          <cell r="E2266">
            <v>43617</v>
          </cell>
          <cell r="F2266">
            <v>1281.23</v>
          </cell>
          <cell r="G2266" t="str">
            <v>Demitido em Meses Anteriores</v>
          </cell>
          <cell r="H2266">
            <v>44029</v>
          </cell>
          <cell r="I2266">
            <v>20874</v>
          </cell>
          <cell r="J2266" t="str">
            <v>217.806.778-63</v>
          </cell>
          <cell r="K2266" t="str">
            <v>120.87450.53.8</v>
          </cell>
          <cell r="L2266" t="str">
            <v>Salário Mensal</v>
          </cell>
          <cell r="M2266" t="str">
            <v>Empregado (CLT)</v>
          </cell>
          <cell r="N2266" t="str">
            <v>5142-15</v>
          </cell>
          <cell r="O2266">
            <v>297</v>
          </cell>
          <cell r="P2266" t="str">
            <v>SEGUNDA A SABADO - 05:40 AS 14:00 / INTERVALO DE 01 HORA</v>
          </cell>
          <cell r="Q2266" t="str">
            <v>220 Horas</v>
          </cell>
          <cell r="R2266" t="str">
            <v>75.01.007</v>
          </cell>
          <cell r="S2266" t="str">
            <v>SCK - Varrição de Sarjetas e Calçadas</v>
          </cell>
          <cell r="T2266">
            <v>2</v>
          </cell>
          <cell r="U2266" t="str">
            <v>SIEMACO SAO PAULO LIMP URBANA</v>
          </cell>
          <cell r="V2266" t="str">
            <v>Brasileira</v>
          </cell>
          <cell r="W2266" t="str">
            <v>São Paulo</v>
          </cell>
          <cell r="X2266" t="str">
            <v>JOSEFA MARIA DA SILVA</v>
          </cell>
          <cell r="Z2266" t="str">
            <v>Solteiro</v>
          </cell>
          <cell r="AA2266" t="str">
            <v>Ensino Médio Incompleto</v>
          </cell>
          <cell r="AB2266" t="str">
            <v>F</v>
          </cell>
          <cell r="AC2266" t="str">
            <v>Rua</v>
          </cell>
          <cell r="AD2266" t="str">
            <v>CAMPOS BORGES</v>
          </cell>
          <cell r="AE2266" t="str">
            <v>38</v>
          </cell>
          <cell r="AG2266" t="str">
            <v>05872-030</v>
          </cell>
          <cell r="AH2266" t="str">
            <v>JD SAO BENTO NOVO</v>
          </cell>
          <cell r="AI2266" t="str">
            <v>São Paulo</v>
          </cell>
          <cell r="AJ2266" t="str">
            <v>São Paulo</v>
          </cell>
          <cell r="AP2266">
            <v>9104</v>
          </cell>
          <cell r="AQ2266" t="str">
            <v>20201</v>
          </cell>
          <cell r="AR2266" t="str">
            <v>6</v>
          </cell>
          <cell r="AS2266" t="str">
            <v>1588093</v>
          </cell>
          <cell r="AT2266" t="str">
            <v>2054916501162</v>
          </cell>
          <cell r="AU2266" t="str">
            <v>018</v>
          </cell>
          <cell r="AV2266" t="str">
            <v>246</v>
          </cell>
          <cell r="AW2266" t="str">
            <v>0000043468</v>
          </cell>
          <cell r="AX2266" t="str">
            <v>00044</v>
          </cell>
          <cell r="AY2266">
            <v>1</v>
          </cell>
          <cell r="AZ2266">
            <v>1</v>
          </cell>
          <cell r="BA2266">
            <v>16</v>
          </cell>
        </row>
        <row r="2267">
          <cell r="A2267">
            <v>112786</v>
          </cell>
          <cell r="B2267" t="str">
            <v>VALDICK SOUZA DE JESUS</v>
          </cell>
          <cell r="C2267" t="str">
            <v>AJUDANTE EQ SERVICOS DIVERSOS</v>
          </cell>
          <cell r="D2267" t="str">
            <v>ECOSAMPA Santo Amaro</v>
          </cell>
          <cell r="E2267">
            <v>43617</v>
          </cell>
          <cell r="F2267">
            <v>1603.99</v>
          </cell>
          <cell r="G2267" t="str">
            <v>Em Atividade Normal</v>
          </cell>
          <cell r="H2267">
            <v>45023</v>
          </cell>
          <cell r="I2267">
            <v>25657</v>
          </cell>
          <cell r="J2267" t="str">
            <v>623.224.195-91</v>
          </cell>
          <cell r="K2267" t="str">
            <v>125.46529.78.3</v>
          </cell>
          <cell r="L2267" t="str">
            <v>Salário Mensal</v>
          </cell>
          <cell r="M2267" t="str">
            <v>Empregado (CLT)</v>
          </cell>
          <cell r="N2267" t="str">
            <v>5142-25</v>
          </cell>
          <cell r="O2267">
            <v>66</v>
          </cell>
          <cell r="P2267" t="str">
            <v>SEGUNDA A SABADO - 06:00 AS 14:20 / INTERVALO DE 01 HORA</v>
          </cell>
          <cell r="Q2267" t="str">
            <v>220 Horas</v>
          </cell>
          <cell r="R2267" t="str">
            <v>75.01.019</v>
          </cell>
          <cell r="S2267" t="str">
            <v>SCK - Operação dos Ecopontos</v>
          </cell>
          <cell r="T2267">
            <v>2</v>
          </cell>
          <cell r="U2267" t="str">
            <v>SIEMACO SAO PAULO LIMP URBANA</v>
          </cell>
          <cell r="V2267" t="str">
            <v>Brasileira</v>
          </cell>
          <cell r="W2267" t="str">
            <v>Una</v>
          </cell>
          <cell r="X2267" t="str">
            <v>HELENA MARIA DE JESUS</v>
          </cell>
          <cell r="Y2267" t="str">
            <v>EDERALDO NASCIMENTO DE SOUZA</v>
          </cell>
          <cell r="Z2267" t="str">
            <v>Casado</v>
          </cell>
          <cell r="AA2267" t="str">
            <v>Educação Básica Incompleta</v>
          </cell>
          <cell r="AB2267" t="str">
            <v>M</v>
          </cell>
          <cell r="AC2267" t="str">
            <v>Rua</v>
          </cell>
          <cell r="AD2267" t="str">
            <v>ORESTES DE SOUZA FIGUEIREDO</v>
          </cell>
          <cell r="AE2267" t="str">
            <v>43</v>
          </cell>
          <cell r="AG2267" t="str">
            <v>04890-480</v>
          </cell>
          <cell r="AH2267" t="str">
            <v>JD NOVO PARELHEIROS</v>
          </cell>
          <cell r="AI2267" t="str">
            <v>São Paulo</v>
          </cell>
          <cell r="AJ2267" t="str">
            <v>São Paulo</v>
          </cell>
          <cell r="AP2267">
            <v>9104</v>
          </cell>
          <cell r="AQ2267" t="str">
            <v>20459</v>
          </cell>
          <cell r="AR2267" t="str">
            <v>0</v>
          </cell>
          <cell r="AS2267" t="str">
            <v>38874456X</v>
          </cell>
          <cell r="AW2267" t="str">
            <v>0000071204</v>
          </cell>
          <cell r="AX2267" t="str">
            <v>00034</v>
          </cell>
          <cell r="AY2267">
            <v>4</v>
          </cell>
          <cell r="AZ2267">
            <v>3</v>
          </cell>
          <cell r="BA2267">
            <v>0</v>
          </cell>
        </row>
        <row r="2268">
          <cell r="A2268">
            <v>122828</v>
          </cell>
          <cell r="B2268" t="str">
            <v>VALDINEI DE JESUS DOS SANTOS</v>
          </cell>
          <cell r="C2268" t="str">
            <v>AJUDANTE EQ SERVICOS DIVERSOS</v>
          </cell>
          <cell r="D2268" t="str">
            <v>ECOSAMPA Capela do Socorro</v>
          </cell>
          <cell r="E2268">
            <v>45180</v>
          </cell>
          <cell r="F2268">
            <v>1603.99</v>
          </cell>
          <cell r="G2268" t="str">
            <v>Em Atividade Normal</v>
          </cell>
          <cell r="H2268">
            <v>45180</v>
          </cell>
          <cell r="I2268">
            <v>29791</v>
          </cell>
          <cell r="J2268" t="str">
            <v>293.501.308-58</v>
          </cell>
          <cell r="K2268" t="str">
            <v>129.12849.81.2</v>
          </cell>
          <cell r="L2268" t="str">
            <v>Salário Mensal</v>
          </cell>
          <cell r="M2268" t="str">
            <v>Empregado (CLT)</v>
          </cell>
          <cell r="N2268" t="str">
            <v>5142-25</v>
          </cell>
          <cell r="O2268">
            <v>167</v>
          </cell>
          <cell r="P2268" t="str">
            <v>SEGUNDA A SABADO - 13:40 AS 22:00 / INTERVALO DE 01 HORA</v>
          </cell>
          <cell r="Q2268" t="str">
            <v>220 Horas</v>
          </cell>
          <cell r="R2268" t="str">
            <v>75.01.013</v>
          </cell>
          <cell r="S2268" t="str">
            <v>SCK - Capinação e Roçada de Vias</v>
          </cell>
          <cell r="T2268">
            <v>2</v>
          </cell>
          <cell r="U2268" t="str">
            <v>SIEMACO SAO PAULO LIMP URBANA</v>
          </cell>
          <cell r="V2268" t="str">
            <v>Brasileira</v>
          </cell>
          <cell r="W2268" t="str">
            <v>São Paulo</v>
          </cell>
          <cell r="X2268" t="str">
            <v>ZELITA MARIA DE JESUS CANDIDO</v>
          </cell>
          <cell r="Y2268" t="str">
            <v>ZOROASTRO ALVES DOS SANTOS</v>
          </cell>
          <cell r="Z2268" t="str">
            <v>Solteiro</v>
          </cell>
          <cell r="AA2268" t="str">
            <v>Ensino Médio Completo</v>
          </cell>
          <cell r="AB2268" t="str">
            <v>M</v>
          </cell>
          <cell r="AC2268" t="str">
            <v>Rua</v>
          </cell>
          <cell r="AD2268" t="str">
            <v>Armando Petrella</v>
          </cell>
          <cell r="AE2268" t="str">
            <v>21</v>
          </cell>
          <cell r="AG2268" t="str">
            <v>05679-010</v>
          </cell>
          <cell r="AH2268" t="str">
            <v>Jardim Panorama</v>
          </cell>
          <cell r="AI2268" t="str">
            <v>São Paulo</v>
          </cell>
          <cell r="AJ2268" t="str">
            <v>São Paulo</v>
          </cell>
          <cell r="AM2268" t="str">
            <v>11</v>
          </cell>
          <cell r="AN2268" t="str">
            <v>94076-8040</v>
          </cell>
          <cell r="AP2268">
            <v>7245</v>
          </cell>
          <cell r="AQ2268" t="str">
            <v>15813</v>
          </cell>
          <cell r="AR2268" t="str">
            <v>9</v>
          </cell>
          <cell r="AS2268" t="str">
            <v>360220125</v>
          </cell>
          <cell r="AT2268" t="str">
            <v>289739980159</v>
          </cell>
          <cell r="AU2268" t="str">
            <v>0503</v>
          </cell>
          <cell r="AV2268" t="str">
            <v>346</v>
          </cell>
          <cell r="AW2268" t="str">
            <v>29350130</v>
          </cell>
          <cell r="AX2268" t="str">
            <v>858</v>
          </cell>
          <cell r="AY2268">
            <v>0</v>
          </cell>
          <cell r="AZ2268">
            <v>0</v>
          </cell>
          <cell r="BA2268">
            <v>0</v>
          </cell>
        </row>
        <row r="2269">
          <cell r="A2269">
            <v>116133</v>
          </cell>
          <cell r="B2269" t="str">
            <v>VALDINEI GONCALVES DOS SANTOS</v>
          </cell>
          <cell r="C2269" t="str">
            <v>AUXILIAR DE ALMOXARIFADO PLENO</v>
          </cell>
          <cell r="D2269" t="str">
            <v>ECOSAMPA Operação Geral</v>
          </cell>
          <cell r="E2269">
            <v>44249</v>
          </cell>
          <cell r="F2269">
            <v>2610.2399999999998</v>
          </cell>
          <cell r="G2269" t="str">
            <v>Em Atividade Normal</v>
          </cell>
          <cell r="H2269">
            <v>45198</v>
          </cell>
          <cell r="I2269">
            <v>27406</v>
          </cell>
          <cell r="J2269" t="str">
            <v>149.427.548-10</v>
          </cell>
          <cell r="K2269" t="str">
            <v>124.87605.00.8</v>
          </cell>
          <cell r="L2269" t="str">
            <v>Salário Mensal</v>
          </cell>
          <cell r="M2269" t="str">
            <v>Empregado (CLT)</v>
          </cell>
          <cell r="N2269" t="str">
            <v>4141-05</v>
          </cell>
          <cell r="O2269">
            <v>339</v>
          </cell>
          <cell r="P2269" t="str">
            <v>SEGUNDA A SABADO - 13:20 AS 21:40 / INTERVALO DE 01 HORA</v>
          </cell>
          <cell r="Q2269" t="str">
            <v>220 Horas</v>
          </cell>
          <cell r="R2269" t="str">
            <v>75.02.001</v>
          </cell>
          <cell r="S2269" t="str">
            <v>Apoio Op C.Indireto</v>
          </cell>
          <cell r="T2269">
            <v>3</v>
          </cell>
          <cell r="U2269" t="str">
            <v>SIEMACO SAO PAULO LIMP URBANA</v>
          </cell>
          <cell r="V2269" t="str">
            <v>Brasileira</v>
          </cell>
          <cell r="W2269" t="str">
            <v>Santo André</v>
          </cell>
          <cell r="X2269" t="str">
            <v>ROSELEI CINTRA DOS SANTOS</v>
          </cell>
          <cell r="Y2269" t="str">
            <v>OZIEL GONCALVES DOS SANTOS</v>
          </cell>
          <cell r="Z2269" t="str">
            <v>Divorciado</v>
          </cell>
          <cell r="AA2269" t="str">
            <v>Ensino Superior Completo</v>
          </cell>
          <cell r="AB2269" t="str">
            <v>M</v>
          </cell>
          <cell r="AC2269" t="str">
            <v>Rua</v>
          </cell>
          <cell r="AD2269" t="str">
            <v>RUA CARIJOS</v>
          </cell>
          <cell r="AE2269" t="str">
            <v>3341</v>
          </cell>
          <cell r="AG2269" t="str">
            <v>09180-001</v>
          </cell>
          <cell r="AH2269" t="str">
            <v>VILA ALZIRA</v>
          </cell>
          <cell r="AI2269" t="str">
            <v>Santo André</v>
          </cell>
          <cell r="AJ2269" t="str">
            <v>São Paulo</v>
          </cell>
          <cell r="AK2269" t="str">
            <v>11</v>
          </cell>
          <cell r="AL2269" t="str">
            <v>98586.2335</v>
          </cell>
          <cell r="AM2269" t="str">
            <v>11</v>
          </cell>
          <cell r="AN2269" t="str">
            <v>2774.8006</v>
          </cell>
          <cell r="AP2269">
            <v>6512</v>
          </cell>
          <cell r="AQ2269" t="str">
            <v>30535</v>
          </cell>
          <cell r="AR2269" t="str">
            <v>7</v>
          </cell>
          <cell r="AS2269" t="str">
            <v>234358671</v>
          </cell>
          <cell r="AT2269" t="str">
            <v>230768360116</v>
          </cell>
          <cell r="AU2269" t="str">
            <v>023</v>
          </cell>
          <cell r="AV2269" t="str">
            <v>262</v>
          </cell>
          <cell r="AW2269" t="str">
            <v>14942754</v>
          </cell>
          <cell r="AX2269" t="str">
            <v>810</v>
          </cell>
          <cell r="AY2269">
            <v>2</v>
          </cell>
          <cell r="AZ2269">
            <v>6</v>
          </cell>
          <cell r="BA2269">
            <v>9</v>
          </cell>
        </row>
        <row r="2270">
          <cell r="A2270">
            <v>112332</v>
          </cell>
          <cell r="B2270" t="str">
            <v>VALDINEI MARTINS CRUZ</v>
          </cell>
          <cell r="C2270" t="str">
            <v>VARREDOR</v>
          </cell>
          <cell r="D2270" t="str">
            <v>ECOSAMPA Campo Limpo</v>
          </cell>
          <cell r="E2270">
            <v>43617</v>
          </cell>
          <cell r="F2270">
            <v>1603.99</v>
          </cell>
          <cell r="G2270" t="str">
            <v>Em Atividade Normal</v>
          </cell>
          <cell r="H2270">
            <v>44835</v>
          </cell>
          <cell r="I2270">
            <v>29434</v>
          </cell>
          <cell r="J2270" t="str">
            <v>077.097.616-66</v>
          </cell>
          <cell r="K2270" t="str">
            <v>165.65435.93.7</v>
          </cell>
          <cell r="L2270" t="str">
            <v>Salário Mensal</v>
          </cell>
          <cell r="M2270" t="str">
            <v>Empregado (CLT)</v>
          </cell>
          <cell r="N2270" t="str">
            <v>5142-15</v>
          </cell>
          <cell r="O2270">
            <v>66</v>
          </cell>
          <cell r="P2270" t="str">
            <v>SEGUNDA A SABADO - 06:00 AS 14:20 / INTERVALO DE 01 HORA</v>
          </cell>
          <cell r="Q2270" t="str">
            <v>220 Horas</v>
          </cell>
          <cell r="R2270" t="str">
            <v>75.01.006</v>
          </cell>
          <cell r="S2270" t="str">
            <v>SCK - Varrição de Vias e Logradouros</v>
          </cell>
          <cell r="T2270">
            <v>2</v>
          </cell>
          <cell r="U2270" t="str">
            <v>SIEMACO SAO PAULO LIMP URBANA</v>
          </cell>
          <cell r="V2270" t="str">
            <v>Brasileira</v>
          </cell>
          <cell r="W2270" t="str">
            <v>Ladainha</v>
          </cell>
          <cell r="X2270" t="str">
            <v>FLORIZA MARTINS CRUZ</v>
          </cell>
          <cell r="Y2270" t="str">
            <v>JOAO ROCHA DA CRUZ</v>
          </cell>
          <cell r="Z2270" t="str">
            <v>Solteiro</v>
          </cell>
          <cell r="AA2270" t="str">
            <v>Ensino Fundamental Completo</v>
          </cell>
          <cell r="AB2270" t="str">
            <v>M</v>
          </cell>
          <cell r="AC2270" t="str">
            <v>Rua</v>
          </cell>
          <cell r="AD2270" t="str">
            <v>HERBERT SPENCER</v>
          </cell>
          <cell r="AE2270" t="str">
            <v>9</v>
          </cell>
          <cell r="AG2270" t="str">
            <v>05663-010</v>
          </cell>
          <cell r="AH2270" t="str">
            <v>PARAISOPOLIS</v>
          </cell>
          <cell r="AI2270" t="str">
            <v>São Paulo</v>
          </cell>
          <cell r="AJ2270" t="str">
            <v>São Paulo</v>
          </cell>
          <cell r="AP2270">
            <v>3006</v>
          </cell>
          <cell r="AQ2270" t="str">
            <v>20394</v>
          </cell>
          <cell r="AR2270" t="str">
            <v>1</v>
          </cell>
          <cell r="AS2270" t="str">
            <v>595483331</v>
          </cell>
          <cell r="AT2270" t="str">
            <v>134961180281</v>
          </cell>
          <cell r="AU2270" t="str">
            <v>047</v>
          </cell>
          <cell r="AV2270" t="str">
            <v>240</v>
          </cell>
          <cell r="AW2270" t="str">
            <v>0000052780</v>
          </cell>
          <cell r="AX2270" t="str">
            <v>00133</v>
          </cell>
          <cell r="AY2270">
            <v>4</v>
          </cell>
          <cell r="AZ2270">
            <v>3</v>
          </cell>
          <cell r="BA2270">
            <v>0</v>
          </cell>
        </row>
        <row r="2271">
          <cell r="A2271">
            <v>112792</v>
          </cell>
          <cell r="B2271" t="str">
            <v>VALDIR BALBINO DE MIRANDA</v>
          </cell>
          <cell r="C2271" t="str">
            <v>OPERADOR DE MAQUINA SENIOR</v>
          </cell>
          <cell r="D2271" t="str">
            <v>ECOSAMPA Operação Geral</v>
          </cell>
          <cell r="E2271">
            <v>43617</v>
          </cell>
          <cell r="F2271">
            <v>3999.84</v>
          </cell>
          <cell r="G2271" t="str">
            <v>Demitido em Meses Anteriores</v>
          </cell>
          <cell r="H2271">
            <v>45026</v>
          </cell>
          <cell r="I2271">
            <v>29717</v>
          </cell>
          <cell r="J2271" t="str">
            <v>225.933.568-39</v>
          </cell>
          <cell r="K2271" t="str">
            <v>129.63538.85.7</v>
          </cell>
          <cell r="L2271" t="str">
            <v>Salário Mensal</v>
          </cell>
          <cell r="M2271" t="str">
            <v>Empregado (CLT)</v>
          </cell>
          <cell r="N2271" t="str">
            <v>7151-25</v>
          </cell>
          <cell r="O2271">
            <v>339</v>
          </cell>
          <cell r="P2271" t="str">
            <v>SEGUNDA A SABADO - 13:20 AS 21:40 / INTERVALO DE 01 HORA</v>
          </cell>
          <cell r="Q2271" t="str">
            <v>220 Horas</v>
          </cell>
          <cell r="R2271" t="str">
            <v>75.01.018</v>
          </cell>
          <cell r="S2271" t="str">
            <v>SCK - Coleta Mecânica de Entulho</v>
          </cell>
          <cell r="T2271">
            <v>2</v>
          </cell>
          <cell r="U2271" t="str">
            <v>SIND TRAB EMP DE ONIBUS RODOV INTEREST INTERM SET DIF SAO PAULO</v>
          </cell>
          <cell r="V2271" t="str">
            <v>Brasileira</v>
          </cell>
          <cell r="W2271" t="str">
            <v>São Paulo</v>
          </cell>
          <cell r="X2271" t="str">
            <v>MARIA JOSE DE MIRANDA</v>
          </cell>
          <cell r="Y2271" t="str">
            <v>VICENTE BALBINO DE MIRANDA</v>
          </cell>
          <cell r="Z2271" t="str">
            <v>Solteiro</v>
          </cell>
          <cell r="AA2271" t="str">
            <v>Ensino Médio Completo</v>
          </cell>
          <cell r="AB2271" t="str">
            <v>M</v>
          </cell>
          <cell r="AC2271" t="str">
            <v>Rua</v>
          </cell>
          <cell r="AD2271" t="str">
            <v>MICHEL RIDOLFI</v>
          </cell>
          <cell r="AE2271" t="str">
            <v>80</v>
          </cell>
          <cell r="AG2271" t="str">
            <v>04896-080</v>
          </cell>
          <cell r="AH2271" t="str">
            <v>JARDIM SANTA TEREZINHA (PARELHEIROS)</v>
          </cell>
          <cell r="AI2271" t="str">
            <v>São Paulo</v>
          </cell>
          <cell r="AJ2271" t="str">
            <v>São Paulo</v>
          </cell>
          <cell r="AP2271">
            <v>1684</v>
          </cell>
          <cell r="AQ2271" t="str">
            <v>45074</v>
          </cell>
          <cell r="AR2271" t="str">
            <v>3</v>
          </cell>
          <cell r="AS2271" t="str">
            <v>308659028</v>
          </cell>
          <cell r="AT2271" t="str">
            <v>227197970167</v>
          </cell>
          <cell r="AU2271" t="str">
            <v>411</v>
          </cell>
          <cell r="AV2271" t="str">
            <v>381</v>
          </cell>
          <cell r="AW2271" t="str">
            <v>0000065492</v>
          </cell>
          <cell r="AX2271" t="str">
            <v>00222</v>
          </cell>
          <cell r="AY2271">
            <v>3</v>
          </cell>
          <cell r="AZ2271">
            <v>10</v>
          </cell>
          <cell r="BA2271">
            <v>9</v>
          </cell>
          <cell r="BB2271" t="str">
            <v>04.307.268.101</v>
          </cell>
          <cell r="BC2271">
            <v>45923</v>
          </cell>
          <cell r="BE2271" t="str">
            <v>A</v>
          </cell>
          <cell r="BF2271" t="str">
            <v>D</v>
          </cell>
        </row>
        <row r="2272">
          <cell r="A2272">
            <v>112566</v>
          </cell>
          <cell r="B2272" t="str">
            <v>VALDIR BARBOSA FERREIRA</v>
          </cell>
          <cell r="C2272" t="str">
            <v>VARREDOR</v>
          </cell>
          <cell r="D2272" t="str">
            <v>ECOSAMPA Capela do Socorro</v>
          </cell>
          <cell r="E2272">
            <v>43617</v>
          </cell>
          <cell r="F2272">
            <v>1603.99</v>
          </cell>
          <cell r="G2272" t="str">
            <v>Em Atividade Normal</v>
          </cell>
          <cell r="H2272">
            <v>45177</v>
          </cell>
          <cell r="I2272">
            <v>22007</v>
          </cell>
          <cell r="J2272" t="str">
            <v>575.926.326-91</v>
          </cell>
          <cell r="K2272" t="str">
            <v>122.02781.76.7</v>
          </cell>
          <cell r="L2272" t="str">
            <v>Salário Mensal</v>
          </cell>
          <cell r="M2272" t="str">
            <v>Empregado (CLT)</v>
          </cell>
          <cell r="N2272" t="str">
            <v>5142-15</v>
          </cell>
          <cell r="O2272">
            <v>233</v>
          </cell>
          <cell r="P2272" t="str">
            <v>SEGUNDA A SABADO - 09:00 AS 17:20 / INTERVALO DE 01 HORA</v>
          </cell>
          <cell r="Q2272" t="str">
            <v>220 Horas</v>
          </cell>
          <cell r="R2272" t="str">
            <v>75.01.006</v>
          </cell>
          <cell r="S2272" t="str">
            <v>SCK - Varrição de Vias e Logradouros</v>
          </cell>
          <cell r="T2272">
            <v>2</v>
          </cell>
          <cell r="U2272" t="str">
            <v>SIEMACO SAO PAULO LIMP URBANA</v>
          </cell>
          <cell r="V2272" t="str">
            <v>Brasileira</v>
          </cell>
          <cell r="W2272" t="str">
            <v>Itambacuri</v>
          </cell>
          <cell r="X2272" t="str">
            <v>MARIA BARBOSA FERREIRA</v>
          </cell>
          <cell r="Z2272" t="str">
            <v>Solteiro</v>
          </cell>
          <cell r="AA2272" t="str">
            <v>Ensino Fundamental Incompleto</v>
          </cell>
          <cell r="AB2272" t="str">
            <v>M</v>
          </cell>
          <cell r="AC2272" t="str">
            <v>Rua</v>
          </cell>
          <cell r="AD2272" t="str">
            <v>MARIA MOURA DA CONCEICAO</v>
          </cell>
          <cell r="AE2272" t="str">
            <v>400</v>
          </cell>
          <cell r="AG2272" t="str">
            <v>04855-257</v>
          </cell>
          <cell r="AH2272" t="str">
            <v>JARDIM BELCITO</v>
          </cell>
          <cell r="AI2272" t="str">
            <v>São Paulo</v>
          </cell>
          <cell r="AJ2272" t="str">
            <v>São Paulo</v>
          </cell>
          <cell r="AP2272">
            <v>5917</v>
          </cell>
          <cell r="AQ2272" t="str">
            <v>04103</v>
          </cell>
          <cell r="AR2272" t="str">
            <v>9</v>
          </cell>
          <cell r="AS2272" t="str">
            <v>36.788.113-5</v>
          </cell>
          <cell r="AT2272" t="str">
            <v>261409580116</v>
          </cell>
          <cell r="AU2272" t="str">
            <v>180</v>
          </cell>
          <cell r="AV2272" t="str">
            <v>296</v>
          </cell>
          <cell r="AW2272" t="str">
            <v>0000030200</v>
          </cell>
          <cell r="AX2272" t="str">
            <v>00144</v>
          </cell>
          <cell r="AY2272">
            <v>4</v>
          </cell>
          <cell r="AZ2272">
            <v>3</v>
          </cell>
          <cell r="BA2272">
            <v>0</v>
          </cell>
        </row>
        <row r="2273">
          <cell r="A2273">
            <v>112569</v>
          </cell>
          <cell r="B2273" t="str">
            <v>VALDIR BEZERRA DOS SANTOS</v>
          </cell>
          <cell r="C2273" t="str">
            <v>VARREDOR</v>
          </cell>
          <cell r="D2273" t="str">
            <v>ECOSAMPA Capela do Socorro</v>
          </cell>
          <cell r="E2273">
            <v>43617</v>
          </cell>
          <cell r="F2273">
            <v>1603.99</v>
          </cell>
          <cell r="G2273" t="str">
            <v>Gozando Férias</v>
          </cell>
          <cell r="H2273">
            <v>45180</v>
          </cell>
          <cell r="I2273">
            <v>29099</v>
          </cell>
          <cell r="J2273" t="str">
            <v>290.436.718-78</v>
          </cell>
          <cell r="K2273" t="str">
            <v>128.76467.77.3</v>
          </cell>
          <cell r="L2273" t="str">
            <v>Salário Mensal</v>
          </cell>
          <cell r="M2273" t="str">
            <v>Empregado (CLT)</v>
          </cell>
          <cell r="N2273" t="str">
            <v>5142-15</v>
          </cell>
          <cell r="O2273">
            <v>233</v>
          </cell>
          <cell r="P2273" t="str">
            <v>SEGUNDA A SABADO - 09:00 AS 17:20 / INTERVALO DE 01 HORA</v>
          </cell>
          <cell r="Q2273" t="str">
            <v>220 Horas</v>
          </cell>
          <cell r="R2273" t="str">
            <v>75.01.006</v>
          </cell>
          <cell r="S2273" t="str">
            <v>SCK - Varrição de Vias e Logradouros</v>
          </cell>
          <cell r="T2273">
            <v>2</v>
          </cell>
          <cell r="U2273" t="str">
            <v>SIEMACO SAO PAULO LIMP URBANA</v>
          </cell>
          <cell r="V2273" t="str">
            <v>Brasileira</v>
          </cell>
          <cell r="W2273" t="str">
            <v>São Paulo</v>
          </cell>
          <cell r="X2273" t="str">
            <v>IVINETE MARIA VITORIANO</v>
          </cell>
          <cell r="Y2273" t="str">
            <v>VALDEMAR BEZERRA DOS SANTOS</v>
          </cell>
          <cell r="Z2273" t="str">
            <v>Solteiro</v>
          </cell>
          <cell r="AA2273" t="str">
            <v>Ensino Fundamental Completo</v>
          </cell>
          <cell r="AB2273" t="str">
            <v>M</v>
          </cell>
          <cell r="AC2273" t="str">
            <v>Rua</v>
          </cell>
          <cell r="AD2273" t="str">
            <v>JACARANDA</v>
          </cell>
          <cell r="AE2273" t="str">
            <v>53</v>
          </cell>
          <cell r="AG2273" t="str">
            <v>04895-210</v>
          </cell>
          <cell r="AH2273" t="str">
            <v>COLONIA</v>
          </cell>
          <cell r="AI2273" t="str">
            <v>São Paulo</v>
          </cell>
          <cell r="AJ2273" t="str">
            <v>São Paulo</v>
          </cell>
          <cell r="AK2273" t="str">
            <v>11</v>
          </cell>
          <cell r="AL2273" t="str">
            <v>5921.4902</v>
          </cell>
          <cell r="AP2273">
            <v>6733</v>
          </cell>
          <cell r="AQ2273" t="str">
            <v>26959</v>
          </cell>
          <cell r="AR2273" t="str">
            <v>8</v>
          </cell>
          <cell r="AS2273" t="str">
            <v>326160139</v>
          </cell>
          <cell r="AT2273" t="str">
            <v>286995120132</v>
          </cell>
          <cell r="AU2273" t="str">
            <v>610</v>
          </cell>
          <cell r="AV2273" t="str">
            <v>381</v>
          </cell>
          <cell r="AW2273" t="str">
            <v>0000002785</v>
          </cell>
          <cell r="AX2273" t="str">
            <v>00197</v>
          </cell>
          <cell r="AY2273">
            <v>4</v>
          </cell>
          <cell r="AZ2273">
            <v>3</v>
          </cell>
          <cell r="BA2273">
            <v>0</v>
          </cell>
        </row>
        <row r="2274">
          <cell r="A2274">
            <v>114317</v>
          </cell>
          <cell r="B2274" t="str">
            <v>VALDIR DE OLIVEIRA MAZOTTI</v>
          </cell>
          <cell r="C2274" t="str">
            <v>AJUDANTE EQ SERVICOS DIVERSOS</v>
          </cell>
          <cell r="D2274" t="str">
            <v>ECOSAMPA Santo Amaro</v>
          </cell>
          <cell r="E2274">
            <v>43811</v>
          </cell>
          <cell r="F2274">
            <v>1281.23</v>
          </cell>
          <cell r="G2274" t="str">
            <v>Demitido em Meses Anteriores</v>
          </cell>
          <cell r="H2274">
            <v>43895</v>
          </cell>
          <cell r="I2274">
            <v>24529</v>
          </cell>
          <cell r="J2274" t="str">
            <v>083.514.698-74</v>
          </cell>
          <cell r="K2274" t="str">
            <v>121.93487.62.8</v>
          </cell>
          <cell r="L2274" t="str">
            <v>Salário Mensal</v>
          </cell>
          <cell r="M2274" t="str">
            <v>Empregado (CLT)</v>
          </cell>
          <cell r="N2274" t="str">
            <v>5142-25</v>
          </cell>
          <cell r="O2274">
            <v>300</v>
          </cell>
          <cell r="P2274" t="str">
            <v>SEGUNDA A SABADO - 21:00 AS 04:33 / INTERVALO DE 01 HORA</v>
          </cell>
          <cell r="Q2274" t="str">
            <v>220 Horas</v>
          </cell>
          <cell r="R2274" t="str">
            <v>75.01.013</v>
          </cell>
          <cell r="S2274" t="str">
            <v>SCK - Capinação e Roçada de Vias</v>
          </cell>
          <cell r="T2274">
            <v>2</v>
          </cell>
          <cell r="U2274" t="str">
            <v>SIEMACO SAO PAULO LIMP URBANA</v>
          </cell>
          <cell r="V2274" t="str">
            <v>Brasileira</v>
          </cell>
          <cell r="W2274" t="str">
            <v>Ubiratã</v>
          </cell>
          <cell r="X2274" t="str">
            <v>MARIA DE OLIVEIRA MAZOTTI</v>
          </cell>
          <cell r="Y2274" t="str">
            <v>VALDEMAR MAZOTTI</v>
          </cell>
          <cell r="Z2274" t="str">
            <v>Solteiro</v>
          </cell>
          <cell r="AA2274" t="str">
            <v>Ensino Médio Completo</v>
          </cell>
          <cell r="AB2274" t="str">
            <v>M</v>
          </cell>
          <cell r="AC2274" t="str">
            <v>Rua</v>
          </cell>
          <cell r="AD2274" t="str">
            <v>RUA UNIVERSAL</v>
          </cell>
          <cell r="AE2274" t="str">
            <v>333</v>
          </cell>
          <cell r="AF2274" t="str">
            <v>A 64</v>
          </cell>
          <cell r="AG2274" t="str">
            <v>04849-552</v>
          </cell>
          <cell r="AH2274" t="str">
            <v>CANTINHO DO CÉU</v>
          </cell>
          <cell r="AI2274" t="str">
            <v>São Paulo</v>
          </cell>
          <cell r="AJ2274" t="str">
            <v>São Paulo</v>
          </cell>
          <cell r="AK2274" t="str">
            <v>11</v>
          </cell>
          <cell r="AL2274" t="str">
            <v>94470.1230</v>
          </cell>
          <cell r="AP2274">
            <v>2921</v>
          </cell>
          <cell r="AQ2274" t="str">
            <v>54160</v>
          </cell>
          <cell r="AR2274" t="str">
            <v>9</v>
          </cell>
          <cell r="AS2274" t="str">
            <v>184710200</v>
          </cell>
          <cell r="AT2274" t="str">
            <v>115636240124</v>
          </cell>
          <cell r="AU2274" t="str">
            <v>494</v>
          </cell>
          <cell r="AV2274" t="str">
            <v>371</v>
          </cell>
          <cell r="AW2274" t="str">
            <v>08351469</v>
          </cell>
          <cell r="AX2274" t="str">
            <v>874</v>
          </cell>
          <cell r="AY2274">
            <v>0</v>
          </cell>
          <cell r="AZ2274">
            <v>2</v>
          </cell>
          <cell r="BA2274">
            <v>23</v>
          </cell>
        </row>
        <row r="2275">
          <cell r="A2275">
            <v>112808</v>
          </cell>
          <cell r="B2275" t="str">
            <v>VALDIR PEREIRA DE SOUZA</v>
          </cell>
          <cell r="C2275" t="str">
            <v>COLETOR</v>
          </cell>
          <cell r="D2275" t="str">
            <v>ECOSAMPA Operação Geral</v>
          </cell>
          <cell r="E2275">
            <v>43617</v>
          </cell>
          <cell r="F2275">
            <v>1523.89</v>
          </cell>
          <cell r="G2275" t="str">
            <v>Demitido em Meses Anteriores</v>
          </cell>
          <cell r="H2275">
            <v>43991</v>
          </cell>
          <cell r="I2275">
            <v>23768</v>
          </cell>
          <cell r="J2275" t="str">
            <v>511.462.315-04</v>
          </cell>
          <cell r="K2275" t="str">
            <v>123.81605.74.8</v>
          </cell>
          <cell r="L2275" t="str">
            <v>Salário Mensal</v>
          </cell>
          <cell r="M2275" t="str">
            <v>Empregado (CLT)</v>
          </cell>
          <cell r="N2275" t="str">
            <v>5142-05</v>
          </cell>
          <cell r="O2275">
            <v>167</v>
          </cell>
          <cell r="P2275" t="str">
            <v>SEGUNDA A SABADO - 13:40 AS 22:00 / INTERVALO DE 01 HORA</v>
          </cell>
          <cell r="Q2275" t="str">
            <v>220 Horas</v>
          </cell>
          <cell r="R2275" t="str">
            <v>75.01.017</v>
          </cell>
          <cell r="S2275" t="str">
            <v>SCK - Coleta Manual - Entulho e Materiais Diversos</v>
          </cell>
          <cell r="T2275">
            <v>2</v>
          </cell>
          <cell r="U2275" t="str">
            <v>SIEMACO SAO PAULO LIMP URBANA</v>
          </cell>
          <cell r="V2275" t="str">
            <v>Brasileira</v>
          </cell>
          <cell r="W2275" t="str">
            <v>Nova Soure</v>
          </cell>
          <cell r="X2275" t="str">
            <v>TEREZA XAVIER DE SOUZA</v>
          </cell>
          <cell r="Y2275" t="str">
            <v>VALCLIDES PEREIRA DE SOUZA</v>
          </cell>
          <cell r="Z2275" t="str">
            <v>Solteiro</v>
          </cell>
          <cell r="AA2275" t="str">
            <v>Ensino Fundamental Completo</v>
          </cell>
          <cell r="AB2275" t="str">
            <v>M</v>
          </cell>
          <cell r="AC2275" t="str">
            <v>Rua</v>
          </cell>
          <cell r="AD2275" t="str">
            <v>AFONSO AFRICANO</v>
          </cell>
          <cell r="AE2275" t="str">
            <v>364</v>
          </cell>
          <cell r="AG2275" t="str">
            <v>05877-120</v>
          </cell>
          <cell r="AH2275" t="str">
            <v>JD GUARUJA</v>
          </cell>
          <cell r="AI2275" t="str">
            <v>São Paulo</v>
          </cell>
          <cell r="AJ2275" t="str">
            <v>São Paulo</v>
          </cell>
          <cell r="AP2275">
            <v>9106</v>
          </cell>
          <cell r="AQ2275" t="str">
            <v>35302</v>
          </cell>
          <cell r="AR2275" t="str">
            <v>3</v>
          </cell>
          <cell r="AS2275" t="str">
            <v>25665542-X</v>
          </cell>
          <cell r="AT2275" t="str">
            <v>029534880574</v>
          </cell>
          <cell r="AU2275" t="str">
            <v>321</v>
          </cell>
          <cell r="AV2275" t="str">
            <v>020</v>
          </cell>
          <cell r="AW2275" t="str">
            <v>0000036591</v>
          </cell>
          <cell r="AX2275" t="str">
            <v>00222</v>
          </cell>
          <cell r="AY2275">
            <v>1</v>
          </cell>
          <cell r="AZ2275">
            <v>0</v>
          </cell>
          <cell r="BA2275">
            <v>8</v>
          </cell>
        </row>
        <row r="2276">
          <cell r="A2276">
            <v>114124</v>
          </cell>
          <cell r="B2276" t="str">
            <v>VALDIR ROCHSTROCH BATISTA</v>
          </cell>
          <cell r="C2276" t="str">
            <v>MOTORISTA CAMINHAO</v>
          </cell>
          <cell r="D2276" t="str">
            <v>ECOSAMPA Operação Geral</v>
          </cell>
          <cell r="E2276">
            <v>43739</v>
          </cell>
          <cell r="F2276">
            <v>3050.22</v>
          </cell>
          <cell r="G2276" t="str">
            <v>Em Atividade Normal</v>
          </cell>
          <cell r="H2276">
            <v>44960</v>
          </cell>
          <cell r="I2276">
            <v>27419</v>
          </cell>
          <cell r="J2276" t="str">
            <v>056.889.156-25</v>
          </cell>
          <cell r="K2276" t="str">
            <v>132.49895.89.9</v>
          </cell>
          <cell r="L2276" t="str">
            <v>Salário Mensal</v>
          </cell>
          <cell r="M2276" t="str">
            <v>Empregado (CLT)</v>
          </cell>
          <cell r="N2276" t="str">
            <v>7825-10</v>
          </cell>
          <cell r="O2276">
            <v>339</v>
          </cell>
          <cell r="P2276" t="str">
            <v>SEGUNDA A SABADO - 13:20 AS 21:40 / INTERVALO DE 01 HORA</v>
          </cell>
          <cell r="Q2276" t="str">
            <v>220 Horas</v>
          </cell>
          <cell r="R2276" t="str">
            <v>75.01.017</v>
          </cell>
          <cell r="S2276" t="str">
            <v>SCK - Coleta Manual - Entulho e Materiais Diversos</v>
          </cell>
          <cell r="T2276">
            <v>2</v>
          </cell>
          <cell r="U2276" t="str">
            <v>SIND TRAB EMP DE ONIBUS RODOV INTEREST INTERM SET DIF SAO PAULO</v>
          </cell>
          <cell r="V2276" t="str">
            <v>Brasileira</v>
          </cell>
          <cell r="W2276" t="str">
            <v>Teófilo Otoni</v>
          </cell>
          <cell r="X2276" t="str">
            <v>MARIA VIOLETA ROCHSTROCH BATISTA</v>
          </cell>
          <cell r="Y2276" t="str">
            <v>ASTERIO PEREIRA BATISTA</v>
          </cell>
          <cell r="Z2276" t="str">
            <v>União Est/Marit</v>
          </cell>
          <cell r="AA2276" t="str">
            <v>Ensino Fundamental Completo</v>
          </cell>
          <cell r="AB2276" t="str">
            <v>M</v>
          </cell>
          <cell r="AC2276" t="str">
            <v>Rua</v>
          </cell>
          <cell r="AD2276" t="str">
            <v>RUA JOSE FRANK</v>
          </cell>
          <cell r="AE2276" t="str">
            <v>37</v>
          </cell>
          <cell r="AF2276" t="str">
            <v>CASA 1</v>
          </cell>
          <cell r="AG2276" t="str">
            <v>04431-100</v>
          </cell>
          <cell r="AH2276" t="str">
            <v>JARDIM SELMA</v>
          </cell>
          <cell r="AI2276" t="str">
            <v>São Paulo</v>
          </cell>
          <cell r="AJ2276" t="str">
            <v>São Paulo</v>
          </cell>
          <cell r="AM2276" t="str">
            <v>11</v>
          </cell>
          <cell r="AN2276" t="str">
            <v>94431.2154</v>
          </cell>
          <cell r="AP2276">
            <v>7472</v>
          </cell>
          <cell r="AQ2276" t="str">
            <v>22573</v>
          </cell>
          <cell r="AR2276" t="str">
            <v>4</v>
          </cell>
          <cell r="AS2276" t="str">
            <v>14338005</v>
          </cell>
          <cell r="AT2276" t="str">
            <v>148749920256</v>
          </cell>
          <cell r="AU2276" t="str">
            <v>0486</v>
          </cell>
          <cell r="AV2276" t="str">
            <v>418</v>
          </cell>
          <cell r="AW2276" t="str">
            <v>00683</v>
          </cell>
          <cell r="AX2276" t="str">
            <v>0122</v>
          </cell>
          <cell r="AY2276">
            <v>3</v>
          </cell>
          <cell r="AZ2276">
            <v>11</v>
          </cell>
          <cell r="BA2276">
            <v>0</v>
          </cell>
          <cell r="BB2276" t="str">
            <v>03.285.026.520</v>
          </cell>
          <cell r="BC2276">
            <v>48009</v>
          </cell>
          <cell r="BD2276">
            <v>43719</v>
          </cell>
          <cell r="BE2276" t="str">
            <v>A</v>
          </cell>
          <cell r="BF2276" t="str">
            <v>D</v>
          </cell>
          <cell r="BG2276">
            <v>43724</v>
          </cell>
        </row>
        <row r="2277">
          <cell r="A2277">
            <v>112814</v>
          </cell>
          <cell r="B2277" t="str">
            <v>VALDIR RODRIGUES DOS ANJOS</v>
          </cell>
          <cell r="C2277" t="str">
            <v>VARREDOR</v>
          </cell>
          <cell r="D2277" t="str">
            <v>ECOSAMPA Santo Amaro</v>
          </cell>
          <cell r="E2277">
            <v>43617</v>
          </cell>
          <cell r="F2277">
            <v>1603.99</v>
          </cell>
          <cell r="G2277" t="str">
            <v>Em Atividade Normal</v>
          </cell>
          <cell r="H2277">
            <v>44835</v>
          </cell>
          <cell r="I2277">
            <v>32147</v>
          </cell>
          <cell r="J2277" t="str">
            <v>040.938.785-10</v>
          </cell>
          <cell r="K2277" t="str">
            <v>165.33015.93.2</v>
          </cell>
          <cell r="L2277" t="str">
            <v>Salário Mensal</v>
          </cell>
          <cell r="M2277" t="str">
            <v>Empregado (CLT)</v>
          </cell>
          <cell r="N2277" t="str">
            <v>5142-15</v>
          </cell>
          <cell r="O2277">
            <v>299</v>
          </cell>
          <cell r="P2277" t="str">
            <v>SEGUNDA A SABADO - 20:00 AS 03:40 / INTERVALO DE 01 HORA</v>
          </cell>
          <cell r="Q2277" t="str">
            <v>220 Horas</v>
          </cell>
          <cell r="R2277" t="str">
            <v>75.01.006</v>
          </cell>
          <cell r="S2277" t="str">
            <v>SCK - Varrição de Vias e Logradouros</v>
          </cell>
          <cell r="T2277">
            <v>2</v>
          </cell>
          <cell r="U2277" t="str">
            <v>SIEMACO SAO PAULO LIMP URBANA</v>
          </cell>
          <cell r="V2277" t="str">
            <v>Brasileira</v>
          </cell>
          <cell r="W2277" t="str">
            <v>Iraquara</v>
          </cell>
          <cell r="X2277" t="str">
            <v>ALDENIR MARIA RODRIGUES</v>
          </cell>
          <cell r="Y2277" t="str">
            <v>ANTONIO VENANCIO DOS ANJOS</v>
          </cell>
          <cell r="Z2277" t="str">
            <v>Casado</v>
          </cell>
          <cell r="AA2277" t="str">
            <v>Educação Básica Completa</v>
          </cell>
          <cell r="AB2277" t="str">
            <v>M</v>
          </cell>
          <cell r="AC2277" t="str">
            <v>Rua</v>
          </cell>
          <cell r="AD2277" t="str">
            <v>MARIANA LUIZA DE JESUS</v>
          </cell>
          <cell r="AE2277" t="str">
            <v>369</v>
          </cell>
          <cell r="AG2277" t="str">
            <v>04890-530</v>
          </cell>
          <cell r="AH2277" t="str">
            <v>JD NOVO PARELHEIROS</v>
          </cell>
          <cell r="AI2277" t="str">
            <v>São Paulo</v>
          </cell>
          <cell r="AJ2277" t="str">
            <v>São Paulo</v>
          </cell>
          <cell r="AK2277" t="str">
            <v>11</v>
          </cell>
          <cell r="AL2277" t="str">
            <v>5921.2346</v>
          </cell>
          <cell r="AM2277" t="str">
            <v>11</v>
          </cell>
          <cell r="AN2277" t="str">
            <v>8829.5038</v>
          </cell>
          <cell r="AP2277">
            <v>8495</v>
          </cell>
          <cell r="AQ2277" t="str">
            <v>19219</v>
          </cell>
          <cell r="AR2277" t="str">
            <v>0</v>
          </cell>
          <cell r="AS2277" t="str">
            <v>50366256-2</v>
          </cell>
          <cell r="AT2277" t="str">
            <v>114150830540</v>
          </cell>
          <cell r="AU2277" t="str">
            <v>143</v>
          </cell>
          <cell r="AV2277" t="str">
            <v>088</v>
          </cell>
          <cell r="AW2277" t="str">
            <v>0004587635</v>
          </cell>
          <cell r="AX2277" t="str">
            <v>00020</v>
          </cell>
          <cell r="AY2277">
            <v>4</v>
          </cell>
          <cell r="AZ2277">
            <v>3</v>
          </cell>
          <cell r="BA2277">
            <v>0</v>
          </cell>
        </row>
        <row r="2278">
          <cell r="A2278">
            <v>112573</v>
          </cell>
          <cell r="B2278" t="str">
            <v>VALDIVIO RODRIGUES CRUZ</v>
          </cell>
          <cell r="C2278" t="str">
            <v>AJUDANTE EQ SERVICOS DIVERSOS</v>
          </cell>
          <cell r="D2278" t="str">
            <v>ECOSAMPA Parelheiros</v>
          </cell>
          <cell r="E2278">
            <v>43617</v>
          </cell>
          <cell r="F2278">
            <v>1603.99</v>
          </cell>
          <cell r="G2278" t="str">
            <v>Em Atividade Normal</v>
          </cell>
          <cell r="H2278">
            <v>45119</v>
          </cell>
          <cell r="I2278">
            <v>21843</v>
          </cell>
          <cell r="J2278" t="str">
            <v>112.037.058-24</v>
          </cell>
          <cell r="K2278" t="str">
            <v>124.46970.40.2</v>
          </cell>
          <cell r="L2278" t="str">
            <v>Salário Mensal</v>
          </cell>
          <cell r="M2278" t="str">
            <v>Empregado (CLT)</v>
          </cell>
          <cell r="N2278" t="str">
            <v>5142-25</v>
          </cell>
          <cell r="O2278">
            <v>167</v>
          </cell>
          <cell r="P2278" t="str">
            <v>SEGUNDA A SABADO - 13:40 AS 22:00 / INTERVALO DE 01 HORA</v>
          </cell>
          <cell r="Q2278" t="str">
            <v>220 Horas</v>
          </cell>
          <cell r="R2278" t="str">
            <v>75.01.013</v>
          </cell>
          <cell r="S2278" t="str">
            <v>SCK - Capinação e Roçada de Vias</v>
          </cell>
          <cell r="T2278">
            <v>2</v>
          </cell>
          <cell r="U2278" t="str">
            <v>SIEMACO SAO PAULO LIMP URBANA</v>
          </cell>
          <cell r="V2278" t="str">
            <v>Brasileira</v>
          </cell>
          <cell r="W2278" t="str">
            <v>Caraí</v>
          </cell>
          <cell r="X2278" t="str">
            <v>JOVENTINA RODRIGUES CRUZ</v>
          </cell>
          <cell r="Z2278" t="str">
            <v>Solteiro</v>
          </cell>
          <cell r="AA2278" t="str">
            <v>Ensino Fundamental Completo</v>
          </cell>
          <cell r="AB2278" t="str">
            <v>M</v>
          </cell>
          <cell r="AC2278" t="str">
            <v>Estrada</v>
          </cell>
          <cell r="AD2278" t="str">
            <v>JOSE CRUZ</v>
          </cell>
          <cell r="AE2278" t="str">
            <v>35</v>
          </cell>
          <cell r="AG2278" t="str">
            <v>04897-235</v>
          </cell>
          <cell r="AH2278" t="str">
            <v>CIDADE NOVA AMERICA</v>
          </cell>
          <cell r="AI2278" t="str">
            <v>São Paulo</v>
          </cell>
          <cell r="AJ2278" t="str">
            <v>São Paulo</v>
          </cell>
          <cell r="AP2278">
            <v>9340</v>
          </cell>
          <cell r="AQ2278" t="str">
            <v>57982</v>
          </cell>
          <cell r="AR2278" t="str">
            <v>1</v>
          </cell>
          <cell r="AS2278" t="str">
            <v>290140213</v>
          </cell>
          <cell r="AT2278" t="str">
            <v>95502601175</v>
          </cell>
          <cell r="AU2278" t="str">
            <v>204</v>
          </cell>
          <cell r="AV2278" t="str">
            <v>341</v>
          </cell>
          <cell r="AW2278" t="str">
            <v>0000011120</v>
          </cell>
          <cell r="AX2278" t="str">
            <v>00082</v>
          </cell>
          <cell r="AY2278">
            <v>4</v>
          </cell>
          <cell r="AZ2278">
            <v>3</v>
          </cell>
          <cell r="BA2278">
            <v>0</v>
          </cell>
        </row>
        <row r="2279">
          <cell r="A2279">
            <v>121296</v>
          </cell>
          <cell r="B2279" t="str">
            <v>VALERIA GARRUCHO DE OLIVEIRA</v>
          </cell>
          <cell r="C2279" t="str">
            <v>PENSIONISTAS</v>
          </cell>
          <cell r="D2279" t="str">
            <v>ECOSAMPA Pensionistas</v>
          </cell>
          <cell r="E2279">
            <v>44942</v>
          </cell>
          <cell r="F2279">
            <v>0.01</v>
          </cell>
          <cell r="G2279" t="str">
            <v>Em Atividade Normal</v>
          </cell>
          <cell r="H2279">
            <v>44942</v>
          </cell>
          <cell r="J2279" t="str">
            <v>338.034.428-18</v>
          </cell>
          <cell r="L2279" t="str">
            <v>Nenhuma</v>
          </cell>
          <cell r="M2279" t="str">
            <v>Pensionista</v>
          </cell>
          <cell r="N2279" t="str">
            <v>1415-20</v>
          </cell>
          <cell r="O2279">
            <v>0</v>
          </cell>
          <cell r="P2279" t="str">
            <v>Nenhum</v>
          </cell>
          <cell r="Q2279" t="str">
            <v>Nenhuma</v>
          </cell>
          <cell r="R2279" t="str">
            <v>00.00.000</v>
          </cell>
          <cell r="S2279" t="str">
            <v>Pensionistas</v>
          </cell>
          <cell r="T2279">
            <v>2</v>
          </cell>
          <cell r="U2279" t="str">
            <v>Nenhum</v>
          </cell>
          <cell r="V2279" t="str">
            <v>Brasileira</v>
          </cell>
          <cell r="W2279" t="str">
            <v>Nenhum</v>
          </cell>
          <cell r="Z2279" t="str">
            <v>Nenhum</v>
          </cell>
          <cell r="AA2279" t="str">
            <v>Nenhum</v>
          </cell>
          <cell r="AB2279" t="str">
            <v>F</v>
          </cell>
          <cell r="AC2279" t="str">
            <v>Nenhum</v>
          </cell>
          <cell r="AJ2279" t="str">
            <v>São Paulo</v>
          </cell>
          <cell r="AP2279">
            <v>1</v>
          </cell>
          <cell r="AQ2279" t="str">
            <v>94155097</v>
          </cell>
          <cell r="AR2279" t="str">
            <v>8</v>
          </cell>
          <cell r="AY2279">
            <v>0</v>
          </cell>
          <cell r="AZ2279">
            <v>7</v>
          </cell>
          <cell r="BA2279">
            <v>15</v>
          </cell>
        </row>
        <row r="2280">
          <cell r="A2280">
            <v>114719</v>
          </cell>
          <cell r="B2280" t="str">
            <v>VALMIR DE HARO RODRIGUES</v>
          </cell>
          <cell r="C2280" t="str">
            <v>AJUDANTE EQ SERVICOS DIVERSOS</v>
          </cell>
          <cell r="D2280" t="str">
            <v>ECOSAMPA Capela do Socorro</v>
          </cell>
          <cell r="E2280">
            <v>43874</v>
          </cell>
          <cell r="F2280">
            <v>1281.23</v>
          </cell>
          <cell r="G2280" t="str">
            <v>Demitido em Meses Anteriores</v>
          </cell>
          <cell r="H2280">
            <v>43888</v>
          </cell>
          <cell r="I2280">
            <v>28806</v>
          </cell>
          <cell r="J2280" t="str">
            <v>269.395.838-58</v>
          </cell>
          <cell r="K2280" t="str">
            <v>130.95744.89.6</v>
          </cell>
          <cell r="L2280" t="str">
            <v>Salário Mensal</v>
          </cell>
          <cell r="M2280" t="str">
            <v>Empregado (CLT)</v>
          </cell>
          <cell r="N2280" t="str">
            <v>5142-25</v>
          </cell>
          <cell r="O2280">
            <v>167</v>
          </cell>
          <cell r="P2280" t="str">
            <v>SEGUNDA A SABADO - 13:40 AS 22:00 / INTERVALO DE 01 HORA</v>
          </cell>
          <cell r="Q2280" t="str">
            <v>220 Horas</v>
          </cell>
          <cell r="R2280" t="str">
            <v>75.01.014</v>
          </cell>
          <cell r="S2280" t="str">
            <v>SCK - Pintura de Meio-Fio e Remoção Faixas e Propagandas</v>
          </cell>
          <cell r="T2280">
            <v>2</v>
          </cell>
          <cell r="U2280" t="str">
            <v>SIEMACO SAO PAULO LIMP URBANA</v>
          </cell>
          <cell r="V2280" t="str">
            <v>Brasileira</v>
          </cell>
          <cell r="W2280" t="str">
            <v>São Paulo</v>
          </cell>
          <cell r="X2280" t="str">
            <v>ANISSE DE HARO SILVA</v>
          </cell>
          <cell r="Y2280" t="str">
            <v>NAO DECLARADO</v>
          </cell>
          <cell r="Z2280" t="str">
            <v>Solteiro</v>
          </cell>
          <cell r="AA2280" t="str">
            <v>Ensino Fundamental Incompleto</v>
          </cell>
          <cell r="AB2280" t="str">
            <v>M</v>
          </cell>
          <cell r="AC2280" t="str">
            <v>Rua</v>
          </cell>
          <cell r="AD2280" t="str">
            <v>ISABEL AGUIAR DE CAMPOS</v>
          </cell>
          <cell r="AE2280" t="str">
            <v>3</v>
          </cell>
          <cell r="AF2280" t="str">
            <v>CASA 3</v>
          </cell>
          <cell r="AG2280" t="str">
            <v>04842-220</v>
          </cell>
          <cell r="AH2280" t="str">
            <v>PARQUE GRAJAU</v>
          </cell>
          <cell r="AI2280" t="str">
            <v>São Paulo</v>
          </cell>
          <cell r="AJ2280" t="str">
            <v>São Paulo</v>
          </cell>
          <cell r="AK2280" t="str">
            <v>11</v>
          </cell>
          <cell r="AL2280" t="str">
            <v>96224.5022</v>
          </cell>
          <cell r="AP2280">
            <v>7245</v>
          </cell>
          <cell r="AQ2280" t="str">
            <v>03492</v>
          </cell>
          <cell r="AR2280" t="str">
            <v>6</v>
          </cell>
          <cell r="AS2280" t="str">
            <v>346773635</v>
          </cell>
          <cell r="AT2280" t="str">
            <v>276158110132</v>
          </cell>
          <cell r="AU2280" t="str">
            <v>684</v>
          </cell>
          <cell r="AV2280" t="str">
            <v>371</v>
          </cell>
          <cell r="AW2280" t="str">
            <v>26939583</v>
          </cell>
          <cell r="AX2280" t="str">
            <v>858</v>
          </cell>
          <cell r="AY2280">
            <v>0</v>
          </cell>
          <cell r="AZ2280">
            <v>0</v>
          </cell>
          <cell r="BA2280">
            <v>14</v>
          </cell>
        </row>
        <row r="2281">
          <cell r="A2281">
            <v>112242</v>
          </cell>
          <cell r="B2281" t="str">
            <v>VALMIR DOS SANTOS MACHADO</v>
          </cell>
          <cell r="C2281" t="str">
            <v>AJUDANTE EQ SERVICOS DIVERSOS</v>
          </cell>
          <cell r="D2281" t="str">
            <v>ECOSAMPA Campo Limpo</v>
          </cell>
          <cell r="E2281">
            <v>43617</v>
          </cell>
          <cell r="F2281">
            <v>1603.99</v>
          </cell>
          <cell r="G2281" t="str">
            <v>Em Atividade Normal</v>
          </cell>
          <cell r="H2281">
            <v>44867</v>
          </cell>
          <cell r="I2281">
            <v>31126</v>
          </cell>
          <cell r="J2281" t="str">
            <v>346.572.818-10</v>
          </cell>
          <cell r="K2281" t="str">
            <v>203.22394.44.3</v>
          </cell>
          <cell r="L2281" t="str">
            <v>Salário Mensal</v>
          </cell>
          <cell r="M2281" t="str">
            <v>Empregado (CLT)</v>
          </cell>
          <cell r="N2281" t="str">
            <v>5142-25</v>
          </cell>
          <cell r="O2281">
            <v>167</v>
          </cell>
          <cell r="P2281" t="str">
            <v>SEGUNDA A SABADO - 13:40 AS 22:00 / INTERVALO DE 01 HORA</v>
          </cell>
          <cell r="Q2281" t="str">
            <v>220 Horas</v>
          </cell>
          <cell r="R2281" t="str">
            <v>75.01.014</v>
          </cell>
          <cell r="S2281" t="str">
            <v>SCK - Pintura de Meio-Fio e Remoção Faixas e Propagandas</v>
          </cell>
          <cell r="T2281">
            <v>2</v>
          </cell>
          <cell r="U2281" t="str">
            <v>SIEMACO SAO PAULO LIMP URBANA</v>
          </cell>
          <cell r="V2281" t="str">
            <v>Brasileira</v>
          </cell>
          <cell r="W2281" t="str">
            <v>Castro Alves</v>
          </cell>
          <cell r="X2281" t="str">
            <v>EVANGELINA MARIA DOS SANTOS</v>
          </cell>
          <cell r="Y2281" t="str">
            <v>MANOEL GOMES MACHADO</v>
          </cell>
          <cell r="Z2281" t="str">
            <v>Solteiro</v>
          </cell>
          <cell r="AA2281" t="str">
            <v>Ensino Fundamental Incompleto</v>
          </cell>
          <cell r="AB2281" t="str">
            <v>M</v>
          </cell>
          <cell r="AC2281" t="str">
            <v>Rua</v>
          </cell>
          <cell r="AD2281" t="str">
            <v>DR FELIPE CABRAL DE VASCONCELLOS</v>
          </cell>
          <cell r="AE2281" t="str">
            <v>68</v>
          </cell>
          <cell r="AG2281" t="str">
            <v>05873-210</v>
          </cell>
          <cell r="AH2281" t="str">
            <v>MORRO DO INDIO</v>
          </cell>
          <cell r="AI2281" t="str">
            <v>São Paulo</v>
          </cell>
          <cell r="AJ2281" t="str">
            <v>São Paulo</v>
          </cell>
          <cell r="AK2281" t="str">
            <v>11</v>
          </cell>
          <cell r="AL2281" t="str">
            <v>99855.4728</v>
          </cell>
          <cell r="AM2281" t="str">
            <v>11</v>
          </cell>
          <cell r="AN2281" t="str">
            <v>97974.4149</v>
          </cell>
          <cell r="AP2281">
            <v>9106</v>
          </cell>
          <cell r="AQ2281" t="str">
            <v>34113</v>
          </cell>
          <cell r="AR2281" t="str">
            <v>5</v>
          </cell>
          <cell r="AS2281" t="str">
            <v>39.361.817-1</v>
          </cell>
          <cell r="AT2281" t="str">
            <v>106285490515</v>
          </cell>
          <cell r="AU2281" t="str">
            <v>511</v>
          </cell>
          <cell r="AV2281" t="str">
            <v>372</v>
          </cell>
          <cell r="AW2281" t="str">
            <v>0000052248</v>
          </cell>
          <cell r="AX2281" t="str">
            <v>00084</v>
          </cell>
          <cell r="AY2281">
            <v>4</v>
          </cell>
          <cell r="AZ2281">
            <v>3</v>
          </cell>
          <cell r="BA2281">
            <v>0</v>
          </cell>
        </row>
        <row r="2282">
          <cell r="A2282">
            <v>112795</v>
          </cell>
          <cell r="B2282" t="str">
            <v>VALMIR GOMES DE FREITAS</v>
          </cell>
          <cell r="C2282" t="str">
            <v>ENCARREGADO DE TRAFEGO II</v>
          </cell>
          <cell r="D2282" t="str">
            <v>ECOSAMPA Operação Geral</v>
          </cell>
          <cell r="E2282">
            <v>43617</v>
          </cell>
          <cell r="F2282">
            <v>6154.04</v>
          </cell>
          <cell r="G2282" t="str">
            <v>Em Atividade Normal</v>
          </cell>
          <cell r="H2282">
            <v>45174</v>
          </cell>
          <cell r="I2282">
            <v>23024</v>
          </cell>
          <cell r="J2282" t="str">
            <v>028.325.638-99</v>
          </cell>
          <cell r="K2282" t="str">
            <v>107.40155.59.5</v>
          </cell>
          <cell r="L2282" t="str">
            <v>Salário Mensal</v>
          </cell>
          <cell r="M2282" t="str">
            <v>Empregado (CLT)</v>
          </cell>
          <cell r="N2282" t="str">
            <v>5112-05</v>
          </cell>
          <cell r="O2282">
            <v>339</v>
          </cell>
          <cell r="P2282" t="str">
            <v>SEGUNDA A SABADO - 13:20 AS 21:40 / INTERVALO DE 01 HORA</v>
          </cell>
          <cell r="Q2282" t="str">
            <v>220 Horas</v>
          </cell>
          <cell r="R2282" t="str">
            <v>75.02.003</v>
          </cell>
          <cell r="S2282" t="str">
            <v>Apoio Op C.Direto</v>
          </cell>
          <cell r="T2282">
            <v>2</v>
          </cell>
          <cell r="U2282" t="str">
            <v>SIEMACO SAO PAULO LIMP URBANA</v>
          </cell>
          <cell r="V2282" t="str">
            <v>Brasileira</v>
          </cell>
          <cell r="W2282" t="str">
            <v>São Paulo</v>
          </cell>
          <cell r="X2282" t="str">
            <v>YOLANDA GOMES DE FREITAS</v>
          </cell>
          <cell r="Y2282" t="str">
            <v>JOAO RODRIGUES DE FREITAS</v>
          </cell>
          <cell r="Z2282" t="str">
            <v>Casado</v>
          </cell>
          <cell r="AA2282" t="str">
            <v>Ensino Médio Completo</v>
          </cell>
          <cell r="AB2282" t="str">
            <v>M</v>
          </cell>
          <cell r="AC2282" t="str">
            <v>Rua</v>
          </cell>
          <cell r="AD2282" t="str">
            <v>LUSO</v>
          </cell>
          <cell r="AE2282" t="str">
            <v>106</v>
          </cell>
          <cell r="AG2282" t="str">
            <v>05692-170</v>
          </cell>
          <cell r="AH2282" t="str">
            <v>VILA TRAMONTANO</v>
          </cell>
          <cell r="AI2282" t="str">
            <v>São Paulo</v>
          </cell>
          <cell r="AJ2282" t="str">
            <v>São Paulo</v>
          </cell>
          <cell r="AP2282">
            <v>390</v>
          </cell>
          <cell r="AQ2282" t="str">
            <v>10713</v>
          </cell>
          <cell r="AR2282" t="str">
            <v>4</v>
          </cell>
          <cell r="AS2282" t="str">
            <v>147815514</v>
          </cell>
          <cell r="AT2282" t="str">
            <v>096312670108</v>
          </cell>
          <cell r="AU2282" t="str">
            <v>684</v>
          </cell>
          <cell r="AV2282" t="str">
            <v>001</v>
          </cell>
          <cell r="AW2282" t="str">
            <v>0000036468</v>
          </cell>
          <cell r="AX2282" t="str">
            <v>00010</v>
          </cell>
          <cell r="AY2282">
            <v>4</v>
          </cell>
          <cell r="AZ2282">
            <v>3</v>
          </cell>
          <cell r="BA2282">
            <v>0</v>
          </cell>
          <cell r="BB2282" t="str">
            <v>02.643.415.937</v>
          </cell>
          <cell r="BC2282">
            <v>44942</v>
          </cell>
          <cell r="BE2282" t="str">
            <v>A</v>
          </cell>
          <cell r="BF2282" t="str">
            <v>c</v>
          </cell>
        </row>
        <row r="2283">
          <cell r="A2283">
            <v>113037</v>
          </cell>
          <cell r="B2283" t="str">
            <v>VALTEMIR LIMA DA SILVA</v>
          </cell>
          <cell r="C2283" t="str">
            <v>MOTORISTA CAMINHAO</v>
          </cell>
          <cell r="D2283" t="str">
            <v>ECOSAMPA Operação Geral</v>
          </cell>
          <cell r="E2283">
            <v>43617</v>
          </cell>
          <cell r="F2283">
            <v>3050.22</v>
          </cell>
          <cell r="G2283" t="str">
            <v>Demitido em Meses Anteriores</v>
          </cell>
          <cell r="H2283">
            <v>44966</v>
          </cell>
          <cell r="I2283">
            <v>28712</v>
          </cell>
          <cell r="J2283" t="str">
            <v>269.395.898-99</v>
          </cell>
          <cell r="K2283" t="str">
            <v>127.11568.89.1</v>
          </cell>
          <cell r="L2283" t="str">
            <v>Salário Mensal</v>
          </cell>
          <cell r="M2283" t="str">
            <v>Empregado (CLT)</v>
          </cell>
          <cell r="N2283" t="str">
            <v>7825-10</v>
          </cell>
          <cell r="O2283">
            <v>339</v>
          </cell>
          <cell r="P2283" t="str">
            <v>SEGUNDA A SABADO - 13:20 AS 21:40 / INTERVALO DE 01 HORA</v>
          </cell>
          <cell r="Q2283" t="str">
            <v>220 Horas</v>
          </cell>
          <cell r="R2283" t="str">
            <v>75.01.018</v>
          </cell>
          <cell r="S2283" t="str">
            <v>SCK - Coleta Mecânica de Entulho</v>
          </cell>
          <cell r="T2283">
            <v>2</v>
          </cell>
          <cell r="U2283" t="str">
            <v>SIND TRAB EMP DE ONIBUS RODOV INTEREST INTERM SET DIF SAO PAULO</v>
          </cell>
          <cell r="V2283" t="str">
            <v>Brasileira</v>
          </cell>
          <cell r="W2283" t="str">
            <v>Rancharia</v>
          </cell>
          <cell r="X2283" t="str">
            <v>MARIA LIMA DA SILVA</v>
          </cell>
          <cell r="Y2283" t="str">
            <v>JOSE MENEZES DA SILVA</v>
          </cell>
          <cell r="Z2283" t="str">
            <v>Casado</v>
          </cell>
          <cell r="AA2283" t="str">
            <v>Ensino Fundamental Completo</v>
          </cell>
          <cell r="AB2283" t="str">
            <v>M</v>
          </cell>
          <cell r="AC2283" t="str">
            <v>Rua</v>
          </cell>
          <cell r="AD2283" t="str">
            <v>TEODORO ARDEMANS</v>
          </cell>
          <cell r="AE2283" t="str">
            <v>4</v>
          </cell>
          <cell r="AG2283" t="str">
            <v>05863-280</v>
          </cell>
          <cell r="AH2283" t="str">
            <v>JD IMBE</v>
          </cell>
          <cell r="AI2283" t="str">
            <v>São Paulo</v>
          </cell>
          <cell r="AJ2283" t="str">
            <v>São Paulo</v>
          </cell>
          <cell r="AP2283">
            <v>8485</v>
          </cell>
          <cell r="AQ2283" t="str">
            <v>20467</v>
          </cell>
          <cell r="AR2283" t="str">
            <v>4</v>
          </cell>
          <cell r="AS2283" t="str">
            <v>305770330</v>
          </cell>
          <cell r="AT2283" t="str">
            <v>238149350183</v>
          </cell>
          <cell r="AU2283" t="str">
            <v>603</v>
          </cell>
          <cell r="AV2283" t="str">
            <v>373</v>
          </cell>
          <cell r="AW2283" t="str">
            <v>0000048254</v>
          </cell>
          <cell r="AX2283" t="str">
            <v>00226</v>
          </cell>
          <cell r="AY2283">
            <v>3</v>
          </cell>
          <cell r="AZ2283">
            <v>8</v>
          </cell>
          <cell r="BA2283">
            <v>8</v>
          </cell>
          <cell r="BB2283" t="str">
            <v>03.485.799.118</v>
          </cell>
          <cell r="BC2283">
            <v>45886</v>
          </cell>
          <cell r="BE2283" t="str">
            <v>A</v>
          </cell>
          <cell r="BF2283" t="str">
            <v>D</v>
          </cell>
          <cell r="BG2283">
            <v>43608</v>
          </cell>
        </row>
        <row r="2284">
          <cell r="A2284">
            <v>112333</v>
          </cell>
          <cell r="B2284" t="str">
            <v>VALTER JOSE DA SILVA</v>
          </cell>
          <cell r="C2284" t="str">
            <v>VARREDOR</v>
          </cell>
          <cell r="D2284" t="str">
            <v>ECOSAMPA Capela do Socorro</v>
          </cell>
          <cell r="E2284">
            <v>43617</v>
          </cell>
          <cell r="F2284">
            <v>1603.99</v>
          </cell>
          <cell r="G2284" t="str">
            <v>Em Atividade Normal</v>
          </cell>
          <cell r="H2284">
            <v>44806</v>
          </cell>
          <cell r="I2284">
            <v>25240</v>
          </cell>
          <cell r="J2284" t="str">
            <v>142.716.328-64</v>
          </cell>
          <cell r="K2284" t="str">
            <v>123.08661.26.9</v>
          </cell>
          <cell r="L2284" t="str">
            <v>Salário Mensal</v>
          </cell>
          <cell r="M2284" t="str">
            <v>Empregado (CLT)</v>
          </cell>
          <cell r="N2284" t="str">
            <v>5142-15</v>
          </cell>
          <cell r="O2284">
            <v>233</v>
          </cell>
          <cell r="P2284" t="str">
            <v>SEGUNDA A SABADO - 09:00 AS 17:20 / INTERVALO DE 01 HORA</v>
          </cell>
          <cell r="Q2284" t="str">
            <v>220 Horas</v>
          </cell>
          <cell r="R2284" t="str">
            <v>75.01.006</v>
          </cell>
          <cell r="S2284" t="str">
            <v>SCK - Varrição de Vias e Logradouros</v>
          </cell>
          <cell r="T2284">
            <v>2</v>
          </cell>
          <cell r="U2284" t="str">
            <v>SIEMACO SAO PAULO LIMP URBANA</v>
          </cell>
          <cell r="V2284" t="str">
            <v>Brasileira</v>
          </cell>
          <cell r="W2284" t="str">
            <v>São Paulo</v>
          </cell>
          <cell r="X2284" t="str">
            <v>JULIA RODRIGUES DA SILVA</v>
          </cell>
          <cell r="Y2284" t="str">
            <v>JOSE FRANCISCO DA SILVA</v>
          </cell>
          <cell r="Z2284" t="str">
            <v>Solteiro</v>
          </cell>
          <cell r="AA2284" t="str">
            <v>Ensino Fundamental Completo</v>
          </cell>
          <cell r="AB2284" t="str">
            <v>M</v>
          </cell>
          <cell r="AC2284" t="str">
            <v>Rua</v>
          </cell>
          <cell r="AD2284" t="str">
            <v>ROBERT ADAM</v>
          </cell>
          <cell r="AE2284" t="str">
            <v>14</v>
          </cell>
          <cell r="AG2284" t="str">
            <v>05833-360</v>
          </cell>
          <cell r="AH2284" t="str">
            <v>JARDIM VAZ DE LIMA</v>
          </cell>
          <cell r="AI2284" t="str">
            <v>São Paulo</v>
          </cell>
          <cell r="AJ2284" t="str">
            <v>São Paulo</v>
          </cell>
          <cell r="AP2284">
            <v>1003</v>
          </cell>
          <cell r="AQ2284" t="str">
            <v>81668</v>
          </cell>
          <cell r="AR2284" t="str">
            <v>1</v>
          </cell>
          <cell r="AS2284" t="str">
            <v>247693091</v>
          </cell>
          <cell r="AT2284" t="str">
            <v>204402490124</v>
          </cell>
          <cell r="AU2284" t="str">
            <v>524</v>
          </cell>
          <cell r="AV2284" t="str">
            <v>372</v>
          </cell>
          <cell r="AW2284" t="str">
            <v>0000026364</v>
          </cell>
          <cell r="AX2284" t="str">
            <v>00085</v>
          </cell>
          <cell r="AY2284">
            <v>4</v>
          </cell>
          <cell r="AZ2284">
            <v>3</v>
          </cell>
          <cell r="BA2284">
            <v>0</v>
          </cell>
        </row>
        <row r="2285">
          <cell r="A2285">
            <v>112244</v>
          </cell>
          <cell r="B2285" t="str">
            <v>VALTER LUIS MACIEL DA COSTA</v>
          </cell>
          <cell r="C2285" t="str">
            <v>AJUDANTE EQ SERVICOS DIVERSOS</v>
          </cell>
          <cell r="D2285" t="str">
            <v>ECOSAMPA M'Boi Mirim</v>
          </cell>
          <cell r="E2285">
            <v>43617</v>
          </cell>
          <cell r="F2285">
            <v>1231.95</v>
          </cell>
          <cell r="G2285" t="str">
            <v>Demitido em Meses Anteriores</v>
          </cell>
          <cell r="H2285">
            <v>43703</v>
          </cell>
          <cell r="I2285">
            <v>29906</v>
          </cell>
          <cell r="J2285" t="str">
            <v>226.296.718-01</v>
          </cell>
          <cell r="K2285" t="str">
            <v>133.95558.89.3</v>
          </cell>
          <cell r="L2285" t="str">
            <v>Salário Mensal</v>
          </cell>
          <cell r="M2285" t="str">
            <v>Empregado (CLT)</v>
          </cell>
          <cell r="N2285" t="str">
            <v>5142-25</v>
          </cell>
          <cell r="O2285">
            <v>66</v>
          </cell>
          <cell r="P2285" t="str">
            <v>SEGUNDA A SABADO - 06:00 AS 14:20 / INTERVALO DE 01 HORA</v>
          </cell>
          <cell r="Q2285" t="str">
            <v>220 Horas</v>
          </cell>
          <cell r="R2285" t="str">
            <v>75.01.022</v>
          </cell>
          <cell r="S2285" t="str">
            <v>SCK - Limpeza Habitacional - Dificil Acesso</v>
          </cell>
          <cell r="T2285">
            <v>2</v>
          </cell>
          <cell r="U2285" t="str">
            <v>SIEMACO SAO PAULO LIMP URBANA</v>
          </cell>
          <cell r="V2285" t="str">
            <v>Brasileira</v>
          </cell>
          <cell r="W2285" t="str">
            <v>Planaltina</v>
          </cell>
          <cell r="X2285" t="str">
            <v>MARIA CERES MACIEL DA COSTA</v>
          </cell>
          <cell r="Y2285" t="str">
            <v>LUIS SABINO RODRIGUES DA COSTA</v>
          </cell>
          <cell r="Z2285" t="str">
            <v>Solteiro</v>
          </cell>
          <cell r="AA2285" t="str">
            <v>Ensino Fundamental Incompleto</v>
          </cell>
          <cell r="AB2285" t="str">
            <v>M</v>
          </cell>
          <cell r="AC2285" t="str">
            <v>Rua</v>
          </cell>
          <cell r="AD2285" t="str">
            <v>LEANDRO TEIXEIRA</v>
          </cell>
          <cell r="AE2285" t="str">
            <v>19</v>
          </cell>
          <cell r="AG2285" t="str">
            <v>05662-060</v>
          </cell>
          <cell r="AH2285" t="str">
            <v>PARAISOPOLIS</v>
          </cell>
          <cell r="AI2285" t="str">
            <v>São Paulo</v>
          </cell>
          <cell r="AJ2285" t="str">
            <v>São Paulo</v>
          </cell>
          <cell r="AP2285">
            <v>1667</v>
          </cell>
          <cell r="AQ2285" t="str">
            <v>71554</v>
          </cell>
          <cell r="AR2285" t="str">
            <v>2</v>
          </cell>
          <cell r="AS2285" t="str">
            <v>363100416</v>
          </cell>
          <cell r="AT2285" t="str">
            <v>220323400124</v>
          </cell>
          <cell r="AU2285" t="str">
            <v>063</v>
          </cell>
          <cell r="AV2285" t="str">
            <v>346</v>
          </cell>
          <cell r="AW2285" t="str">
            <v>0000010544</v>
          </cell>
          <cell r="AX2285" t="str">
            <v>00247</v>
          </cell>
          <cell r="AY2285">
            <v>0</v>
          </cell>
          <cell r="AZ2285">
            <v>2</v>
          </cell>
          <cell r="BA2285">
            <v>25</v>
          </cell>
        </row>
        <row r="2286">
          <cell r="A2286">
            <v>116111</v>
          </cell>
          <cell r="B2286" t="str">
            <v>VALTER PEREIRA</v>
          </cell>
          <cell r="C2286" t="str">
            <v>MOTORISTA CAMINHAO</v>
          </cell>
          <cell r="D2286" t="str">
            <v>ECOSAMPA Operação Geral</v>
          </cell>
          <cell r="E2286">
            <v>44236</v>
          </cell>
          <cell r="F2286">
            <v>3050.22</v>
          </cell>
          <cell r="G2286" t="str">
            <v>Em Atividade Normal</v>
          </cell>
          <cell r="H2286">
            <v>45056</v>
          </cell>
          <cell r="I2286">
            <v>25004</v>
          </cell>
          <cell r="J2286" t="str">
            <v>114.521.648-00</v>
          </cell>
          <cell r="K2286" t="str">
            <v>121.23637.01.9</v>
          </cell>
          <cell r="L2286" t="str">
            <v>Salário Mensal</v>
          </cell>
          <cell r="M2286" t="str">
            <v>Empregado (CLT)</v>
          </cell>
          <cell r="N2286" t="str">
            <v>7825-10</v>
          </cell>
          <cell r="O2286">
            <v>297</v>
          </cell>
          <cell r="P2286" t="str">
            <v>SEGUNDA A SABADO - 05:40 AS 14:00 / INTERVALO DE 01 HORA</v>
          </cell>
          <cell r="Q2286" t="str">
            <v>220 Horas</v>
          </cell>
          <cell r="R2286" t="str">
            <v>75.01.024</v>
          </cell>
          <cell r="S2286" t="str">
            <v>SCK - Coleta Manual Residuos - Compactador</v>
          </cell>
          <cell r="T2286">
            <v>2</v>
          </cell>
          <cell r="U2286" t="str">
            <v>SIND TRAB EMP DE ONIBUS RODOV INTEREST INTERM SET DIF SAO PAULO</v>
          </cell>
          <cell r="V2286" t="str">
            <v>Brasileira</v>
          </cell>
          <cell r="W2286" t="str">
            <v>São Paulo</v>
          </cell>
          <cell r="X2286" t="str">
            <v>GENILDA DA ROCHA PEREIRA</v>
          </cell>
          <cell r="Y2286" t="str">
            <v>CLAUDIO PEREIRA</v>
          </cell>
          <cell r="Z2286" t="str">
            <v>Casado</v>
          </cell>
          <cell r="AA2286" t="str">
            <v>Ensino Fundamental Completo</v>
          </cell>
          <cell r="AB2286" t="str">
            <v>M</v>
          </cell>
          <cell r="AC2286" t="str">
            <v>Rua</v>
          </cell>
          <cell r="AD2286" t="str">
            <v>JOSE RODRIGUES CARDEAL</v>
          </cell>
          <cell r="AE2286" t="str">
            <v>94</v>
          </cell>
          <cell r="AG2286" t="str">
            <v>05723-390</v>
          </cell>
          <cell r="AH2286" t="str">
            <v>JARDIM SANTO ANTONIO</v>
          </cell>
          <cell r="AI2286" t="str">
            <v>São Paulo</v>
          </cell>
          <cell r="AJ2286" t="str">
            <v>São Paulo</v>
          </cell>
          <cell r="AK2286" t="str">
            <v>11</v>
          </cell>
          <cell r="AL2286" t="str">
            <v>3746.8037</v>
          </cell>
          <cell r="AM2286" t="str">
            <v>11</v>
          </cell>
          <cell r="AN2286" t="str">
            <v>96481.4172</v>
          </cell>
          <cell r="AP2286">
            <v>192</v>
          </cell>
          <cell r="AQ2286" t="str">
            <v>59249</v>
          </cell>
          <cell r="AR2286" t="str">
            <v>1</v>
          </cell>
          <cell r="AS2286" t="str">
            <v>161718991</v>
          </cell>
          <cell r="AT2286" t="str">
            <v>141752080141</v>
          </cell>
          <cell r="AU2286" t="str">
            <v>314</v>
          </cell>
          <cell r="AV2286" t="str">
            <v>408</v>
          </cell>
          <cell r="AW2286" t="str">
            <v>11452164</v>
          </cell>
          <cell r="AX2286" t="str">
            <v>800</v>
          </cell>
          <cell r="AY2286">
            <v>2</v>
          </cell>
          <cell r="AZ2286">
            <v>6</v>
          </cell>
          <cell r="BA2286">
            <v>22</v>
          </cell>
          <cell r="BB2286" t="str">
            <v>11.452.164.800</v>
          </cell>
          <cell r="BC2286">
            <v>44451</v>
          </cell>
          <cell r="BD2286">
            <v>43232</v>
          </cell>
          <cell r="BE2286" t="str">
            <v>D</v>
          </cell>
          <cell r="BG2286">
            <v>44229</v>
          </cell>
        </row>
        <row r="2287">
          <cell r="A2287">
            <v>113725</v>
          </cell>
          <cell r="B2287" t="str">
            <v>VANDECIR GOMES DA SILVA</v>
          </cell>
          <cell r="C2287" t="str">
            <v>SUPERVISOR OPERACIONAL</v>
          </cell>
          <cell r="D2287" t="str">
            <v>ECOSAMPA Operação Geral</v>
          </cell>
          <cell r="E2287">
            <v>43619</v>
          </cell>
          <cell r="F2287">
            <v>8275.89</v>
          </cell>
          <cell r="G2287" t="str">
            <v>Em Atividade Normal</v>
          </cell>
          <cell r="H2287">
            <v>45071</v>
          </cell>
          <cell r="I2287">
            <v>29159</v>
          </cell>
          <cell r="J2287" t="str">
            <v>284.707.068-02</v>
          </cell>
          <cell r="K2287" t="str">
            <v>128.68035.93.2</v>
          </cell>
          <cell r="L2287" t="str">
            <v>Salário Mensal</v>
          </cell>
          <cell r="M2287" t="str">
            <v>Empregado (CLT)</v>
          </cell>
          <cell r="N2287" t="str">
            <v>4101-05</v>
          </cell>
          <cell r="O2287">
            <v>61</v>
          </cell>
          <cell r="P2287" t="str">
            <v>SEGUNDA A SEXTA - 07:00 AS 16:48 / INTERVALO DE 01 HORA</v>
          </cell>
          <cell r="Q2287" t="str">
            <v>220 Horas</v>
          </cell>
          <cell r="R2287" t="str">
            <v>75.02.003</v>
          </cell>
          <cell r="S2287" t="str">
            <v>Apoio Op C.Direto</v>
          </cell>
          <cell r="T2287">
            <v>2</v>
          </cell>
          <cell r="U2287" t="str">
            <v>SIEMACO SAO PAULO LIMP URBANA</v>
          </cell>
          <cell r="V2287" t="str">
            <v>Brasileira</v>
          </cell>
          <cell r="W2287" t="str">
            <v>São Paulo</v>
          </cell>
          <cell r="X2287" t="str">
            <v>LUZIA DE JESUS GOMES DA SILVA</v>
          </cell>
          <cell r="Y2287" t="str">
            <v>JOAQUIM JERONIMO DA SILVA</v>
          </cell>
          <cell r="Z2287" t="str">
            <v>Outros</v>
          </cell>
          <cell r="AA2287" t="str">
            <v>Ensino Superior Completo</v>
          </cell>
          <cell r="AB2287" t="str">
            <v>M</v>
          </cell>
          <cell r="AC2287" t="str">
            <v>Rua</v>
          </cell>
          <cell r="AD2287" t="str">
            <v>ALDEMAR TAVARES</v>
          </cell>
          <cell r="AE2287" t="str">
            <v>73</v>
          </cell>
          <cell r="AG2287" t="str">
            <v>04842-250</v>
          </cell>
          <cell r="AH2287" t="str">
            <v>GRAJAU</v>
          </cell>
          <cell r="AI2287" t="str">
            <v>São Paulo</v>
          </cell>
          <cell r="AJ2287" t="str">
            <v>São Paulo</v>
          </cell>
          <cell r="AP2287">
            <v>9106</v>
          </cell>
          <cell r="AQ2287" t="str">
            <v>33491</v>
          </cell>
          <cell r="AR2287" t="str">
            <v>6</v>
          </cell>
          <cell r="AS2287" t="str">
            <v>32579323</v>
          </cell>
          <cell r="AT2287" t="str">
            <v>221834610132</v>
          </cell>
          <cell r="AU2287" t="str">
            <v>286</v>
          </cell>
          <cell r="AV2287" t="str">
            <v>371</v>
          </cell>
          <cell r="AW2287" t="str">
            <v>0000018946</v>
          </cell>
          <cell r="AX2287" t="str">
            <v>00230</v>
          </cell>
          <cell r="AY2287">
            <v>4</v>
          </cell>
          <cell r="AZ2287">
            <v>2</v>
          </cell>
          <cell r="BA2287">
            <v>28</v>
          </cell>
        </row>
        <row r="2288">
          <cell r="A2288">
            <v>112579</v>
          </cell>
          <cell r="B2288" t="str">
            <v>VANDERLEI ALEXANDRE DA SILVA</v>
          </cell>
          <cell r="C2288" t="str">
            <v>VARREDOR</v>
          </cell>
          <cell r="D2288" t="str">
            <v>ECOSAMPA M'Boi Mirim</v>
          </cell>
          <cell r="E2288">
            <v>43617</v>
          </cell>
          <cell r="F2288">
            <v>1603.99</v>
          </cell>
          <cell r="G2288" t="str">
            <v>Em Atividade Normal</v>
          </cell>
          <cell r="H2288">
            <v>44835</v>
          </cell>
          <cell r="I2288">
            <v>25158</v>
          </cell>
          <cell r="J2288" t="str">
            <v>118.412.648-81</v>
          </cell>
          <cell r="K2288" t="str">
            <v>123.32138.68.6</v>
          </cell>
          <cell r="L2288" t="str">
            <v>Salário Mensal</v>
          </cell>
          <cell r="M2288" t="str">
            <v>Empregado (CLT)</v>
          </cell>
          <cell r="N2288" t="str">
            <v>5142-15</v>
          </cell>
          <cell r="O2288">
            <v>233</v>
          </cell>
          <cell r="P2288" t="str">
            <v>SEGUNDA A SABADO - 09:00 AS 17:20 / INTERVALO DE 01 HORA</v>
          </cell>
          <cell r="Q2288" t="str">
            <v>220 Horas</v>
          </cell>
          <cell r="R2288" t="str">
            <v>75.01.006</v>
          </cell>
          <cell r="S2288" t="str">
            <v>SCK - Varrição de Vias e Logradouros</v>
          </cell>
          <cell r="T2288">
            <v>2</v>
          </cell>
          <cell r="U2288" t="str">
            <v>SIEMACO SAO PAULO LIMP URBANA</v>
          </cell>
          <cell r="V2288" t="str">
            <v>Brasileira</v>
          </cell>
          <cell r="W2288" t="str">
            <v>São Paulo</v>
          </cell>
          <cell r="X2288" t="str">
            <v>IRACI MARIA DA SILVA</v>
          </cell>
          <cell r="Y2288" t="str">
            <v>NELSON ALEXANDRE DA SILVA</v>
          </cell>
          <cell r="Z2288" t="str">
            <v>Solteiro</v>
          </cell>
          <cell r="AA2288" t="str">
            <v>Ensino Fundamental Incompleto</v>
          </cell>
          <cell r="AB2288" t="str">
            <v>M</v>
          </cell>
          <cell r="AC2288" t="str">
            <v>Rua</v>
          </cell>
          <cell r="AD2288" t="str">
            <v>GIOVANNI PANNINI</v>
          </cell>
          <cell r="AE2288" t="str">
            <v>405</v>
          </cell>
          <cell r="AG2288" t="str">
            <v>04339-050</v>
          </cell>
          <cell r="AH2288" t="str">
            <v>AMERICANOPOLIS</v>
          </cell>
          <cell r="AI2288" t="str">
            <v>São Paulo</v>
          </cell>
          <cell r="AJ2288" t="str">
            <v>São Paulo</v>
          </cell>
          <cell r="AP2288">
            <v>257</v>
          </cell>
          <cell r="AQ2288" t="str">
            <v>85035</v>
          </cell>
          <cell r="AR2288" t="str">
            <v>4</v>
          </cell>
          <cell r="AS2288" t="str">
            <v>221662819</v>
          </cell>
          <cell r="AT2288" t="str">
            <v>16888650132</v>
          </cell>
          <cell r="AU2288" t="str">
            <v>506</v>
          </cell>
          <cell r="AV2288" t="str">
            <v>320</v>
          </cell>
          <cell r="AW2288" t="str">
            <v>0000006890</v>
          </cell>
          <cell r="AX2288" t="str">
            <v>00280</v>
          </cell>
          <cell r="AY2288">
            <v>4</v>
          </cell>
          <cell r="AZ2288">
            <v>3</v>
          </cell>
          <cell r="BA2288">
            <v>0</v>
          </cell>
        </row>
        <row r="2289">
          <cell r="A2289">
            <v>112817</v>
          </cell>
          <cell r="B2289" t="str">
            <v>VANDERLEI POMPEU DE OLIVEIRA</v>
          </cell>
          <cell r="C2289" t="str">
            <v>AJUDANTE EQ SERVICOS DIVERSOS</v>
          </cell>
          <cell r="D2289" t="str">
            <v>ECOSAMPA Operação Geral</v>
          </cell>
          <cell r="E2289">
            <v>43617</v>
          </cell>
          <cell r="F2289">
            <v>1281.23</v>
          </cell>
          <cell r="G2289" t="str">
            <v>Demitido em Meses Anteriores</v>
          </cell>
          <cell r="H2289">
            <v>43895</v>
          </cell>
          <cell r="I2289">
            <v>23478</v>
          </cell>
          <cell r="J2289" t="str">
            <v>033.269.438-06</v>
          </cell>
          <cell r="K2289" t="str">
            <v>120.05451.76.4</v>
          </cell>
          <cell r="L2289" t="str">
            <v>Salário Mensal</v>
          </cell>
          <cell r="M2289" t="str">
            <v>Empregado (CLT)</v>
          </cell>
          <cell r="N2289" t="str">
            <v>5142-25</v>
          </cell>
          <cell r="O2289">
            <v>300</v>
          </cell>
          <cell r="P2289" t="str">
            <v>SEGUNDA A SABADO - 21:00 AS 04:33 / INTERVALO DE 01 HORA</v>
          </cell>
          <cell r="Q2289" t="str">
            <v>220 Horas</v>
          </cell>
          <cell r="R2289" t="str">
            <v>75.01.013</v>
          </cell>
          <cell r="S2289" t="str">
            <v>SCK - Capinação e Roçada de Vias</v>
          </cell>
          <cell r="T2289">
            <v>2</v>
          </cell>
          <cell r="U2289" t="str">
            <v>SIEMACO SAO PAULO LIMP URBANA</v>
          </cell>
          <cell r="V2289" t="str">
            <v>Brasileira</v>
          </cell>
          <cell r="W2289" t="str">
            <v>Osasco</v>
          </cell>
          <cell r="X2289" t="str">
            <v>ROMILDA POMPEU DE OLIVEIRA</v>
          </cell>
          <cell r="Y2289" t="str">
            <v>MANOEL QUARESMA DE OLIVEIRA</v>
          </cell>
          <cell r="Z2289" t="str">
            <v>Solteiro</v>
          </cell>
          <cell r="AA2289" t="str">
            <v>Educação Básica Incompleta</v>
          </cell>
          <cell r="AB2289" t="str">
            <v>M</v>
          </cell>
          <cell r="AC2289" t="str">
            <v>Rua</v>
          </cell>
          <cell r="AD2289" t="str">
            <v>MANUEL GUILHERME DOS REIS</v>
          </cell>
          <cell r="AE2289" t="str">
            <v>67</v>
          </cell>
          <cell r="AG2289" t="str">
            <v>04842-280</v>
          </cell>
          <cell r="AH2289" t="str">
            <v>PARQUE GRAJAU</v>
          </cell>
          <cell r="AI2289" t="str">
            <v>São Paulo</v>
          </cell>
          <cell r="AJ2289" t="str">
            <v>São Paulo</v>
          </cell>
          <cell r="AP2289">
            <v>9106</v>
          </cell>
          <cell r="AQ2289" t="str">
            <v>33926</v>
          </cell>
          <cell r="AR2289" t="str">
            <v>1</v>
          </cell>
          <cell r="AS2289" t="str">
            <v>149608408</v>
          </cell>
          <cell r="AT2289" t="str">
            <v>142986970167</v>
          </cell>
          <cell r="AU2289" t="str">
            <v>527</v>
          </cell>
          <cell r="AV2289" t="str">
            <v>371</v>
          </cell>
          <cell r="AW2289" t="str">
            <v>0000080960</v>
          </cell>
          <cell r="AX2289" t="str">
            <v>00630</v>
          </cell>
          <cell r="AY2289">
            <v>0</v>
          </cell>
          <cell r="AZ2289">
            <v>9</v>
          </cell>
          <cell r="BA2289">
            <v>4</v>
          </cell>
        </row>
        <row r="2290">
          <cell r="A2290">
            <v>112820</v>
          </cell>
          <cell r="B2290" t="str">
            <v>VANDERLEY SALDANHA PEIXOTO</v>
          </cell>
          <cell r="C2290" t="str">
            <v>COLETOR</v>
          </cell>
          <cell r="D2290" t="str">
            <v>ECOSAMPA Operação Geral</v>
          </cell>
          <cell r="E2290">
            <v>43617</v>
          </cell>
          <cell r="F2290">
            <v>1907.79</v>
          </cell>
          <cell r="G2290" t="str">
            <v>Gozando Férias</v>
          </cell>
          <cell r="H2290">
            <v>45180</v>
          </cell>
          <cell r="I2290">
            <v>27196</v>
          </cell>
          <cell r="J2290" t="str">
            <v>458.870.713-20</v>
          </cell>
          <cell r="K2290" t="str">
            <v>138.24630.77.9</v>
          </cell>
          <cell r="L2290" t="str">
            <v>Salário Mensal</v>
          </cell>
          <cell r="M2290" t="str">
            <v>Empregado (CLT)</v>
          </cell>
          <cell r="N2290" t="str">
            <v>5142-05</v>
          </cell>
          <cell r="O2290">
            <v>301</v>
          </cell>
          <cell r="P2290" t="str">
            <v>SEGUNDA A SABADO - 22:00 AS 05:25 / INTERVALO DE 01 HORA</v>
          </cell>
          <cell r="Q2290" t="str">
            <v>220 Horas</v>
          </cell>
          <cell r="R2290" t="str">
            <v>75.01.024</v>
          </cell>
          <cell r="S2290" t="str">
            <v>SCK - Coleta Manual Residuos - Compactador</v>
          </cell>
          <cell r="T2290">
            <v>2</v>
          </cell>
          <cell r="U2290" t="str">
            <v>SIEMACO SAO PAULO LIMP URBANA</v>
          </cell>
          <cell r="V2290" t="str">
            <v>Brasileira</v>
          </cell>
          <cell r="W2290" t="str">
            <v>Jaguaribara</v>
          </cell>
          <cell r="X2290" t="str">
            <v>ALTINA SALDANHA PEIXOTO</v>
          </cell>
          <cell r="Y2290" t="str">
            <v>FRANCISCO DELIO PEIXOTO</v>
          </cell>
          <cell r="Z2290" t="str">
            <v>Casado</v>
          </cell>
          <cell r="AA2290" t="str">
            <v>Educação Básica Incompleta</v>
          </cell>
          <cell r="AB2290" t="str">
            <v>M</v>
          </cell>
          <cell r="AC2290" t="str">
            <v>Rua</v>
          </cell>
          <cell r="AD2290" t="str">
            <v>ADAO GLASSER BUENO</v>
          </cell>
          <cell r="AE2290" t="str">
            <v>42</v>
          </cell>
          <cell r="AG2290" t="str">
            <v>04895-010</v>
          </cell>
          <cell r="AH2290" t="str">
            <v>COLONIA (ZONA SUL)</v>
          </cell>
          <cell r="AI2290" t="str">
            <v>São Paulo</v>
          </cell>
          <cell r="AJ2290" t="str">
            <v>São Paulo</v>
          </cell>
          <cell r="AK2290" t="str">
            <v>11</v>
          </cell>
          <cell r="AL2290" t="str">
            <v>5978.4533</v>
          </cell>
          <cell r="AP2290">
            <v>390</v>
          </cell>
          <cell r="AQ2290" t="str">
            <v>11412</v>
          </cell>
          <cell r="AR2290" t="str">
            <v>2</v>
          </cell>
          <cell r="AS2290" t="str">
            <v>23.153.649-2</v>
          </cell>
          <cell r="AT2290" t="str">
            <v>293440770183</v>
          </cell>
          <cell r="AU2290" t="str">
            <v>344</v>
          </cell>
          <cell r="AV2290" t="str">
            <v>371</v>
          </cell>
          <cell r="AW2290" t="str">
            <v>0000045733</v>
          </cell>
          <cell r="AX2290" t="str">
            <v>00383</v>
          </cell>
          <cell r="AY2290">
            <v>4</v>
          </cell>
          <cell r="AZ2290">
            <v>3</v>
          </cell>
          <cell r="BA2290">
            <v>0</v>
          </cell>
        </row>
        <row r="2291">
          <cell r="A2291">
            <v>113041</v>
          </cell>
          <cell r="B2291" t="str">
            <v>VANDERLEY SOUSA GAMA FILHO</v>
          </cell>
          <cell r="C2291" t="str">
            <v>MOTORISTA CAMINHAO</v>
          </cell>
          <cell r="D2291" t="str">
            <v>ECOSAMPA Operação Geral</v>
          </cell>
          <cell r="E2291">
            <v>43617</v>
          </cell>
          <cell r="F2291">
            <v>3050.22</v>
          </cell>
          <cell r="G2291" t="str">
            <v>Em Atividade Normal</v>
          </cell>
          <cell r="H2291">
            <v>45149</v>
          </cell>
          <cell r="I2291">
            <v>30511</v>
          </cell>
          <cell r="J2291" t="str">
            <v>017.160.985-99</v>
          </cell>
          <cell r="K2291" t="str">
            <v>209.19742.43.7</v>
          </cell>
          <cell r="L2291" t="str">
            <v>Salário Mensal</v>
          </cell>
          <cell r="M2291" t="str">
            <v>Empregado (CLT)</v>
          </cell>
          <cell r="N2291" t="str">
            <v>7825-10</v>
          </cell>
          <cell r="O2291">
            <v>339</v>
          </cell>
          <cell r="P2291" t="str">
            <v>SEGUNDA A SABADO - 13:20 AS 21:40 / INTERVALO DE 01 HORA</v>
          </cell>
          <cell r="Q2291" t="str">
            <v>220 Horas</v>
          </cell>
          <cell r="R2291" t="str">
            <v>75.01.013</v>
          </cell>
          <cell r="S2291" t="str">
            <v>SCK - Capinação e Roçada de Vias</v>
          </cell>
          <cell r="T2291">
            <v>2</v>
          </cell>
          <cell r="U2291" t="str">
            <v>SIND TRAB EMP DE ONIBUS RODOV INTEREST INTERM SET DIF SAO PAULO</v>
          </cell>
          <cell r="V2291" t="str">
            <v>Brasileira</v>
          </cell>
          <cell r="W2291" t="str">
            <v>Aracatu</v>
          </cell>
          <cell r="X2291" t="str">
            <v>MARILEUSA ANDRADE SOUSA</v>
          </cell>
          <cell r="Y2291" t="str">
            <v>VANDERLEI DE SOUSA GAMA</v>
          </cell>
          <cell r="Z2291" t="str">
            <v>Casado</v>
          </cell>
          <cell r="AA2291" t="str">
            <v>Ensino Fundamental Completo</v>
          </cell>
          <cell r="AB2291" t="str">
            <v>M</v>
          </cell>
          <cell r="AC2291" t="str">
            <v>Rua</v>
          </cell>
          <cell r="AD2291" t="str">
            <v>MANGUALDE</v>
          </cell>
          <cell r="AE2291" t="str">
            <v>404</v>
          </cell>
          <cell r="AG2291" t="str">
            <v>05851-260</v>
          </cell>
          <cell r="AH2291" t="str">
            <v>PQ SANTO ANTONIO</v>
          </cell>
          <cell r="AI2291" t="str">
            <v>São Paulo</v>
          </cell>
          <cell r="AJ2291" t="str">
            <v>São Paulo</v>
          </cell>
          <cell r="AP2291">
            <v>390</v>
          </cell>
          <cell r="AQ2291" t="str">
            <v>10757</v>
          </cell>
          <cell r="AR2291" t="str">
            <v>1</v>
          </cell>
          <cell r="AS2291" t="str">
            <v>938976699</v>
          </cell>
          <cell r="AT2291" t="str">
            <v>102401090582</v>
          </cell>
          <cell r="AU2291" t="str">
            <v>188</v>
          </cell>
          <cell r="AV2291" t="str">
            <v>090</v>
          </cell>
          <cell r="AW2291" t="str">
            <v>0000025164</v>
          </cell>
          <cell r="AX2291" t="str">
            <v>00084</v>
          </cell>
          <cell r="AY2291">
            <v>4</v>
          </cell>
          <cell r="AZ2291">
            <v>3</v>
          </cell>
          <cell r="BA2291">
            <v>0</v>
          </cell>
          <cell r="BB2291" t="str">
            <v>03.667.230.006</v>
          </cell>
          <cell r="BC2291">
            <v>45964</v>
          </cell>
          <cell r="BE2291" t="str">
            <v>A</v>
          </cell>
          <cell r="BF2291" t="str">
            <v>E</v>
          </cell>
          <cell r="BG2291">
            <v>43608</v>
          </cell>
        </row>
        <row r="2292">
          <cell r="A2292">
            <v>112801</v>
          </cell>
          <cell r="B2292" t="str">
            <v>VANDERSON BEZERRA ALVES DOS SANTOS</v>
          </cell>
          <cell r="C2292" t="str">
            <v>OPERADOR DE MAQUINA SENIOR</v>
          </cell>
          <cell r="D2292" t="str">
            <v>ECOSAMPA Operação Geral</v>
          </cell>
          <cell r="E2292">
            <v>43617</v>
          </cell>
          <cell r="F2292">
            <v>3999.84</v>
          </cell>
          <cell r="G2292" t="str">
            <v>Em Atividade Normal</v>
          </cell>
          <cell r="H2292">
            <v>44898</v>
          </cell>
          <cell r="I2292">
            <v>29909</v>
          </cell>
          <cell r="J2292" t="str">
            <v>329.869.358-85</v>
          </cell>
          <cell r="K2292" t="str">
            <v>203.90973.83.6</v>
          </cell>
          <cell r="L2292" t="str">
            <v>Salário Mensal</v>
          </cell>
          <cell r="M2292" t="str">
            <v>Empregado (CLT)</v>
          </cell>
          <cell r="N2292" t="str">
            <v>7151-25</v>
          </cell>
          <cell r="O2292">
            <v>297</v>
          </cell>
          <cell r="P2292" t="str">
            <v>SEGUNDA A SABADO - 05:40 AS 14:00 / INTERVALO DE 01 HORA</v>
          </cell>
          <cell r="Q2292" t="str">
            <v>220 Horas</v>
          </cell>
          <cell r="R2292" t="str">
            <v>75.01.018</v>
          </cell>
          <cell r="S2292" t="str">
            <v>SCK - Coleta Mecânica de Entulho</v>
          </cell>
          <cell r="T2292">
            <v>2</v>
          </cell>
          <cell r="U2292" t="str">
            <v>SIEMACO SAO PAULO LIMP URBANA</v>
          </cell>
          <cell r="V2292" t="str">
            <v>Brasileira</v>
          </cell>
          <cell r="W2292" t="str">
            <v>São Paulo</v>
          </cell>
          <cell r="X2292" t="str">
            <v>VALSIONI BEZERRA DE MOURA</v>
          </cell>
          <cell r="Y2292" t="str">
            <v>JOAO JOSE DOS SANTOS</v>
          </cell>
          <cell r="Z2292" t="str">
            <v>Solteiro</v>
          </cell>
          <cell r="AA2292" t="str">
            <v>Ensino Médio Completo</v>
          </cell>
          <cell r="AB2292" t="str">
            <v>M</v>
          </cell>
          <cell r="AC2292" t="str">
            <v>Rua</v>
          </cell>
          <cell r="AD2292" t="str">
            <v>PAULINO VITAL DE MORAIS</v>
          </cell>
          <cell r="AE2292" t="str">
            <v>707</v>
          </cell>
          <cell r="AG2292" t="str">
            <v>05855-000</v>
          </cell>
          <cell r="AH2292" t="str">
            <v>PQ MARIA HELENA</v>
          </cell>
          <cell r="AI2292" t="str">
            <v>São Paulo</v>
          </cell>
          <cell r="AJ2292" t="str">
            <v>São Paulo</v>
          </cell>
          <cell r="AP2292">
            <v>2921</v>
          </cell>
          <cell r="AQ2292" t="str">
            <v>51455</v>
          </cell>
          <cell r="AR2292" t="str">
            <v>6</v>
          </cell>
          <cell r="AS2292" t="str">
            <v>43957559</v>
          </cell>
          <cell r="AT2292" t="str">
            <v>319537640116</v>
          </cell>
          <cell r="AU2292" t="str">
            <v>057</v>
          </cell>
          <cell r="AV2292" t="str">
            <v>373</v>
          </cell>
          <cell r="AW2292" t="str">
            <v>0000026675</v>
          </cell>
          <cell r="AX2292" t="str">
            <v>00328</v>
          </cell>
          <cell r="AY2292">
            <v>4</v>
          </cell>
          <cell r="AZ2292">
            <v>3</v>
          </cell>
          <cell r="BA2292">
            <v>0</v>
          </cell>
          <cell r="BB2292" t="str">
            <v>03.695.019.236</v>
          </cell>
          <cell r="BC2292">
            <v>44857</v>
          </cell>
          <cell r="BE2292" t="str">
            <v>D</v>
          </cell>
        </row>
        <row r="2293">
          <cell r="A2293">
            <v>113046</v>
          </cell>
          <cell r="B2293" t="str">
            <v>VANDERSON SANTANA RODRIGUES</v>
          </cell>
          <cell r="C2293" t="str">
            <v>MOTORISTA CAMINHAO</v>
          </cell>
          <cell r="D2293" t="str">
            <v>ECOSAMPA Operação Geral</v>
          </cell>
          <cell r="E2293">
            <v>43617</v>
          </cell>
          <cell r="F2293">
            <v>3050.22</v>
          </cell>
          <cell r="G2293" t="str">
            <v>Demitido em Meses Anteriores</v>
          </cell>
          <cell r="H2293">
            <v>45091</v>
          </cell>
          <cell r="I2293">
            <v>31036</v>
          </cell>
          <cell r="J2293" t="str">
            <v>339.712.518-97</v>
          </cell>
          <cell r="K2293" t="str">
            <v>207.24868.50.4</v>
          </cell>
          <cell r="L2293" t="str">
            <v>Salário Mensal</v>
          </cell>
          <cell r="M2293" t="str">
            <v>Empregado (CLT)</v>
          </cell>
          <cell r="N2293" t="str">
            <v>7825-10</v>
          </cell>
          <cell r="O2293">
            <v>339</v>
          </cell>
          <cell r="P2293" t="str">
            <v>SEGUNDA A SABADO - 13:20 AS 21:40 / INTERVALO DE 01 HORA</v>
          </cell>
          <cell r="Q2293" t="str">
            <v>220 Horas</v>
          </cell>
          <cell r="R2293" t="str">
            <v>75.01.017</v>
          </cell>
          <cell r="S2293" t="str">
            <v>SCK - Coleta Manual - Entulho e Materiais Diversos</v>
          </cell>
          <cell r="T2293">
            <v>2</v>
          </cell>
          <cell r="U2293" t="str">
            <v>SIND TRAB EMP DE ONIBUS RODOV INTEREST INTERM SET DIF SAO PAULO</v>
          </cell>
          <cell r="V2293" t="str">
            <v>Brasileira</v>
          </cell>
          <cell r="W2293" t="str">
            <v>São Pedro dos Ferros</v>
          </cell>
          <cell r="X2293" t="str">
            <v>MARIA DE LOURDES SANTANA RODRIGUES</v>
          </cell>
          <cell r="Y2293" t="str">
            <v>SEBASTIAO SECUNDINO RODRIGUES</v>
          </cell>
          <cell r="Z2293" t="str">
            <v>Casado</v>
          </cell>
          <cell r="AA2293" t="str">
            <v>Ensino Fundamental Completo</v>
          </cell>
          <cell r="AB2293" t="str">
            <v>M</v>
          </cell>
          <cell r="AC2293" t="str">
            <v>Rua</v>
          </cell>
          <cell r="AD2293" t="str">
            <v xml:space="preserve">ULISSES VIRGILIO FERRARI </v>
          </cell>
          <cell r="AE2293" t="str">
            <v>39</v>
          </cell>
          <cell r="AG2293" t="str">
            <v>04470-070</v>
          </cell>
          <cell r="AH2293" t="str">
            <v>JD APURA</v>
          </cell>
          <cell r="AI2293" t="str">
            <v>São Paulo</v>
          </cell>
          <cell r="AJ2293" t="str">
            <v>São Paulo</v>
          </cell>
          <cell r="AP2293">
            <v>8576</v>
          </cell>
          <cell r="AQ2293" t="str">
            <v>30150</v>
          </cell>
          <cell r="AR2293" t="str">
            <v>4</v>
          </cell>
          <cell r="AS2293" t="str">
            <v>437892773</v>
          </cell>
          <cell r="AT2293" t="str">
            <v>327354850124</v>
          </cell>
          <cell r="AU2293" t="str">
            <v>203</v>
          </cell>
          <cell r="AV2293" t="str">
            <v>418</v>
          </cell>
          <cell r="AW2293" t="str">
            <v>0000042545</v>
          </cell>
          <cell r="AX2293" t="str">
            <v>00284</v>
          </cell>
          <cell r="AY2293">
            <v>4</v>
          </cell>
          <cell r="AZ2293">
            <v>0</v>
          </cell>
          <cell r="BA2293">
            <v>13</v>
          </cell>
          <cell r="BB2293" t="str">
            <v>03.970.204.793</v>
          </cell>
          <cell r="BC2293">
            <v>45090</v>
          </cell>
          <cell r="BE2293" t="str">
            <v>A</v>
          </cell>
          <cell r="BF2293" t="str">
            <v>D</v>
          </cell>
          <cell r="BG2293">
            <v>43609</v>
          </cell>
        </row>
        <row r="2294">
          <cell r="A2294">
            <v>114941</v>
          </cell>
          <cell r="B2294" t="str">
            <v>VANDERSON WILIAN CASTRO BATISTA</v>
          </cell>
          <cell r="C2294" t="str">
            <v>AJUDANTE EQ SERVICOS DIVERSOS</v>
          </cell>
          <cell r="D2294" t="str">
            <v>ECOSAMPA Operação Geral</v>
          </cell>
          <cell r="E2294">
            <v>43916</v>
          </cell>
          <cell r="F2294">
            <v>1603.99</v>
          </cell>
          <cell r="G2294" t="str">
            <v>Em Atividade Normal</v>
          </cell>
          <cell r="H2294">
            <v>45086</v>
          </cell>
          <cell r="I2294">
            <v>34064</v>
          </cell>
          <cell r="J2294" t="str">
            <v>415.765.798-59</v>
          </cell>
          <cell r="K2294" t="str">
            <v>201.14238.04.3</v>
          </cell>
          <cell r="L2294" t="str">
            <v>Salário Mensal</v>
          </cell>
          <cell r="M2294" t="str">
            <v>Empregado (CLT)</v>
          </cell>
          <cell r="N2294" t="str">
            <v>5142-25</v>
          </cell>
          <cell r="O2294">
            <v>339</v>
          </cell>
          <cell r="P2294" t="str">
            <v>SEGUNDA A SABADO - 13:20 AS 21:40 / INTERVALO DE 01 HORA</v>
          </cell>
          <cell r="Q2294" t="str">
            <v>220 Horas</v>
          </cell>
          <cell r="R2294" t="str">
            <v>75.01.014</v>
          </cell>
          <cell r="S2294" t="str">
            <v>SCK - Pintura de Meio-Fio e Remoção Faixas e Propagandas</v>
          </cell>
          <cell r="T2294">
            <v>2</v>
          </cell>
          <cell r="U2294" t="str">
            <v>SIEMACO SAO PAULO LIMP URBANA</v>
          </cell>
          <cell r="V2294" t="str">
            <v>Brasileira</v>
          </cell>
          <cell r="W2294" t="str">
            <v>São Paulo</v>
          </cell>
          <cell r="X2294" t="str">
            <v>SOLANGE REIS BATISTA</v>
          </cell>
          <cell r="Y2294" t="str">
            <v>MARCOS ANTONIO RODRIGUES DE FREITAS</v>
          </cell>
          <cell r="Z2294" t="str">
            <v>Solteiro</v>
          </cell>
          <cell r="AA2294" t="str">
            <v>Ensino Médio Incompleto</v>
          </cell>
          <cell r="AB2294" t="str">
            <v>M</v>
          </cell>
          <cell r="AC2294" t="str">
            <v>Rua</v>
          </cell>
          <cell r="AD2294" t="str">
            <v>ABRICO NATAL</v>
          </cell>
          <cell r="AE2294" t="str">
            <v>230</v>
          </cell>
          <cell r="AG2294" t="str">
            <v>04863-110</v>
          </cell>
          <cell r="AH2294" t="str">
            <v>VILA NATAL</v>
          </cell>
          <cell r="AI2294" t="str">
            <v>São Paulo</v>
          </cell>
          <cell r="AJ2294" t="str">
            <v>São Paulo</v>
          </cell>
          <cell r="AK2294" t="str">
            <v>11</v>
          </cell>
          <cell r="AL2294" t="str">
            <v>94582.2906</v>
          </cell>
          <cell r="AM2294" t="str">
            <v>11</v>
          </cell>
          <cell r="AN2294" t="str">
            <v>97715.1100</v>
          </cell>
          <cell r="AP2294">
            <v>7245</v>
          </cell>
          <cell r="AQ2294" t="str">
            <v>04449</v>
          </cell>
          <cell r="AR2294" t="str">
            <v>5</v>
          </cell>
          <cell r="AS2294" t="str">
            <v>492383315</v>
          </cell>
          <cell r="AT2294" t="str">
            <v>412727340108</v>
          </cell>
          <cell r="AU2294" t="str">
            <v>559</v>
          </cell>
          <cell r="AV2294" t="str">
            <v>352</v>
          </cell>
          <cell r="AW2294" t="str">
            <v>41576579</v>
          </cell>
          <cell r="AX2294" t="str">
            <v>859</v>
          </cell>
          <cell r="AY2294">
            <v>3</v>
          </cell>
          <cell r="AZ2294">
            <v>5</v>
          </cell>
          <cell r="BA2294">
            <v>5</v>
          </cell>
        </row>
        <row r="2295">
          <cell r="A2295">
            <v>114037</v>
          </cell>
          <cell r="B2295" t="str">
            <v>VANESSA MARIA DE LIRA</v>
          </cell>
          <cell r="C2295" t="str">
            <v>PENSIONISTAS</v>
          </cell>
          <cell r="D2295" t="str">
            <v>ECOSAMPA Pensionistas</v>
          </cell>
          <cell r="E2295">
            <v>43678</v>
          </cell>
          <cell r="F2295">
            <v>0.01</v>
          </cell>
          <cell r="G2295" t="str">
            <v>Em Atividade Normal</v>
          </cell>
          <cell r="H2295">
            <v>43678</v>
          </cell>
          <cell r="J2295" t="str">
            <v>416.445.788-08</v>
          </cell>
          <cell r="L2295" t="str">
            <v>Nenhuma</v>
          </cell>
          <cell r="M2295" t="str">
            <v>Pensionista</v>
          </cell>
          <cell r="N2295" t="str">
            <v>1415-20</v>
          </cell>
          <cell r="O2295">
            <v>46</v>
          </cell>
          <cell r="P2295" t="str">
            <v>SEGUNDA A SEXTA - 08:30 ÀS 18:18 / INTERVALO DE 01 HORA</v>
          </cell>
          <cell r="Q2295" t="str">
            <v>220 Horas</v>
          </cell>
          <cell r="R2295" t="str">
            <v>00.00.000</v>
          </cell>
          <cell r="S2295" t="str">
            <v>Pensionistas</v>
          </cell>
          <cell r="T2295">
            <v>2</v>
          </cell>
          <cell r="U2295" t="str">
            <v>Nenhum</v>
          </cell>
          <cell r="V2295" t="str">
            <v>Brasileira</v>
          </cell>
          <cell r="W2295" t="str">
            <v>Nenhum</v>
          </cell>
          <cell r="Z2295" t="str">
            <v>Solteiro</v>
          </cell>
          <cell r="AA2295" t="str">
            <v>Ensino Médio Completo</v>
          </cell>
          <cell r="AB2295" t="str">
            <v>-</v>
          </cell>
          <cell r="AC2295" t="str">
            <v>Nenhum</v>
          </cell>
          <cell r="AI2295" t="str">
            <v>São Paulo</v>
          </cell>
          <cell r="AJ2295" t="str">
            <v>São Paulo</v>
          </cell>
          <cell r="AP2295">
            <v>1667</v>
          </cell>
          <cell r="AQ2295" t="str">
            <v>52173</v>
          </cell>
          <cell r="AR2295" t="str">
            <v>4</v>
          </cell>
          <cell r="AY2295">
            <v>4</v>
          </cell>
          <cell r="AZ2295">
            <v>1</v>
          </cell>
          <cell r="BA2295">
            <v>0</v>
          </cell>
        </row>
        <row r="2296">
          <cell r="A2296">
            <v>119342</v>
          </cell>
          <cell r="B2296" t="str">
            <v>VANESSA OLIVEIRA MACEDO VIDAL</v>
          </cell>
          <cell r="C2296" t="str">
            <v>TECNICA DE ENFERMAGEM DO TRABALHO</v>
          </cell>
          <cell r="D2296" t="str">
            <v>ECOSAMPA Operação Geral</v>
          </cell>
          <cell r="E2296">
            <v>44678</v>
          </cell>
          <cell r="F2296">
            <v>3254.98</v>
          </cell>
          <cell r="G2296" t="str">
            <v>Em Atividade Normal</v>
          </cell>
          <cell r="H2296">
            <v>45147</v>
          </cell>
          <cell r="I2296">
            <v>31561</v>
          </cell>
          <cell r="J2296" t="str">
            <v>340.859.228-40</v>
          </cell>
          <cell r="K2296" t="str">
            <v>135.26012.89.9</v>
          </cell>
          <cell r="L2296" t="str">
            <v>Salário Mensal</v>
          </cell>
          <cell r="M2296" t="str">
            <v>Empregado (CLT)</v>
          </cell>
          <cell r="N2296" t="str">
            <v>2235-05</v>
          </cell>
          <cell r="O2296">
            <v>61</v>
          </cell>
          <cell r="P2296" t="str">
            <v>SEGUNDA A SEXTA - 07:00 AS 16:48 / INTERVALO DE 01 HORA</v>
          </cell>
          <cell r="Q2296" t="str">
            <v>220 Horas</v>
          </cell>
          <cell r="R2296" t="str">
            <v>75.02.001</v>
          </cell>
          <cell r="S2296" t="str">
            <v>Apoio Op C.Indireto</v>
          </cell>
          <cell r="T2296">
            <v>3</v>
          </cell>
          <cell r="U2296" t="str">
            <v>SIEMACO SAO PAULO LIMP URBANA</v>
          </cell>
          <cell r="V2296" t="str">
            <v>Brasileira</v>
          </cell>
          <cell r="W2296" t="str">
            <v>Osasco</v>
          </cell>
          <cell r="X2296" t="str">
            <v>MARIA NILZA DOS SANTOS MACEDO</v>
          </cell>
          <cell r="Y2296" t="str">
            <v>ALFREDO RODRIGUES DOS SANTOS MACEDO</v>
          </cell>
          <cell r="Z2296" t="str">
            <v>Casado</v>
          </cell>
          <cell r="AA2296" t="str">
            <v>Ensino Superior Incompleto</v>
          </cell>
          <cell r="AB2296" t="str">
            <v>F</v>
          </cell>
          <cell r="AC2296" t="str">
            <v>Rua</v>
          </cell>
          <cell r="AD2296" t="str">
            <v>NEIDE SILVA GUIMARAES</v>
          </cell>
          <cell r="AE2296" t="str">
            <v>313</v>
          </cell>
          <cell r="AF2296" t="str">
            <v>CASA</v>
          </cell>
          <cell r="AG2296" t="str">
            <v>06694-370</v>
          </cell>
          <cell r="AH2296" t="str">
            <v>JARDIM SAO CARLOS</v>
          </cell>
          <cell r="AI2296" t="str">
            <v>Itapevi</v>
          </cell>
          <cell r="AJ2296" t="str">
            <v>São Paulo</v>
          </cell>
          <cell r="AM2296" t="str">
            <v>11</v>
          </cell>
          <cell r="AN2296" t="str">
            <v>98028.2104</v>
          </cell>
          <cell r="AP2296">
            <v>1016</v>
          </cell>
          <cell r="AQ2296" t="str">
            <v>69984</v>
          </cell>
          <cell r="AR2296" t="str">
            <v>3</v>
          </cell>
          <cell r="AS2296" t="str">
            <v>433570714</v>
          </cell>
          <cell r="AT2296" t="str">
            <v>344977170108</v>
          </cell>
          <cell r="AU2296" t="str">
            <v>0242</v>
          </cell>
          <cell r="AV2296" t="str">
            <v>359</v>
          </cell>
          <cell r="AW2296" t="str">
            <v>34085922</v>
          </cell>
          <cell r="AX2296" t="str">
            <v>840</v>
          </cell>
          <cell r="AY2296">
            <v>1</v>
          </cell>
          <cell r="AZ2296">
            <v>4</v>
          </cell>
          <cell r="BA2296">
            <v>4</v>
          </cell>
        </row>
        <row r="2297">
          <cell r="A2297">
            <v>115889</v>
          </cell>
          <cell r="B2297" t="str">
            <v>VANESSA OLIVEIRA SANTOS</v>
          </cell>
          <cell r="C2297" t="str">
            <v>PENSIONISTAS</v>
          </cell>
          <cell r="D2297" t="str">
            <v>ECOSAMPA Pensionistas</v>
          </cell>
          <cell r="E2297">
            <v>44180</v>
          </cell>
          <cell r="F2297">
            <v>0.01</v>
          </cell>
          <cell r="G2297" t="str">
            <v>Em Atividade Normal</v>
          </cell>
          <cell r="H2297">
            <v>44180</v>
          </cell>
          <cell r="I2297">
            <v>31162</v>
          </cell>
          <cell r="J2297" t="str">
            <v>339.605.278-10</v>
          </cell>
          <cell r="L2297" t="str">
            <v>Nenhuma</v>
          </cell>
          <cell r="M2297" t="str">
            <v>Pensionista</v>
          </cell>
          <cell r="N2297" t="str">
            <v>1415-20</v>
          </cell>
          <cell r="O2297">
            <v>0</v>
          </cell>
          <cell r="P2297" t="str">
            <v>Nenhum</v>
          </cell>
          <cell r="Q2297" t="str">
            <v>Nenhuma</v>
          </cell>
          <cell r="R2297" t="str">
            <v>00.00.000</v>
          </cell>
          <cell r="S2297" t="str">
            <v>Pensionistas</v>
          </cell>
          <cell r="T2297">
            <v>0</v>
          </cell>
          <cell r="U2297" t="str">
            <v>Nenhum</v>
          </cell>
          <cell r="V2297" t="str">
            <v>Nenhuma</v>
          </cell>
          <cell r="W2297" t="str">
            <v>Nenhum</v>
          </cell>
          <cell r="Z2297" t="str">
            <v>Solteiro</v>
          </cell>
          <cell r="AA2297" t="str">
            <v>Ensino Médio Completo</v>
          </cell>
          <cell r="AB2297" t="str">
            <v>F</v>
          </cell>
          <cell r="AC2297" t="str">
            <v>Nenhum</v>
          </cell>
          <cell r="AI2297" t="str">
            <v>Nenhum</v>
          </cell>
          <cell r="AJ2297" t="str">
            <v>Nenhum</v>
          </cell>
          <cell r="AP2297">
            <v>1</v>
          </cell>
          <cell r="AQ2297" t="str">
            <v>34261411</v>
          </cell>
          <cell r="AR2297" t="str">
            <v>3</v>
          </cell>
          <cell r="AY2297">
            <v>2</v>
          </cell>
          <cell r="AZ2297">
            <v>8</v>
          </cell>
          <cell r="BA2297">
            <v>16</v>
          </cell>
        </row>
        <row r="2298">
          <cell r="A2298">
            <v>114004</v>
          </cell>
          <cell r="B2298" t="str">
            <v>VANILTON DOS SANTOS</v>
          </cell>
          <cell r="C2298" t="str">
            <v>SOLDADOR</v>
          </cell>
          <cell r="D2298" t="str">
            <v>ECOSAMPA Operação Geral</v>
          </cell>
          <cell r="E2298">
            <v>43696</v>
          </cell>
          <cell r="F2298">
            <v>3333.18</v>
          </cell>
          <cell r="G2298" t="str">
            <v>Em Atividade Normal</v>
          </cell>
          <cell r="H2298">
            <v>44993</v>
          </cell>
          <cell r="I2298">
            <v>27967</v>
          </cell>
          <cell r="J2298" t="str">
            <v>896.535.805-15</v>
          </cell>
          <cell r="K2298" t="str">
            <v>126.86776.76.7</v>
          </cell>
          <cell r="L2298" t="str">
            <v>Salário Mensal</v>
          </cell>
          <cell r="M2298" t="str">
            <v>Empregado (CLT)</v>
          </cell>
          <cell r="N2298" t="str">
            <v>7243-15</v>
          </cell>
          <cell r="O2298">
            <v>167</v>
          </cell>
          <cell r="P2298" t="str">
            <v>SEGUNDA A SABADO - 13:40 AS 22:00 / INTERVALO DE 01 HORA</v>
          </cell>
          <cell r="Q2298" t="str">
            <v>220 Horas</v>
          </cell>
          <cell r="R2298" t="str">
            <v>75.02.003</v>
          </cell>
          <cell r="S2298" t="str">
            <v>Apoio Op C.Direto</v>
          </cell>
          <cell r="T2298">
            <v>2</v>
          </cell>
          <cell r="U2298" t="str">
            <v>SIEMACO SAO PAULO LIMP URBANA</v>
          </cell>
          <cell r="V2298" t="str">
            <v>Brasileira</v>
          </cell>
          <cell r="W2298" t="str">
            <v>Tobias Barreto</v>
          </cell>
          <cell r="X2298" t="str">
            <v>VALDICE SANTOS</v>
          </cell>
          <cell r="Y2298" t="str">
            <v>NAO DECLARADO</v>
          </cell>
          <cell r="Z2298" t="str">
            <v>União Est/Marit</v>
          </cell>
          <cell r="AA2298" t="str">
            <v>Ensino Fundamental Incompleto</v>
          </cell>
          <cell r="AB2298" t="str">
            <v>M</v>
          </cell>
          <cell r="AC2298" t="str">
            <v>Rua</v>
          </cell>
          <cell r="AD2298" t="str">
            <v>JOAQUIM DAS NEVES CORTICEIRO</v>
          </cell>
          <cell r="AE2298" t="str">
            <v>28</v>
          </cell>
          <cell r="AF2298" t="str">
            <v>CASA 1</v>
          </cell>
          <cell r="AG2298" t="str">
            <v>05821-080</v>
          </cell>
          <cell r="AH2298" t="str">
            <v>CHACARA SANTANA</v>
          </cell>
          <cell r="AI2298" t="str">
            <v>São Paulo</v>
          </cell>
          <cell r="AJ2298" t="str">
            <v>São Paulo</v>
          </cell>
          <cell r="AM2298" t="str">
            <v>11</v>
          </cell>
          <cell r="AN2298" t="str">
            <v>97770.9578</v>
          </cell>
          <cell r="AP2298">
            <v>1003</v>
          </cell>
          <cell r="AQ2298" t="str">
            <v>82604</v>
          </cell>
          <cell r="AR2298" t="str">
            <v>5</v>
          </cell>
          <cell r="AS2298" t="str">
            <v>1374891</v>
          </cell>
          <cell r="AT2298" t="str">
            <v>16085022178</v>
          </cell>
          <cell r="AU2298" t="str">
            <v>0042</v>
          </cell>
          <cell r="AV2298" t="str">
            <v>023</v>
          </cell>
          <cell r="AW2298" t="str">
            <v>007048</v>
          </cell>
          <cell r="AX2298" t="str">
            <v>00006</v>
          </cell>
          <cell r="AY2298">
            <v>4</v>
          </cell>
          <cell r="AZ2298">
            <v>0</v>
          </cell>
          <cell r="BA2298">
            <v>12</v>
          </cell>
          <cell r="BB2298" t="str">
            <v>03.771.349.858</v>
          </cell>
          <cell r="BC2298">
            <v>44069</v>
          </cell>
          <cell r="BD2298">
            <v>42247</v>
          </cell>
          <cell r="BE2298" t="str">
            <v>AB</v>
          </cell>
        </row>
        <row r="2299">
          <cell r="A2299">
            <v>112869</v>
          </cell>
          <cell r="B2299" t="str">
            <v>VICENTE PAULA DE OLIVEIRA</v>
          </cell>
          <cell r="C2299" t="str">
            <v>AJUDANTE EQ SERVICOS DIVERSOS</v>
          </cell>
          <cell r="D2299" t="str">
            <v>ECOSAMPA Santo Amaro</v>
          </cell>
          <cell r="E2299">
            <v>43617</v>
          </cell>
          <cell r="F2299">
            <v>1281.23</v>
          </cell>
          <cell r="G2299" t="str">
            <v>Demitido em Meses Anteriores</v>
          </cell>
          <cell r="H2299">
            <v>43840</v>
          </cell>
          <cell r="I2299">
            <v>22667</v>
          </cell>
          <cell r="J2299" t="str">
            <v>036.050.328-42</v>
          </cell>
          <cell r="K2299" t="str">
            <v>108.14870.03.9</v>
          </cell>
          <cell r="L2299" t="str">
            <v>Salário Mensal</v>
          </cell>
          <cell r="M2299" t="str">
            <v>Empregado (CLT)</v>
          </cell>
          <cell r="N2299" t="str">
            <v>5142-25</v>
          </cell>
          <cell r="O2299">
            <v>66</v>
          </cell>
          <cell r="P2299" t="str">
            <v>SEGUNDA A SABADO - 06:00 AS 14:20 / INTERVALO DE 01 HORA</v>
          </cell>
          <cell r="Q2299" t="str">
            <v>220 Horas</v>
          </cell>
          <cell r="R2299" t="str">
            <v>75.01.013</v>
          </cell>
          <cell r="S2299" t="str">
            <v>SCK - Capinação e Roçada de Vias</v>
          </cell>
          <cell r="T2299">
            <v>2</v>
          </cell>
          <cell r="U2299" t="str">
            <v>SIEMACO SAO PAULO LIMP URBANA</v>
          </cell>
          <cell r="V2299" t="str">
            <v>Brasileira</v>
          </cell>
          <cell r="W2299" t="str">
            <v>Inhapim</v>
          </cell>
          <cell r="X2299" t="str">
            <v>CECILIA GOMES DE OLIVEIRA</v>
          </cell>
          <cell r="Y2299" t="str">
            <v>SEBASTIAO RUFINO DE OLIVEIRA</v>
          </cell>
          <cell r="Z2299" t="str">
            <v>Solteiro</v>
          </cell>
          <cell r="AA2299" t="str">
            <v>Ensino Fundamental Completo</v>
          </cell>
          <cell r="AB2299" t="str">
            <v>M</v>
          </cell>
          <cell r="AC2299" t="str">
            <v>Rua</v>
          </cell>
          <cell r="AD2299" t="str">
            <v>LANGANES</v>
          </cell>
          <cell r="AE2299" t="str">
            <v>44</v>
          </cell>
          <cell r="AG2299" t="str">
            <v>05796-080</v>
          </cell>
          <cell r="AH2299" t="str">
            <v>JD VALE DAS VIRTUDES</v>
          </cell>
          <cell r="AI2299" t="str">
            <v>São Paulo</v>
          </cell>
          <cell r="AJ2299" t="str">
            <v>São Paulo</v>
          </cell>
          <cell r="AP2299">
            <v>9104</v>
          </cell>
          <cell r="AQ2299" t="str">
            <v>20206</v>
          </cell>
          <cell r="AR2299" t="str">
            <v>5</v>
          </cell>
          <cell r="AS2299" t="str">
            <v>149834147</v>
          </cell>
          <cell r="AT2299" t="str">
            <v>14045450116</v>
          </cell>
          <cell r="AU2299" t="str">
            <v>208</v>
          </cell>
          <cell r="AV2299" t="str">
            <v>328</v>
          </cell>
          <cell r="AW2299" t="str">
            <v>0000060832</v>
          </cell>
          <cell r="AX2299" t="str">
            <v>00008</v>
          </cell>
          <cell r="AY2299">
            <v>0</v>
          </cell>
          <cell r="AZ2299">
            <v>7</v>
          </cell>
          <cell r="BA2299">
            <v>9</v>
          </cell>
        </row>
        <row r="2300">
          <cell r="A2300">
            <v>112873</v>
          </cell>
          <cell r="B2300" t="str">
            <v>VICENTE SILVA DE ALMEIDA</v>
          </cell>
          <cell r="C2300" t="str">
            <v>VARREDOR</v>
          </cell>
          <cell r="D2300" t="str">
            <v>ECOSAMPA Santo Amaro</v>
          </cell>
          <cell r="E2300">
            <v>43617</v>
          </cell>
          <cell r="F2300">
            <v>1603.99</v>
          </cell>
          <cell r="G2300" t="str">
            <v>Em Atividade Normal</v>
          </cell>
          <cell r="H2300">
            <v>44835</v>
          </cell>
          <cell r="I2300">
            <v>30677</v>
          </cell>
          <cell r="J2300" t="str">
            <v>367.324.418-33</v>
          </cell>
          <cell r="K2300" t="str">
            <v>133.60867.81.4</v>
          </cell>
          <cell r="L2300" t="str">
            <v>Salário Mensal</v>
          </cell>
          <cell r="M2300" t="str">
            <v>Empregado (CLT)</v>
          </cell>
          <cell r="N2300" t="str">
            <v>5142-15</v>
          </cell>
          <cell r="O2300">
            <v>66</v>
          </cell>
          <cell r="P2300" t="str">
            <v>SEGUNDA A SABADO - 06:00 AS 14:20 / INTERVALO DE 01 HORA</v>
          </cell>
          <cell r="Q2300" t="str">
            <v>220 Horas</v>
          </cell>
          <cell r="R2300" t="str">
            <v>75.01.006</v>
          </cell>
          <cell r="S2300" t="str">
            <v>SCK - Varrição de Vias e Logradouros</v>
          </cell>
          <cell r="T2300">
            <v>2</v>
          </cell>
          <cell r="U2300" t="str">
            <v>SIEMACO SAO PAULO LIMP URBANA</v>
          </cell>
          <cell r="V2300" t="str">
            <v>Brasileira</v>
          </cell>
          <cell r="W2300" t="str">
            <v>Vitória da Conquista</v>
          </cell>
          <cell r="X2300" t="str">
            <v>MARIA GLORIA SILVA ALMEIDA</v>
          </cell>
          <cell r="Y2300" t="str">
            <v>JOSE SOUSA DE ALMEIDA</v>
          </cell>
          <cell r="Z2300" t="str">
            <v>Solteiro</v>
          </cell>
          <cell r="AA2300" t="str">
            <v>Educação Básica Incompleta</v>
          </cell>
          <cell r="AB2300" t="str">
            <v>M</v>
          </cell>
          <cell r="AC2300" t="str">
            <v>Rua</v>
          </cell>
          <cell r="AD2300" t="str">
            <v>MANUEL VIEIRA SARMENTO</v>
          </cell>
          <cell r="AE2300" t="str">
            <v>49</v>
          </cell>
          <cell r="AG2300" t="str">
            <v>05831-150</v>
          </cell>
          <cell r="AH2300" t="str">
            <v>CHACARA SANTANA</v>
          </cell>
          <cell r="AI2300" t="str">
            <v>São Paulo</v>
          </cell>
          <cell r="AJ2300" t="str">
            <v>São Paulo</v>
          </cell>
          <cell r="AP2300">
            <v>9104</v>
          </cell>
          <cell r="AQ2300" t="str">
            <v>20180</v>
          </cell>
          <cell r="AR2300" t="str">
            <v>2</v>
          </cell>
          <cell r="AS2300" t="str">
            <v>469925267</v>
          </cell>
          <cell r="AT2300" t="str">
            <v>319133720191</v>
          </cell>
          <cell r="AU2300" t="str">
            <v>191</v>
          </cell>
          <cell r="AV2300" t="str">
            <v>372</v>
          </cell>
          <cell r="AW2300" t="str">
            <v>0000080549</v>
          </cell>
          <cell r="AX2300" t="str">
            <v>00291</v>
          </cell>
          <cell r="AY2300">
            <v>4</v>
          </cell>
          <cell r="AZ2300">
            <v>3</v>
          </cell>
          <cell r="BA2300">
            <v>0</v>
          </cell>
        </row>
        <row r="2301">
          <cell r="A2301">
            <v>121474</v>
          </cell>
          <cell r="B2301" t="str">
            <v>VICTOR CARVALHO DE JESUS</v>
          </cell>
          <cell r="C2301" t="str">
            <v>AJUDANTE EQ SERVICOS DIVERSOS</v>
          </cell>
          <cell r="D2301" t="str">
            <v>ECOSAMPA Operação Geral</v>
          </cell>
          <cell r="E2301">
            <v>44967</v>
          </cell>
          <cell r="F2301">
            <v>1603.99</v>
          </cell>
          <cell r="G2301" t="str">
            <v>Demitido em Meses Anteriores</v>
          </cell>
          <cell r="H2301">
            <v>44981</v>
          </cell>
          <cell r="I2301">
            <v>36485</v>
          </cell>
          <cell r="J2301" t="str">
            <v>502.837.798-70</v>
          </cell>
          <cell r="K2301" t="str">
            <v>201.15520.92.3</v>
          </cell>
          <cell r="L2301" t="str">
            <v>Salário Mensal</v>
          </cell>
          <cell r="M2301" t="str">
            <v>Empregado (CLT)</v>
          </cell>
          <cell r="N2301" t="str">
            <v>5142-25</v>
          </cell>
          <cell r="O2301">
            <v>339</v>
          </cell>
          <cell r="P2301" t="str">
            <v>SEGUNDA A SABADO - 13:20 AS 21:40 / INTERVALO DE 01 HORA</v>
          </cell>
          <cell r="Q2301" t="str">
            <v>220 Horas</v>
          </cell>
          <cell r="R2301" t="str">
            <v>75.01.011</v>
          </cell>
          <cell r="S2301" t="str">
            <v>SCK - Lavagem - Feiras, Vias e Logradouros</v>
          </cell>
          <cell r="T2301">
            <v>2</v>
          </cell>
          <cell r="U2301" t="str">
            <v>SIEMACO SAO PAULO LIMP URBANA</v>
          </cell>
          <cell r="V2301" t="str">
            <v>Brasileira</v>
          </cell>
          <cell r="W2301" t="str">
            <v>São Paulo</v>
          </cell>
          <cell r="X2301" t="str">
            <v>PAULA CRISTINA CARVALHO ALVES</v>
          </cell>
          <cell r="Y2301" t="str">
            <v>GILSON MOREIRA DE JESUS</v>
          </cell>
          <cell r="Z2301" t="str">
            <v>Solteiro</v>
          </cell>
          <cell r="AA2301" t="str">
            <v>Ensino Médio Completo</v>
          </cell>
          <cell r="AB2301" t="str">
            <v>M</v>
          </cell>
          <cell r="AC2301" t="str">
            <v>Rua</v>
          </cell>
          <cell r="AD2301" t="str">
            <v>MAJER KUCINSKI</v>
          </cell>
          <cell r="AE2301" t="str">
            <v>176</v>
          </cell>
          <cell r="AF2301" t="str">
            <v>CASA 4</v>
          </cell>
          <cell r="AG2301" t="str">
            <v>05885-340</v>
          </cell>
          <cell r="AH2301" t="str">
            <v>JARDIM COMERCIAL</v>
          </cell>
          <cell r="AI2301" t="str">
            <v>São Paulo</v>
          </cell>
          <cell r="AJ2301" t="str">
            <v>São Paulo</v>
          </cell>
          <cell r="AK2301" t="str">
            <v>11</v>
          </cell>
          <cell r="AL2301" t="str">
            <v>98195.4890</v>
          </cell>
          <cell r="AM2301" t="str">
            <v>11</v>
          </cell>
          <cell r="AN2301" t="str">
            <v>98791-7362</v>
          </cell>
          <cell r="AP2301">
            <v>8485</v>
          </cell>
          <cell r="AQ2301" t="str">
            <v>19196</v>
          </cell>
          <cell r="AR2301" t="str">
            <v>2</v>
          </cell>
          <cell r="AS2301" t="str">
            <v>540498865</v>
          </cell>
          <cell r="AT2301" t="str">
            <v>454637940124</v>
          </cell>
          <cell r="AU2301" t="str">
            <v>0259</v>
          </cell>
          <cell r="AV2301" t="str">
            <v>020</v>
          </cell>
          <cell r="AW2301" t="str">
            <v>50283779</v>
          </cell>
          <cell r="AX2301" t="str">
            <v>870</v>
          </cell>
          <cell r="AY2301">
            <v>0</v>
          </cell>
          <cell r="AZ2301">
            <v>0</v>
          </cell>
          <cell r="BA2301">
            <v>14</v>
          </cell>
        </row>
        <row r="2302">
          <cell r="A2302">
            <v>116322</v>
          </cell>
          <cell r="B2302" t="str">
            <v>VICTOR GUILHERME DE PAULA</v>
          </cell>
          <cell r="C2302" t="str">
            <v>AJUDANTE EQ SERVICOS DIVERSOS</v>
          </cell>
          <cell r="D2302" t="str">
            <v>ECOSAMPA Capela do Socorro</v>
          </cell>
          <cell r="E2302">
            <v>44308</v>
          </cell>
          <cell r="F2302">
            <v>1603.99</v>
          </cell>
          <cell r="G2302" t="str">
            <v>Em Atividade Normal</v>
          </cell>
          <cell r="H2302">
            <v>44990</v>
          </cell>
          <cell r="I2302">
            <v>36776</v>
          </cell>
          <cell r="J2302" t="str">
            <v>481.233.958-84</v>
          </cell>
          <cell r="K2302" t="str">
            <v>207.81605.78.9</v>
          </cell>
          <cell r="L2302" t="str">
            <v>Salário Mensal</v>
          </cell>
          <cell r="M2302" t="str">
            <v>Empregado (CLT)</v>
          </cell>
          <cell r="N2302" t="str">
            <v>5142-25</v>
          </cell>
          <cell r="O2302">
            <v>66</v>
          </cell>
          <cell r="P2302" t="str">
            <v>SEGUNDA A SABADO - 06:00 AS 14:20 / INTERVALO DE 01 HORA</v>
          </cell>
          <cell r="Q2302" t="str">
            <v>220 Horas</v>
          </cell>
          <cell r="R2302" t="str">
            <v>75.01.013</v>
          </cell>
          <cell r="S2302" t="str">
            <v>SCK - Capinação e Roçada de Vias</v>
          </cell>
          <cell r="T2302">
            <v>2</v>
          </cell>
          <cell r="U2302" t="str">
            <v>SIEMACO SAO PAULO LIMP URBANA</v>
          </cell>
          <cell r="V2302" t="str">
            <v>Brasileira</v>
          </cell>
          <cell r="W2302" t="str">
            <v>São Paulo</v>
          </cell>
          <cell r="X2302" t="str">
            <v>ROSANA ISABEL DE PAULA SANTOS</v>
          </cell>
          <cell r="Y2302" t="str">
            <v>NAO DECLARADO</v>
          </cell>
          <cell r="Z2302" t="str">
            <v>Solteiro</v>
          </cell>
          <cell r="AA2302" t="str">
            <v>Ensino Médio Completo</v>
          </cell>
          <cell r="AB2302" t="str">
            <v>M</v>
          </cell>
          <cell r="AC2302" t="str">
            <v>Travessa</v>
          </cell>
          <cell r="AD2302" t="str">
            <v>TRAVESSA JOSE ROSCHEL RODRIGUES</v>
          </cell>
          <cell r="AE2302" t="str">
            <v>3</v>
          </cell>
          <cell r="AF2302" t="str">
            <v>A</v>
          </cell>
          <cell r="AG2302" t="str">
            <v>04880-130</v>
          </cell>
          <cell r="AH2302" t="str">
            <v>JARDIM CASA GRANDE</v>
          </cell>
          <cell r="AI2302" t="str">
            <v>São Paulo</v>
          </cell>
          <cell r="AJ2302" t="str">
            <v>São Paulo</v>
          </cell>
          <cell r="AK2302" t="str">
            <v>11</v>
          </cell>
          <cell r="AL2302" t="str">
            <v>5974.2820</v>
          </cell>
          <cell r="AM2302" t="str">
            <v>11</v>
          </cell>
          <cell r="AN2302" t="str">
            <v>99617.3592</v>
          </cell>
          <cell r="AP2302">
            <v>6733</v>
          </cell>
          <cell r="AQ2302" t="str">
            <v>40009</v>
          </cell>
          <cell r="AR2302" t="str">
            <v>4</v>
          </cell>
          <cell r="AS2302" t="str">
            <v>529711394</v>
          </cell>
          <cell r="AT2302" t="str">
            <v>467508940116</v>
          </cell>
          <cell r="AU2302" t="str">
            <v>0161</v>
          </cell>
          <cell r="AV2302" t="str">
            <v>381</v>
          </cell>
          <cell r="AW2302" t="str">
            <v>48123395</v>
          </cell>
          <cell r="AX2302" t="str">
            <v>884</v>
          </cell>
          <cell r="AY2302">
            <v>2</v>
          </cell>
          <cell r="AZ2302">
            <v>4</v>
          </cell>
          <cell r="BA2302">
            <v>9</v>
          </cell>
        </row>
        <row r="2303">
          <cell r="A2303">
            <v>112584</v>
          </cell>
          <cell r="B2303" t="str">
            <v>VICTOR HERNANDO SANTANA LEITE</v>
          </cell>
          <cell r="C2303" t="str">
            <v>AJUDANTE EQ SERVICOS DIVERSOS</v>
          </cell>
          <cell r="D2303" t="str">
            <v>ECOSAMPA Campo Limpo</v>
          </cell>
          <cell r="E2303">
            <v>43617</v>
          </cell>
          <cell r="F2303">
            <v>1464.83</v>
          </cell>
          <cell r="G2303" t="str">
            <v>Demitido em Meses Anteriores</v>
          </cell>
          <cell r="H2303">
            <v>44743</v>
          </cell>
          <cell r="I2303">
            <v>32379</v>
          </cell>
          <cell r="J2303" t="str">
            <v>352.519.518-41</v>
          </cell>
          <cell r="K2303" t="str">
            <v>206.86928.31.2</v>
          </cell>
          <cell r="L2303" t="str">
            <v>Salário Mensal</v>
          </cell>
          <cell r="M2303" t="str">
            <v>Empregado (CLT)</v>
          </cell>
          <cell r="N2303" t="str">
            <v>5142-25</v>
          </cell>
          <cell r="O2303">
            <v>66</v>
          </cell>
          <cell r="P2303" t="str">
            <v>SEGUNDA A SABADO - 06:00 AS 14:20 / INTERVALO DE 01 HORA</v>
          </cell>
          <cell r="Q2303" t="str">
            <v>220 Horas</v>
          </cell>
          <cell r="R2303" t="str">
            <v>75.01.019</v>
          </cell>
          <cell r="S2303" t="str">
            <v>SCK - Operação dos Ecopontos</v>
          </cell>
          <cell r="T2303">
            <v>2</v>
          </cell>
          <cell r="U2303" t="str">
            <v>SIEMACO SAO PAULO LIMP URBANA</v>
          </cell>
          <cell r="V2303" t="str">
            <v>Brasileira</v>
          </cell>
          <cell r="W2303" t="str">
            <v>São Paulo</v>
          </cell>
          <cell r="X2303" t="str">
            <v>VERA LUCIA SANTANA LEITE</v>
          </cell>
          <cell r="Y2303" t="str">
            <v>SEBASTIAO EVANGELISTA DA FONSECA</v>
          </cell>
          <cell r="Z2303" t="str">
            <v>Casado</v>
          </cell>
          <cell r="AA2303" t="str">
            <v>Ensino Médio Completo</v>
          </cell>
          <cell r="AB2303" t="str">
            <v>M</v>
          </cell>
          <cell r="AC2303" t="str">
            <v>Rua</v>
          </cell>
          <cell r="AD2303" t="str">
            <v>BENEDITO DE BARROS</v>
          </cell>
          <cell r="AE2303" t="str">
            <v>726</v>
          </cell>
          <cell r="AG2303" t="str">
            <v>05882-370</v>
          </cell>
          <cell r="AH2303" t="str">
            <v>JD SAO BENTO NOVO</v>
          </cell>
          <cell r="AI2303" t="str">
            <v>São Paulo</v>
          </cell>
          <cell r="AJ2303" t="str">
            <v>São Paulo</v>
          </cell>
          <cell r="AP2303">
            <v>1003</v>
          </cell>
          <cell r="AQ2303" t="str">
            <v>57232</v>
          </cell>
          <cell r="AR2303" t="str">
            <v>6</v>
          </cell>
          <cell r="AS2303" t="str">
            <v>444956724</v>
          </cell>
          <cell r="AT2303" t="str">
            <v>383458120191</v>
          </cell>
          <cell r="AU2303" t="str">
            <v>280</v>
          </cell>
          <cell r="AV2303" t="str">
            <v>373</v>
          </cell>
          <cell r="AW2303" t="str">
            <v>0000084835</v>
          </cell>
          <cell r="AX2303" t="str">
            <v>00312</v>
          </cell>
          <cell r="AY2303">
            <v>3</v>
          </cell>
          <cell r="AZ2303">
            <v>1</v>
          </cell>
          <cell r="BA2303">
            <v>0</v>
          </cell>
        </row>
        <row r="2304">
          <cell r="A2304">
            <v>119118</v>
          </cell>
          <cell r="B2304" t="str">
            <v>VICTOR HUGO ALVES DE OLIVEIRA</v>
          </cell>
          <cell r="C2304" t="str">
            <v>AJUDANTE EQ SERVICOS DIVERSOS</v>
          </cell>
          <cell r="D2304" t="str">
            <v>ECOSAMPA Parelheiros</v>
          </cell>
          <cell r="E2304">
            <v>44630</v>
          </cell>
          <cell r="F2304">
            <v>1603.99</v>
          </cell>
          <cell r="G2304" t="str">
            <v>Em Atividade Normal</v>
          </cell>
          <cell r="H2304">
            <v>45177</v>
          </cell>
          <cell r="I2304">
            <v>37498</v>
          </cell>
          <cell r="J2304" t="str">
            <v>461.108.828-60</v>
          </cell>
          <cell r="K2304" t="str">
            <v>166.49275.30.2</v>
          </cell>
          <cell r="L2304" t="str">
            <v>Salário Mensal</v>
          </cell>
          <cell r="M2304" t="str">
            <v>Empregado (CLT)</v>
          </cell>
          <cell r="N2304" t="str">
            <v>5142-25</v>
          </cell>
          <cell r="O2304">
            <v>66</v>
          </cell>
          <cell r="P2304" t="str">
            <v>SEGUNDA A SABADO - 06:00 AS 14:20 / INTERVALO DE 01 HORA</v>
          </cell>
          <cell r="Q2304" t="str">
            <v>220 Horas</v>
          </cell>
          <cell r="R2304" t="str">
            <v>75.01.014</v>
          </cell>
          <cell r="S2304" t="str">
            <v>SCK - Pintura de Meio-Fio e Remoção Faixas e Propagandas</v>
          </cell>
          <cell r="T2304">
            <v>2</v>
          </cell>
          <cell r="U2304" t="str">
            <v>SIEMACO SAO PAULO LIMP URBANA</v>
          </cell>
          <cell r="V2304" t="str">
            <v>Brasileira</v>
          </cell>
          <cell r="W2304" t="str">
            <v>São Paulo</v>
          </cell>
          <cell r="X2304" t="str">
            <v>TEREZINHA APARECIDA ALVES</v>
          </cell>
          <cell r="Y2304" t="str">
            <v>ROBSON DE OLIVEIRA</v>
          </cell>
          <cell r="Z2304" t="str">
            <v>Solteiro</v>
          </cell>
          <cell r="AA2304" t="str">
            <v>Ensino Médio Completo</v>
          </cell>
          <cell r="AB2304" t="str">
            <v>M</v>
          </cell>
          <cell r="AC2304" t="str">
            <v>Rua</v>
          </cell>
          <cell r="AD2304" t="str">
            <v>RUI RODRIGUES</v>
          </cell>
          <cell r="AE2304" t="str">
            <v>169</v>
          </cell>
          <cell r="AF2304" t="str">
            <v>C/1</v>
          </cell>
          <cell r="AG2304" t="str">
            <v>04807-050</v>
          </cell>
          <cell r="AH2304" t="str">
            <v>CIDADE DUTRA</v>
          </cell>
          <cell r="AI2304" t="str">
            <v>São Paulo</v>
          </cell>
          <cell r="AJ2304" t="str">
            <v>São Paulo</v>
          </cell>
          <cell r="AK2304" t="str">
            <v>11</v>
          </cell>
          <cell r="AL2304" t="str">
            <v>5665.8564</v>
          </cell>
          <cell r="AM2304" t="str">
            <v>11</v>
          </cell>
          <cell r="AN2304" t="str">
            <v>96309.9811</v>
          </cell>
          <cell r="AP2304">
            <v>9340</v>
          </cell>
          <cell r="AQ2304" t="str">
            <v>67622</v>
          </cell>
          <cell r="AR2304" t="str">
            <v>1</v>
          </cell>
          <cell r="AS2304" t="str">
            <v>504889990</v>
          </cell>
          <cell r="AT2304" t="str">
            <v>448168680159</v>
          </cell>
          <cell r="AU2304" t="str">
            <v>0092</v>
          </cell>
          <cell r="AV2304" t="str">
            <v>280</v>
          </cell>
          <cell r="AW2304" t="str">
            <v>46110882</v>
          </cell>
          <cell r="AX2304" t="str">
            <v>860</v>
          </cell>
          <cell r="AY2304">
            <v>1</v>
          </cell>
          <cell r="AZ2304">
            <v>5</v>
          </cell>
          <cell r="BA2304">
            <v>21</v>
          </cell>
        </row>
        <row r="2305">
          <cell r="A2305">
            <v>113737</v>
          </cell>
          <cell r="B2305" t="str">
            <v>VICTOR ROLOFF MARQUES</v>
          </cell>
          <cell r="C2305" t="str">
            <v>GERENTE DE FROTA</v>
          </cell>
          <cell r="D2305" t="str">
            <v>ECOSAMPA Operação Geral</v>
          </cell>
          <cell r="E2305">
            <v>43619</v>
          </cell>
          <cell r="F2305">
            <v>10712</v>
          </cell>
          <cell r="G2305" t="str">
            <v>Demitido em Meses Anteriores</v>
          </cell>
          <cell r="H2305">
            <v>44377</v>
          </cell>
          <cell r="I2305">
            <v>31996</v>
          </cell>
          <cell r="J2305" t="str">
            <v>015.682.410-89</v>
          </cell>
          <cell r="K2305" t="str">
            <v>129.59613.68.8</v>
          </cell>
          <cell r="L2305" t="str">
            <v>Salário Mensal</v>
          </cell>
          <cell r="M2305" t="str">
            <v>Empregado (CLT)</v>
          </cell>
          <cell r="N2305" t="str">
            <v>1416-05</v>
          </cell>
          <cell r="O2305">
            <v>10</v>
          </cell>
          <cell r="P2305" t="str">
            <v>SEGUNDA A SEXTA - 08:00 AS 17:48 / INTERVALO DE 01 HORA</v>
          </cell>
          <cell r="Q2305" t="str">
            <v>220 Horas</v>
          </cell>
          <cell r="R2305" t="str">
            <v>75.02.001</v>
          </cell>
          <cell r="S2305" t="str">
            <v>Apoio Op C.Indireto</v>
          </cell>
          <cell r="T2305">
            <v>3</v>
          </cell>
          <cell r="U2305" t="str">
            <v>SIEMACO SAO PAULO LIMP URBANA</v>
          </cell>
          <cell r="V2305" t="str">
            <v>Brasileira</v>
          </cell>
          <cell r="W2305" t="str">
            <v>Pelotas</v>
          </cell>
          <cell r="X2305" t="str">
            <v>CARMEN REGINA ROLOFF MARQUES</v>
          </cell>
          <cell r="Y2305" t="str">
            <v>VINICIUS DE JESUS SANTIAGO MARQUES</v>
          </cell>
          <cell r="Z2305" t="str">
            <v>Casado</v>
          </cell>
          <cell r="AA2305" t="str">
            <v>Ensino Médio Completo</v>
          </cell>
          <cell r="AB2305" t="str">
            <v>M</v>
          </cell>
          <cell r="AC2305" t="str">
            <v>Rua</v>
          </cell>
          <cell r="AD2305" t="str">
            <v>TEIXEIRA DE MELO</v>
          </cell>
          <cell r="AE2305" t="str">
            <v>127</v>
          </cell>
          <cell r="AG2305" t="str">
            <v>03067-000</v>
          </cell>
          <cell r="AH2305" t="str">
            <v>TATUAPE</v>
          </cell>
          <cell r="AI2305" t="str">
            <v>São Paulo</v>
          </cell>
          <cell r="AJ2305" t="str">
            <v>São Paulo</v>
          </cell>
          <cell r="AP2305">
            <v>6748</v>
          </cell>
          <cell r="AQ2305" t="str">
            <v>20922</v>
          </cell>
          <cell r="AR2305" t="str">
            <v>5</v>
          </cell>
          <cell r="AS2305" t="str">
            <v>1078358221</v>
          </cell>
          <cell r="AT2305" t="str">
            <v>092138780400</v>
          </cell>
          <cell r="AU2305" t="str">
            <v>0398</v>
          </cell>
          <cell r="AV2305" t="str">
            <v>253</v>
          </cell>
          <cell r="AW2305" t="str">
            <v>5726823</v>
          </cell>
          <cell r="AX2305" t="str">
            <v>0010</v>
          </cell>
          <cell r="AY2305">
            <v>2</v>
          </cell>
          <cell r="AZ2305">
            <v>0</v>
          </cell>
          <cell r="BA2305">
            <v>27</v>
          </cell>
        </row>
        <row r="2306">
          <cell r="A2306">
            <v>116653</v>
          </cell>
          <cell r="B2306" t="str">
            <v>VICTOR ROLOFF MARQUES</v>
          </cell>
          <cell r="C2306" t="str">
            <v>GERENTE DE FROTA</v>
          </cell>
          <cell r="D2306" t="str">
            <v>ECOSAMPA PJ</v>
          </cell>
          <cell r="E2306">
            <v>44370</v>
          </cell>
          <cell r="F2306">
            <v>0.01</v>
          </cell>
          <cell r="G2306" t="str">
            <v>Em Atividade Normal</v>
          </cell>
          <cell r="H2306">
            <v>44370</v>
          </cell>
          <cell r="I2306">
            <v>31996</v>
          </cell>
          <cell r="J2306" t="str">
            <v>015.682.410-89</v>
          </cell>
          <cell r="K2306" t="str">
            <v>129.59613.68.8</v>
          </cell>
          <cell r="L2306" t="str">
            <v>Salário Mensal</v>
          </cell>
          <cell r="M2306" t="str">
            <v>Pessoa Jurídica</v>
          </cell>
          <cell r="N2306" t="str">
            <v>1416-05</v>
          </cell>
          <cell r="O2306">
            <v>10</v>
          </cell>
          <cell r="P2306" t="str">
            <v>SEGUNDA A SEXTA - 08:00 AS 17:48 / INTERVALO DE 01 HORA</v>
          </cell>
          <cell r="Q2306" t="str">
            <v>220 Horas</v>
          </cell>
          <cell r="R2306" t="str">
            <v>03.01.001</v>
          </cell>
          <cell r="S2306" t="str">
            <v>Depto Servicos Gerais</v>
          </cell>
          <cell r="T2306">
            <v>1</v>
          </cell>
          <cell r="U2306" t="str">
            <v>SIEMACO SAO PAULO LIMP URBANA</v>
          </cell>
          <cell r="V2306" t="str">
            <v>Brasileira</v>
          </cell>
          <cell r="W2306" t="str">
            <v>Pelotas</v>
          </cell>
          <cell r="X2306" t="str">
            <v>CARMEN REGINA ROLOFF MARQUES</v>
          </cell>
          <cell r="Y2306" t="str">
            <v>VINICIUS DE JESUS SANTIAGO MARQUES</v>
          </cell>
          <cell r="Z2306" t="str">
            <v>Casado</v>
          </cell>
          <cell r="AA2306" t="str">
            <v>Ensino Médio Completo</v>
          </cell>
          <cell r="AB2306" t="str">
            <v>M</v>
          </cell>
          <cell r="AC2306" t="str">
            <v>Rua</v>
          </cell>
          <cell r="AD2306" t="str">
            <v>TEIXEIRA DE MELO</v>
          </cell>
          <cell r="AE2306" t="str">
            <v>127</v>
          </cell>
          <cell r="AG2306" t="str">
            <v>03067-000</v>
          </cell>
          <cell r="AH2306" t="str">
            <v>TATUAPE</v>
          </cell>
          <cell r="AI2306" t="str">
            <v>São Paulo</v>
          </cell>
          <cell r="AJ2306" t="str">
            <v>São Paulo</v>
          </cell>
          <cell r="AP2306">
            <v>0</v>
          </cell>
          <cell r="AS2306" t="str">
            <v>1078358221</v>
          </cell>
          <cell r="AT2306" t="str">
            <v>092138780400</v>
          </cell>
          <cell r="AU2306" t="str">
            <v>0398</v>
          </cell>
          <cell r="AV2306" t="str">
            <v>253</v>
          </cell>
          <cell r="AW2306" t="str">
            <v>5726823</v>
          </cell>
          <cell r="AX2306" t="str">
            <v>0010</v>
          </cell>
          <cell r="AY2306">
            <v>2</v>
          </cell>
          <cell r="AZ2306">
            <v>2</v>
          </cell>
          <cell r="BA2306">
            <v>8</v>
          </cell>
        </row>
        <row r="2307">
          <cell r="A2307">
            <v>112588</v>
          </cell>
          <cell r="B2307" t="str">
            <v>VILSON CORDEIRO DO ROSARIO</v>
          </cell>
          <cell r="C2307" t="str">
            <v>VARREDOR</v>
          </cell>
          <cell r="D2307" t="str">
            <v>ECOSAMPA Capela do Socorro</v>
          </cell>
          <cell r="E2307">
            <v>43617</v>
          </cell>
          <cell r="F2307">
            <v>1281.23</v>
          </cell>
          <cell r="G2307" t="str">
            <v>Demitido em Meses Anteriores</v>
          </cell>
          <cell r="H2307">
            <v>43808</v>
          </cell>
          <cell r="I2307">
            <v>22327</v>
          </cell>
          <cell r="J2307" t="str">
            <v>064.541.728-99</v>
          </cell>
          <cell r="K2307" t="str">
            <v>122.93808.13.2</v>
          </cell>
          <cell r="L2307" t="str">
            <v>Salário Mensal</v>
          </cell>
          <cell r="M2307" t="str">
            <v>Empregado (CLT)</v>
          </cell>
          <cell r="N2307" t="str">
            <v>5142-15</v>
          </cell>
          <cell r="O2307">
            <v>233</v>
          </cell>
          <cell r="P2307" t="str">
            <v>SEGUNDA A SABADO - 09:00 AS 17:20 / INTERVALO DE 01 HORA</v>
          </cell>
          <cell r="Q2307" t="str">
            <v>220 Horas</v>
          </cell>
          <cell r="R2307" t="str">
            <v>75.01.010</v>
          </cell>
          <cell r="S2307" t="str">
            <v>SCK - Varrição de Feiras Livres</v>
          </cell>
          <cell r="T2307">
            <v>2</v>
          </cell>
          <cell r="U2307" t="str">
            <v>SIEMACO SAO PAULO LIMP URBANA</v>
          </cell>
          <cell r="V2307" t="str">
            <v>Brasileira</v>
          </cell>
          <cell r="W2307" t="str">
            <v>São Paulo</v>
          </cell>
          <cell r="X2307" t="str">
            <v>LOURDES DE GODOI ROSARIO</v>
          </cell>
          <cell r="Y2307" t="str">
            <v>JOSE CORDORIO DO ROSARIO</v>
          </cell>
          <cell r="Z2307" t="str">
            <v>Solteiro</v>
          </cell>
          <cell r="AA2307" t="str">
            <v>Ensino Fundamental Completo</v>
          </cell>
          <cell r="AB2307" t="str">
            <v>M</v>
          </cell>
          <cell r="AC2307" t="str">
            <v>Rua</v>
          </cell>
          <cell r="AD2307" t="str">
            <v>NICOLAS ALFARO</v>
          </cell>
          <cell r="AE2307" t="str">
            <v>11</v>
          </cell>
          <cell r="AF2307" t="str">
            <v>B</v>
          </cell>
          <cell r="AG2307" t="str">
            <v>04828-190</v>
          </cell>
          <cell r="AH2307" t="str">
            <v>JD IPORANGA</v>
          </cell>
          <cell r="AI2307" t="str">
            <v>São Paulo</v>
          </cell>
          <cell r="AJ2307" t="str">
            <v>São Paulo</v>
          </cell>
          <cell r="AP2307">
            <v>1684</v>
          </cell>
          <cell r="AQ2307" t="str">
            <v>43886</v>
          </cell>
          <cell r="AR2307" t="str">
            <v>2</v>
          </cell>
          <cell r="AS2307" t="str">
            <v>13533073</v>
          </cell>
          <cell r="AT2307" t="str">
            <v>115693760191</v>
          </cell>
          <cell r="AU2307" t="str">
            <v>388</v>
          </cell>
          <cell r="AV2307" t="str">
            <v>280</v>
          </cell>
          <cell r="AW2307" t="str">
            <v>0000025044</v>
          </cell>
          <cell r="AX2307" t="str">
            <v>00056</v>
          </cell>
          <cell r="AY2307">
            <v>0</v>
          </cell>
          <cell r="AZ2307">
            <v>6</v>
          </cell>
          <cell r="BA2307">
            <v>8</v>
          </cell>
        </row>
        <row r="2308">
          <cell r="A2308">
            <v>121952</v>
          </cell>
          <cell r="B2308" t="str">
            <v>VINICIUS DE JESUS MARQUES</v>
          </cell>
          <cell r="C2308" t="str">
            <v>MENOR/JOVEM APRENDIZ</v>
          </cell>
          <cell r="D2308" t="str">
            <v>ECOSAMPA Administração</v>
          </cell>
          <cell r="E2308">
            <v>45040</v>
          </cell>
          <cell r="F2308">
            <v>1320</v>
          </cell>
          <cell r="G2308" t="str">
            <v>Em Atividade Normal</v>
          </cell>
          <cell r="H2308">
            <v>45040</v>
          </cell>
          <cell r="I2308">
            <v>38369</v>
          </cell>
          <cell r="J2308" t="str">
            <v>509.239.628-83</v>
          </cell>
          <cell r="K2308" t="str">
            <v>270.40812.87.3</v>
          </cell>
          <cell r="L2308" t="str">
            <v>Salário Mensal</v>
          </cell>
          <cell r="M2308" t="str">
            <v>Menor Aprendiz</v>
          </cell>
          <cell r="N2308" t="str">
            <v>4110-05</v>
          </cell>
          <cell r="O2308">
            <v>419</v>
          </cell>
          <cell r="P2308" t="str">
            <v>SEGUNDA A SEXTA - 08:00 AS 14:15 - 15 Minutos de Intervalo</v>
          </cell>
          <cell r="Q2308" t="str">
            <v>150 Horas</v>
          </cell>
          <cell r="R2308" t="str">
            <v>02.02.001</v>
          </cell>
          <cell r="S2308" t="str">
            <v>Depto Adm Pessoal</v>
          </cell>
          <cell r="T2308">
            <v>1</v>
          </cell>
          <cell r="U2308" t="str">
            <v>SIEMACO SAO PAULO LIMP URBANA</v>
          </cell>
          <cell r="V2308" t="str">
            <v>Brasileira</v>
          </cell>
          <cell r="W2308" t="str">
            <v>São Paulo</v>
          </cell>
          <cell r="X2308" t="str">
            <v>PATRICIA APARECIDA DE JESUS</v>
          </cell>
          <cell r="Y2308" t="str">
            <v>EDSON SOARES MARQUES</v>
          </cell>
          <cell r="Z2308" t="str">
            <v>Solteiro</v>
          </cell>
          <cell r="AA2308" t="str">
            <v>Ensino Médio Completo</v>
          </cell>
          <cell r="AB2308" t="str">
            <v>M</v>
          </cell>
          <cell r="AC2308" t="str">
            <v>Avenida</v>
          </cell>
          <cell r="AD2308" t="str">
            <v>JOAO PESSOA</v>
          </cell>
          <cell r="AE2308" t="str">
            <v>409</v>
          </cell>
          <cell r="AF2308" t="str">
            <v>APTO 8</v>
          </cell>
          <cell r="AG2308" t="str">
            <v>02440-050</v>
          </cell>
          <cell r="AH2308" t="str">
            <v>Lauzane Paulista</v>
          </cell>
          <cell r="AI2308" t="str">
            <v>São Paulo</v>
          </cell>
          <cell r="AJ2308" t="str">
            <v>São Paulo</v>
          </cell>
          <cell r="AK2308" t="str">
            <v>11</v>
          </cell>
          <cell r="AL2308" t="str">
            <v>2232.3244</v>
          </cell>
          <cell r="AM2308" t="str">
            <v>11</v>
          </cell>
          <cell r="AN2308" t="str">
            <v>93086-7247</v>
          </cell>
          <cell r="AP2308">
            <v>7129</v>
          </cell>
          <cell r="AQ2308" t="str">
            <v>33622</v>
          </cell>
          <cell r="AR2308" t="str">
            <v>3</v>
          </cell>
          <cell r="AS2308" t="str">
            <v>546972135</v>
          </cell>
          <cell r="AW2308" t="str">
            <v>50923962</v>
          </cell>
          <cell r="AX2308" t="str">
            <v>883</v>
          </cell>
          <cell r="AY2308">
            <v>0</v>
          </cell>
          <cell r="AZ2308">
            <v>4</v>
          </cell>
          <cell r="BA2308">
            <v>7</v>
          </cell>
        </row>
        <row r="2309">
          <cell r="A2309">
            <v>112592</v>
          </cell>
          <cell r="B2309" t="str">
            <v>VIRGILIO DA SILVA HEMEL</v>
          </cell>
          <cell r="C2309" t="str">
            <v>AJUDANTE EQ SERVICOS DIVERSOS</v>
          </cell>
          <cell r="D2309" t="str">
            <v>ECOSAMPA Capela do Socorro</v>
          </cell>
          <cell r="E2309">
            <v>43617</v>
          </cell>
          <cell r="F2309">
            <v>1319.67</v>
          </cell>
          <cell r="G2309" t="str">
            <v>Demitido em Meses Anteriores</v>
          </cell>
          <cell r="H2309">
            <v>44173</v>
          </cell>
          <cell r="I2309">
            <v>34301</v>
          </cell>
          <cell r="J2309" t="str">
            <v>436.491.708-76</v>
          </cell>
          <cell r="K2309" t="str">
            <v>207.79812.26.8</v>
          </cell>
          <cell r="L2309" t="str">
            <v>Salário Mensal</v>
          </cell>
          <cell r="M2309" t="str">
            <v>Empregado (CLT)</v>
          </cell>
          <cell r="N2309" t="str">
            <v>5142-25</v>
          </cell>
          <cell r="O2309">
            <v>66</v>
          </cell>
          <cell r="P2309" t="str">
            <v>SEGUNDA A SABADO - 06:00 AS 14:20 / INTERVALO DE 01 HORA</v>
          </cell>
          <cell r="Q2309" t="str">
            <v>220 Horas</v>
          </cell>
          <cell r="R2309" t="str">
            <v>75.01.019</v>
          </cell>
          <cell r="S2309" t="str">
            <v>SCK - Operação dos Ecopontos</v>
          </cell>
          <cell r="T2309">
            <v>2</v>
          </cell>
          <cell r="U2309" t="str">
            <v>SIEMACO SAO PAULO LIMP URBANA</v>
          </cell>
          <cell r="V2309" t="str">
            <v>Brasileira</v>
          </cell>
          <cell r="W2309" t="str">
            <v>São Paulo</v>
          </cell>
          <cell r="X2309" t="str">
            <v>MARIAM ALVES DA SILVA</v>
          </cell>
          <cell r="Y2309" t="str">
            <v>ADELIO RODRIGUES HEMEL</v>
          </cell>
          <cell r="Z2309" t="str">
            <v>Casado</v>
          </cell>
          <cell r="AA2309" t="str">
            <v>Ensino Médio Completo</v>
          </cell>
          <cell r="AB2309" t="str">
            <v>M</v>
          </cell>
          <cell r="AC2309" t="str">
            <v>Rua</v>
          </cell>
          <cell r="AD2309" t="str">
            <v>TEIZO TASHIRO</v>
          </cell>
          <cell r="AE2309" t="str">
            <v>21</v>
          </cell>
          <cell r="AG2309" t="str">
            <v>04897-510</v>
          </cell>
          <cell r="AH2309" t="str">
            <v>CIDADE NOVA AMERICA</v>
          </cell>
          <cell r="AI2309" t="str">
            <v>São Paulo</v>
          </cell>
          <cell r="AJ2309" t="str">
            <v>São Paulo</v>
          </cell>
          <cell r="AP2309">
            <v>7245</v>
          </cell>
          <cell r="AQ2309" t="str">
            <v>01857</v>
          </cell>
          <cell r="AR2309" t="str">
            <v>2</v>
          </cell>
          <cell r="AS2309" t="str">
            <v>491178906</v>
          </cell>
          <cell r="AT2309" t="str">
            <v>395560230132</v>
          </cell>
          <cell r="AU2309" t="str">
            <v>469</v>
          </cell>
          <cell r="AV2309" t="str">
            <v>381</v>
          </cell>
          <cell r="AW2309" t="str">
            <v>0000095506</v>
          </cell>
          <cell r="AX2309" t="str">
            <v>00381</v>
          </cell>
          <cell r="AY2309">
            <v>1</v>
          </cell>
          <cell r="AZ2309">
            <v>6</v>
          </cell>
          <cell r="BA2309">
            <v>7</v>
          </cell>
        </row>
        <row r="2310">
          <cell r="A2310">
            <v>114039</v>
          </cell>
          <cell r="B2310" t="str">
            <v>VITOR BARRETO DOS SANTOS</v>
          </cell>
          <cell r="C2310" t="str">
            <v>AJUDANTE EQ SERVICOS DIVERSOS</v>
          </cell>
          <cell r="D2310" t="str">
            <v>ECOSAMPA Capela do Socorro</v>
          </cell>
          <cell r="E2310">
            <v>43712</v>
          </cell>
          <cell r="F2310">
            <v>1603.99</v>
          </cell>
          <cell r="G2310" t="str">
            <v>Em Atividade Normal</v>
          </cell>
          <cell r="H2310">
            <v>45119</v>
          </cell>
          <cell r="I2310">
            <v>36566</v>
          </cell>
          <cell r="J2310" t="str">
            <v>543.902.668-10</v>
          </cell>
          <cell r="K2310" t="str">
            <v>137.32435.78.3</v>
          </cell>
          <cell r="L2310" t="str">
            <v>Salário Mensal</v>
          </cell>
          <cell r="M2310" t="str">
            <v>Empregado (CLT)</v>
          </cell>
          <cell r="N2310" t="str">
            <v>5142-25</v>
          </cell>
          <cell r="O2310">
            <v>66</v>
          </cell>
          <cell r="P2310" t="str">
            <v>SEGUNDA A SABADO - 06:00 AS 14:20 / INTERVALO DE 01 HORA</v>
          </cell>
          <cell r="Q2310" t="str">
            <v>220 Horas</v>
          </cell>
          <cell r="R2310" t="str">
            <v>75.01.013</v>
          </cell>
          <cell r="S2310" t="str">
            <v>SCK - Capinação e Roçada de Vias</v>
          </cell>
          <cell r="T2310">
            <v>2</v>
          </cell>
          <cell r="U2310" t="str">
            <v>SIEMACO SAO PAULO LIMP URBANA</v>
          </cell>
          <cell r="V2310" t="str">
            <v>Brasileira</v>
          </cell>
          <cell r="W2310" t="str">
            <v>São Paulo</v>
          </cell>
          <cell r="X2310" t="str">
            <v>MARIA ROSARIA BARRETO DA SILVA</v>
          </cell>
          <cell r="Y2310" t="str">
            <v>DONACIANO GOMES DOS SANTOS</v>
          </cell>
          <cell r="Z2310" t="str">
            <v>Solteiro</v>
          </cell>
          <cell r="AA2310" t="str">
            <v>Ensino Fundamental Incompleto</v>
          </cell>
          <cell r="AB2310" t="str">
            <v>M</v>
          </cell>
          <cell r="AC2310" t="str">
            <v>Rua</v>
          </cell>
          <cell r="AD2310" t="str">
            <v>SINFONIA FANTASTICA</v>
          </cell>
          <cell r="AE2310" t="str">
            <v>10</v>
          </cell>
          <cell r="AG2310" t="str">
            <v>04877-180</v>
          </cell>
          <cell r="AH2310" t="str">
            <v>CIDADE LUZ</v>
          </cell>
          <cell r="AI2310" t="str">
            <v>São Paulo</v>
          </cell>
          <cell r="AJ2310" t="str">
            <v>São Paulo</v>
          </cell>
          <cell r="AK2310" t="str">
            <v>11</v>
          </cell>
          <cell r="AL2310" t="str">
            <v>5977.5050</v>
          </cell>
          <cell r="AM2310" t="str">
            <v>11</v>
          </cell>
          <cell r="AN2310" t="str">
            <v>96225.5007</v>
          </cell>
          <cell r="AP2310">
            <v>9106</v>
          </cell>
          <cell r="AQ2310" t="str">
            <v>34605</v>
          </cell>
          <cell r="AR2310" t="str">
            <v>0</v>
          </cell>
          <cell r="AS2310" t="str">
            <v>506722582</v>
          </cell>
          <cell r="AT2310" t="str">
            <v>447519320183</v>
          </cell>
          <cell r="AU2310" t="str">
            <v>0365</v>
          </cell>
          <cell r="AV2310" t="str">
            <v>381</v>
          </cell>
          <cell r="AW2310" t="str">
            <v>37167</v>
          </cell>
          <cell r="AX2310" t="str">
            <v>438</v>
          </cell>
          <cell r="AY2310">
            <v>3</v>
          </cell>
          <cell r="AZ2310">
            <v>11</v>
          </cell>
          <cell r="BA2310">
            <v>27</v>
          </cell>
        </row>
        <row r="2311">
          <cell r="A2311">
            <v>114404</v>
          </cell>
          <cell r="B2311" t="str">
            <v>VITOR DA CRUZ SANTOS</v>
          </cell>
          <cell r="C2311" t="str">
            <v>AJUDANTE EQ SERVICOS DIVERSOS</v>
          </cell>
          <cell r="D2311" t="str">
            <v>ECOSAMPA Santo Amaro</v>
          </cell>
          <cell r="E2311">
            <v>43811</v>
          </cell>
          <cell r="F2311">
            <v>1603.99</v>
          </cell>
          <cell r="G2311" t="str">
            <v>Em Atividade Normal</v>
          </cell>
          <cell r="H2311">
            <v>45086</v>
          </cell>
          <cell r="I2311">
            <v>36217</v>
          </cell>
          <cell r="J2311" t="str">
            <v>523.688.218-48</v>
          </cell>
          <cell r="K2311" t="str">
            <v>166.32429.23.9</v>
          </cell>
          <cell r="L2311" t="str">
            <v>Salário Mensal</v>
          </cell>
          <cell r="M2311" t="str">
            <v>Empregado (CLT)</v>
          </cell>
          <cell r="N2311" t="str">
            <v>5142-25</v>
          </cell>
          <cell r="O2311">
            <v>300</v>
          </cell>
          <cell r="P2311" t="str">
            <v>SEGUNDA A SABADO - 21:00 AS 04:33 / INTERVALO DE 01 HORA</v>
          </cell>
          <cell r="Q2311" t="str">
            <v>220 Horas</v>
          </cell>
          <cell r="R2311" t="str">
            <v>75.01.014</v>
          </cell>
          <cell r="S2311" t="str">
            <v>SCK - Pintura de Meio-Fio e Remoção Faixas e Propagandas</v>
          </cell>
          <cell r="T2311">
            <v>2</v>
          </cell>
          <cell r="U2311" t="str">
            <v>SIEMACO SAO PAULO LIMP URBANA</v>
          </cell>
          <cell r="V2311" t="str">
            <v>Brasileira</v>
          </cell>
          <cell r="W2311" t="str">
            <v>São Paulo</v>
          </cell>
          <cell r="X2311" t="str">
            <v>CRISTIANE SANTOS DOS SANTOS</v>
          </cell>
          <cell r="Y2311" t="str">
            <v>DOMINGOS DA CRUZ SANTOS</v>
          </cell>
          <cell r="Z2311" t="str">
            <v>Solteiro</v>
          </cell>
          <cell r="AA2311" t="str">
            <v>Ensino Médio Completo</v>
          </cell>
          <cell r="AB2311" t="str">
            <v>M</v>
          </cell>
          <cell r="AC2311" t="str">
            <v>Rua</v>
          </cell>
          <cell r="AD2311" t="str">
            <v>RUA DOMINGOS DE GOES</v>
          </cell>
          <cell r="AE2311" t="str">
            <v>91</v>
          </cell>
          <cell r="AF2311" t="str">
            <v>AP23 BL C</v>
          </cell>
          <cell r="AG2311" t="str">
            <v>05767-340</v>
          </cell>
          <cell r="AH2311" t="str">
            <v>JARDIM MONICA</v>
          </cell>
          <cell r="AI2311" t="str">
            <v>São Paulo</v>
          </cell>
          <cell r="AJ2311" t="str">
            <v>São Paulo</v>
          </cell>
          <cell r="AK2311" t="str">
            <v>11</v>
          </cell>
          <cell r="AL2311" t="str">
            <v>5844.0977</v>
          </cell>
          <cell r="AP2311">
            <v>1634</v>
          </cell>
          <cell r="AQ2311" t="str">
            <v>56134</v>
          </cell>
          <cell r="AR2311" t="str">
            <v>2</v>
          </cell>
          <cell r="AS2311" t="str">
            <v>370610647</v>
          </cell>
          <cell r="AT2311" t="str">
            <v>438471400175</v>
          </cell>
          <cell r="AU2311" t="str">
            <v>0056</v>
          </cell>
          <cell r="AV2311" t="str">
            <v>328</v>
          </cell>
          <cell r="AW2311" t="str">
            <v>52368821</v>
          </cell>
          <cell r="AX2311" t="str">
            <v>848</v>
          </cell>
          <cell r="AY2311">
            <v>3</v>
          </cell>
          <cell r="AZ2311">
            <v>8</v>
          </cell>
          <cell r="BA2311">
            <v>19</v>
          </cell>
        </row>
        <row r="2312">
          <cell r="A2312">
            <v>115402</v>
          </cell>
          <cell r="B2312" t="str">
            <v>VITOR DA SILVA OLIVEIRA</v>
          </cell>
          <cell r="C2312" t="str">
            <v>AJUDANTE EQ SERVICOS DIVERSOS</v>
          </cell>
          <cell r="D2312" t="str">
            <v>ECOSAMPA Capela do Socorro</v>
          </cell>
          <cell r="E2312">
            <v>44048</v>
          </cell>
          <cell r="F2312">
            <v>1319.67</v>
          </cell>
          <cell r="G2312" t="str">
            <v>Demitido em Meses Anteriores</v>
          </cell>
          <cell r="H2312">
            <v>44361</v>
          </cell>
          <cell r="I2312">
            <v>35846</v>
          </cell>
          <cell r="J2312" t="str">
            <v>484.303.448-70</v>
          </cell>
          <cell r="K2312" t="str">
            <v>237.06181.35.1</v>
          </cell>
          <cell r="L2312" t="str">
            <v>Salário Mensal</v>
          </cell>
          <cell r="M2312" t="str">
            <v>Empregado (CLT)</v>
          </cell>
          <cell r="N2312" t="str">
            <v>5142-25</v>
          </cell>
          <cell r="O2312">
            <v>66</v>
          </cell>
          <cell r="P2312" t="str">
            <v>SEGUNDA A SABADO - 06:00 AS 14:20 / INTERVALO DE 01 HORA</v>
          </cell>
          <cell r="Q2312" t="str">
            <v>220 Horas</v>
          </cell>
          <cell r="R2312" t="str">
            <v>75.01.013</v>
          </cell>
          <cell r="S2312" t="str">
            <v>SCK - Capinação e Roçada de Vias</v>
          </cell>
          <cell r="T2312">
            <v>2</v>
          </cell>
          <cell r="U2312" t="str">
            <v>SIEMACO SAO PAULO LIMP URBANA</v>
          </cell>
          <cell r="V2312" t="str">
            <v>Brasileira</v>
          </cell>
          <cell r="W2312" t="str">
            <v>São Paulo</v>
          </cell>
          <cell r="X2312" t="str">
            <v>MARLI GOMES DA SILVA</v>
          </cell>
          <cell r="Y2312" t="str">
            <v>JOAQUIM SOUZA OLIVEIRA</v>
          </cell>
          <cell r="Z2312" t="str">
            <v>Solteiro</v>
          </cell>
          <cell r="AA2312" t="str">
            <v>Ensino Médio Completo</v>
          </cell>
          <cell r="AB2312" t="str">
            <v>M</v>
          </cell>
          <cell r="AC2312" t="str">
            <v>Rua</v>
          </cell>
          <cell r="AD2312" t="str">
            <v>SAO JUDAS TADEU</v>
          </cell>
          <cell r="AE2312" t="str">
            <v>630</v>
          </cell>
          <cell r="AG2312" t="str">
            <v>04866-020</v>
          </cell>
          <cell r="AH2312" t="str">
            <v>VILA MARCELO</v>
          </cell>
          <cell r="AI2312" t="str">
            <v>São Paulo</v>
          </cell>
          <cell r="AJ2312" t="str">
            <v>São Paulo</v>
          </cell>
          <cell r="AK2312" t="str">
            <v>11</v>
          </cell>
          <cell r="AL2312" t="str">
            <v>94202.6620</v>
          </cell>
          <cell r="AM2312" t="str">
            <v>11</v>
          </cell>
          <cell r="AN2312" t="str">
            <v>97566.5080</v>
          </cell>
          <cell r="AP2312">
            <v>9340</v>
          </cell>
          <cell r="AQ2312" t="str">
            <v>62799</v>
          </cell>
          <cell r="AR2312" t="str">
            <v>2</v>
          </cell>
          <cell r="AS2312" t="str">
            <v>525893970</v>
          </cell>
          <cell r="AT2312" t="str">
            <v>442610470159</v>
          </cell>
          <cell r="AU2312" t="str">
            <v>644</v>
          </cell>
          <cell r="AV2312" t="str">
            <v>381</v>
          </cell>
          <cell r="AW2312" t="str">
            <v>48430344</v>
          </cell>
          <cell r="AX2312" t="str">
            <v>870</v>
          </cell>
          <cell r="AY2312">
            <v>0</v>
          </cell>
          <cell r="AZ2312">
            <v>10</v>
          </cell>
          <cell r="BA2312">
            <v>9</v>
          </cell>
        </row>
        <row r="2313">
          <cell r="A2313">
            <v>112876</v>
          </cell>
          <cell r="B2313" t="str">
            <v>VITOR JESUS DOS SANTOS</v>
          </cell>
          <cell r="C2313" t="str">
            <v>AUXILIAR ADMINISTRATIVO</v>
          </cell>
          <cell r="D2313" t="str">
            <v>ECOSAMPA Administração</v>
          </cell>
          <cell r="E2313">
            <v>43617</v>
          </cell>
          <cell r="F2313">
            <v>2610.2399999999998</v>
          </cell>
          <cell r="G2313" t="str">
            <v>Em Atividade Normal</v>
          </cell>
          <cell r="H2313">
            <v>44898</v>
          </cell>
          <cell r="I2313">
            <v>32664</v>
          </cell>
          <cell r="J2313" t="str">
            <v>230.705.028-06</v>
          </cell>
          <cell r="K2313" t="str">
            <v>201.15796.68.6</v>
          </cell>
          <cell r="L2313" t="str">
            <v>Salário Mensal</v>
          </cell>
          <cell r="M2313" t="str">
            <v>Empregado (CLT)</v>
          </cell>
          <cell r="N2313" t="str">
            <v>4110-05</v>
          </cell>
          <cell r="O2313">
            <v>301</v>
          </cell>
          <cell r="P2313" t="str">
            <v>SEGUNDA A SABADO - 22:00 AS 05:25 / INTERVALO DE 01 HORA</v>
          </cell>
          <cell r="Q2313" t="str">
            <v>220 Horas</v>
          </cell>
          <cell r="R2313" t="str">
            <v>03.01.001</v>
          </cell>
          <cell r="S2313" t="str">
            <v>Depto Servicos Gerais</v>
          </cell>
          <cell r="T2313">
            <v>1</v>
          </cell>
          <cell r="U2313" t="str">
            <v>SIEMACO SAO PAULO LIMP URBANA</v>
          </cell>
          <cell r="V2313" t="str">
            <v>Brasileira</v>
          </cell>
          <cell r="W2313" t="str">
            <v>São Paulo</v>
          </cell>
          <cell r="X2313" t="str">
            <v>ANTONIETA ROSA DE JESUS</v>
          </cell>
          <cell r="Y2313" t="str">
            <v>JOSE CARLOS RODRIGUES DOS SANTOS</v>
          </cell>
          <cell r="Z2313" t="str">
            <v>Solteiro</v>
          </cell>
          <cell r="AA2313" t="str">
            <v>Ensino Médio Completo</v>
          </cell>
          <cell r="AB2313" t="str">
            <v>M</v>
          </cell>
          <cell r="AC2313" t="str">
            <v>Estrada</v>
          </cell>
          <cell r="AD2313" t="str">
            <v>AGUA SANTA</v>
          </cell>
          <cell r="AE2313" t="str">
            <v>69</v>
          </cell>
          <cell r="AG2313" t="str">
            <v>04476-490</v>
          </cell>
          <cell r="AH2313" t="str">
            <v>ELDORADO</v>
          </cell>
          <cell r="AI2313" t="str">
            <v>São Paulo</v>
          </cell>
          <cell r="AJ2313" t="str">
            <v>São Paulo</v>
          </cell>
          <cell r="AP2313">
            <v>7237</v>
          </cell>
          <cell r="AQ2313" t="str">
            <v>23399</v>
          </cell>
          <cell r="AR2313" t="str">
            <v>9</v>
          </cell>
          <cell r="AS2313" t="str">
            <v>462192702</v>
          </cell>
          <cell r="AT2313" t="str">
            <v>370701200183</v>
          </cell>
          <cell r="AU2313" t="str">
            <v>321</v>
          </cell>
          <cell r="AV2313" t="str">
            <v>418</v>
          </cell>
          <cell r="AW2313" t="str">
            <v>0000005611</v>
          </cell>
          <cell r="AX2313" t="str">
            <v>00309</v>
          </cell>
          <cell r="AY2313">
            <v>4</v>
          </cell>
          <cell r="AZ2313">
            <v>3</v>
          </cell>
          <cell r="BA2313">
            <v>0</v>
          </cell>
        </row>
        <row r="2314">
          <cell r="A2314">
            <v>112595</v>
          </cell>
          <cell r="B2314" t="str">
            <v>VITOR MENDES CAMPOS</v>
          </cell>
          <cell r="C2314" t="str">
            <v>AJUDANTE EQ SERVICOS DIVERSOS</v>
          </cell>
          <cell r="D2314" t="str">
            <v>ECOSAMPA Capela do Socorro</v>
          </cell>
          <cell r="E2314">
            <v>43617</v>
          </cell>
          <cell r="F2314">
            <v>1281.23</v>
          </cell>
          <cell r="G2314" t="str">
            <v>Demitido em Meses Anteriores</v>
          </cell>
          <cell r="H2314">
            <v>43801</v>
          </cell>
          <cell r="I2314">
            <v>33609</v>
          </cell>
          <cell r="J2314" t="str">
            <v>419.758.798-80</v>
          </cell>
          <cell r="K2314" t="str">
            <v>210.13477.34.2</v>
          </cell>
          <cell r="L2314" t="str">
            <v>Salário Mensal</v>
          </cell>
          <cell r="M2314" t="str">
            <v>Empregado (CLT)</v>
          </cell>
          <cell r="N2314" t="str">
            <v>5142-25</v>
          </cell>
          <cell r="O2314">
            <v>66</v>
          </cell>
          <cell r="P2314" t="str">
            <v>SEGUNDA A SABADO - 06:00 AS 14:20 / INTERVALO DE 01 HORA</v>
          </cell>
          <cell r="Q2314" t="str">
            <v>220 Horas</v>
          </cell>
          <cell r="R2314" t="str">
            <v>75.01.011</v>
          </cell>
          <cell r="S2314" t="str">
            <v>SCK - Lavagem - Feiras, Vias e Logradouros</v>
          </cell>
          <cell r="T2314">
            <v>2</v>
          </cell>
          <cell r="U2314" t="str">
            <v>SIEMACO SAO PAULO LIMP URBANA</v>
          </cell>
          <cell r="V2314" t="str">
            <v>Brasileira</v>
          </cell>
          <cell r="W2314" t="str">
            <v>São Paulo</v>
          </cell>
          <cell r="X2314" t="str">
            <v>BENVINDA APARECIDA MENDES V SANTOS</v>
          </cell>
          <cell r="Y2314" t="str">
            <v>JOAO FRANCISCO DOS SANTOS</v>
          </cell>
          <cell r="Z2314" t="str">
            <v>Casado</v>
          </cell>
          <cell r="AA2314" t="str">
            <v>Ensino Médio Completo</v>
          </cell>
          <cell r="AB2314" t="str">
            <v>M</v>
          </cell>
          <cell r="AC2314" t="str">
            <v>Rua</v>
          </cell>
          <cell r="AD2314" t="str">
            <v>MINISTRO JUNQUEIRA AYRES</v>
          </cell>
          <cell r="AE2314" t="str">
            <v>39</v>
          </cell>
          <cell r="AG2314" t="str">
            <v>04816-020</v>
          </cell>
          <cell r="AH2314" t="str">
            <v>INTERLAGOS</v>
          </cell>
          <cell r="AI2314" t="str">
            <v>São Paulo</v>
          </cell>
          <cell r="AJ2314" t="str">
            <v>São Paulo</v>
          </cell>
          <cell r="AP2314">
            <v>5917</v>
          </cell>
          <cell r="AQ2314" t="str">
            <v>3850</v>
          </cell>
          <cell r="AR2314" t="str">
            <v>6</v>
          </cell>
          <cell r="AS2314" t="str">
            <v>371335954</v>
          </cell>
          <cell r="AT2314" t="str">
            <v>381255810167</v>
          </cell>
          <cell r="AU2314" t="str">
            <v>735</v>
          </cell>
          <cell r="AV2314" t="str">
            <v>280</v>
          </cell>
          <cell r="AW2314" t="str">
            <v>0000065944</v>
          </cell>
          <cell r="AX2314" t="str">
            <v>00367</v>
          </cell>
          <cell r="AY2314">
            <v>0</v>
          </cell>
          <cell r="AZ2314">
            <v>6</v>
          </cell>
          <cell r="BA2314">
            <v>1</v>
          </cell>
        </row>
        <row r="2315">
          <cell r="A2315">
            <v>121853</v>
          </cell>
          <cell r="B2315" t="str">
            <v>VITOR SILVA DE SOUZA</v>
          </cell>
          <cell r="C2315" t="str">
            <v>AJUDANTE EQ SERVICOS DIVERSOS</v>
          </cell>
          <cell r="D2315" t="str">
            <v>ECOSAMPA M'Boi Mirim</v>
          </cell>
          <cell r="E2315">
            <v>45022</v>
          </cell>
          <cell r="F2315">
            <v>1603.99</v>
          </cell>
          <cell r="G2315" t="str">
            <v>Em Atividade Normal</v>
          </cell>
          <cell r="H2315">
            <v>45022</v>
          </cell>
          <cell r="I2315">
            <v>29852</v>
          </cell>
          <cell r="J2315" t="str">
            <v>300.050.088-08</v>
          </cell>
          <cell r="K2315" t="str">
            <v>128.99536.93.3</v>
          </cell>
          <cell r="L2315" t="str">
            <v>Salário Mensal</v>
          </cell>
          <cell r="M2315" t="str">
            <v>Empregado (CLT)</v>
          </cell>
          <cell r="N2315" t="str">
            <v>5142-25</v>
          </cell>
          <cell r="O2315">
            <v>66</v>
          </cell>
          <cell r="P2315" t="str">
            <v>SEGUNDA A SABADO - 06:00 AS 14:20 / INTERVALO DE 01 HORA</v>
          </cell>
          <cell r="Q2315" t="str">
            <v>220 Horas</v>
          </cell>
          <cell r="R2315" t="str">
            <v>75.01.011</v>
          </cell>
          <cell r="S2315" t="str">
            <v>SCK - Lavagem - Feiras, Vias e Logradouros</v>
          </cell>
          <cell r="T2315">
            <v>2</v>
          </cell>
          <cell r="U2315" t="str">
            <v>SIEMACO SAO PAULO LIMP URBANA</v>
          </cell>
          <cell r="V2315" t="str">
            <v>Brasileira</v>
          </cell>
          <cell r="W2315" t="str">
            <v>São Paulo</v>
          </cell>
          <cell r="X2315" t="str">
            <v>WALKIRIA DA SILVA</v>
          </cell>
          <cell r="Y2315" t="str">
            <v>ELMIRO APARECIDO DE SOUZA</v>
          </cell>
          <cell r="Z2315" t="str">
            <v>Solteiro</v>
          </cell>
          <cell r="AA2315" t="str">
            <v>Ensino Fundamental Completo</v>
          </cell>
          <cell r="AB2315" t="str">
            <v>M</v>
          </cell>
          <cell r="AC2315" t="str">
            <v>Rua</v>
          </cell>
          <cell r="AD2315" t="str">
            <v>NOVA BRITANIA</v>
          </cell>
          <cell r="AE2315" t="str">
            <v>'25</v>
          </cell>
          <cell r="AG2315" t="str">
            <v>04814-000</v>
          </cell>
          <cell r="AH2315" t="str">
            <v>JARDIM MARINGA</v>
          </cell>
          <cell r="AI2315" t="str">
            <v>São Paulo</v>
          </cell>
          <cell r="AJ2315" t="str">
            <v>São Paulo</v>
          </cell>
          <cell r="AM2315" t="str">
            <v>11</v>
          </cell>
          <cell r="AN2315" t="str">
            <v>96867-1528</v>
          </cell>
          <cell r="AP2315">
            <v>9106</v>
          </cell>
          <cell r="AQ2315" t="str">
            <v>02799</v>
          </cell>
          <cell r="AR2315" t="str">
            <v>9</v>
          </cell>
          <cell r="AS2315" t="str">
            <v>427368571</v>
          </cell>
          <cell r="AT2315" t="str">
            <v>272297320116</v>
          </cell>
          <cell r="AU2315" t="str">
            <v>0693</v>
          </cell>
          <cell r="AV2315" t="str">
            <v>280</v>
          </cell>
          <cell r="AW2315" t="str">
            <v>30005008</v>
          </cell>
          <cell r="AX2315" t="str">
            <v>808</v>
          </cell>
          <cell r="AY2315">
            <v>0</v>
          </cell>
          <cell r="AZ2315">
            <v>4</v>
          </cell>
          <cell r="BA2315">
            <v>25</v>
          </cell>
        </row>
        <row r="2316">
          <cell r="A2316">
            <v>113744</v>
          </cell>
          <cell r="B2316" t="str">
            <v>VIUZA KARLA GOMES DE SOUSA</v>
          </cell>
          <cell r="C2316" t="str">
            <v>AUXILIAR ADMINISTRATIVO</v>
          </cell>
          <cell r="D2316" t="str">
            <v>ECOSAMPA Operação Geral</v>
          </cell>
          <cell r="E2316">
            <v>43619</v>
          </cell>
          <cell r="F2316">
            <v>2383.7800000000002</v>
          </cell>
          <cell r="G2316" t="str">
            <v>Demitido em Meses Anteriores</v>
          </cell>
          <cell r="H2316">
            <v>44533</v>
          </cell>
          <cell r="I2316">
            <v>30412</v>
          </cell>
          <cell r="J2316" t="str">
            <v>377.944.708-89</v>
          </cell>
          <cell r="K2316" t="str">
            <v>166.20032.28.2</v>
          </cell>
          <cell r="L2316" t="str">
            <v>Salário Mensal</v>
          </cell>
          <cell r="M2316" t="str">
            <v>Empregado (CLT)</v>
          </cell>
          <cell r="N2316" t="str">
            <v>4110-05</v>
          </cell>
          <cell r="O2316">
            <v>46</v>
          </cell>
          <cell r="P2316" t="str">
            <v>SEGUNDA A SEXTA - 08:30 ÀS 18:18 / INTERVALO DE 01 HORA</v>
          </cell>
          <cell r="Q2316" t="str">
            <v>220 Horas</v>
          </cell>
          <cell r="R2316" t="str">
            <v>03.01.001</v>
          </cell>
          <cell r="S2316" t="str">
            <v>Depto Servicos Gerais</v>
          </cell>
          <cell r="T2316">
            <v>1</v>
          </cell>
          <cell r="U2316" t="str">
            <v>SIEMACO SAO PAULO LIMP URBANA</v>
          </cell>
          <cell r="V2316" t="str">
            <v>Brasileira</v>
          </cell>
          <cell r="W2316" t="str">
            <v>Colinas</v>
          </cell>
          <cell r="X2316" t="str">
            <v>EVA GOMES DA SILVA</v>
          </cell>
          <cell r="Y2316" t="str">
            <v>ANTONIO RAIMUNDO LIMA SOUSA</v>
          </cell>
          <cell r="Z2316" t="str">
            <v>Solteiro</v>
          </cell>
          <cell r="AA2316" t="str">
            <v>Ensino Médio Completo</v>
          </cell>
          <cell r="AB2316" t="str">
            <v>F</v>
          </cell>
          <cell r="AC2316" t="str">
            <v>Rua</v>
          </cell>
          <cell r="AD2316" t="str">
            <v>VIRGINIA TOREZIN FORTE</v>
          </cell>
          <cell r="AE2316" t="str">
            <v>60</v>
          </cell>
          <cell r="AF2316" t="str">
            <v>BL 1A AP 25</v>
          </cell>
          <cell r="AG2316" t="str">
            <v>04910-070</v>
          </cell>
          <cell r="AH2316" t="str">
            <v>GUARAPIRANGA</v>
          </cell>
          <cell r="AI2316" t="str">
            <v>São Paulo</v>
          </cell>
          <cell r="AJ2316" t="str">
            <v>São Paulo</v>
          </cell>
          <cell r="AP2316">
            <v>7245</v>
          </cell>
          <cell r="AQ2316" t="str">
            <v>03343</v>
          </cell>
          <cell r="AR2316" t="str">
            <v>1</v>
          </cell>
          <cell r="AS2316" t="str">
            <v>39.842.232-1</v>
          </cell>
          <cell r="AT2316" t="str">
            <v>057592111104</v>
          </cell>
          <cell r="AU2316" t="str">
            <v>0434</v>
          </cell>
          <cell r="AV2316" t="str">
            <v>418</v>
          </cell>
          <cell r="AW2316" t="str">
            <v>016793</v>
          </cell>
          <cell r="AX2316" t="str">
            <v>0020</v>
          </cell>
          <cell r="AY2316">
            <v>2</v>
          </cell>
          <cell r="AZ2316">
            <v>6</v>
          </cell>
          <cell r="BA2316">
            <v>0</v>
          </cell>
        </row>
        <row r="2317">
          <cell r="A2317">
            <v>121487</v>
          </cell>
          <cell r="B2317" t="str">
            <v>VIVIAN BRITO MOTA COTIAS</v>
          </cell>
          <cell r="C2317" t="str">
            <v>MOTORISTA CAMINHAO</v>
          </cell>
          <cell r="D2317" t="str">
            <v>ECOSAMPA Operação Geral</v>
          </cell>
          <cell r="E2317">
            <v>44967</v>
          </cell>
          <cell r="F2317">
            <v>3050.22</v>
          </cell>
          <cell r="G2317" t="str">
            <v>Demitido em Meses Anteriores</v>
          </cell>
          <cell r="H2317">
            <v>44981</v>
          </cell>
          <cell r="I2317">
            <v>29470</v>
          </cell>
          <cell r="J2317" t="str">
            <v>824.131.505-87</v>
          </cell>
          <cell r="K2317" t="str">
            <v>127.27517.08.6</v>
          </cell>
          <cell r="L2317" t="str">
            <v>Salário Mensal</v>
          </cell>
          <cell r="M2317" t="str">
            <v>Empregado (CLT)</v>
          </cell>
          <cell r="N2317" t="str">
            <v>7825-10</v>
          </cell>
          <cell r="O2317">
            <v>339</v>
          </cell>
          <cell r="P2317" t="str">
            <v>SEGUNDA A SABADO - 13:20 AS 21:40 / INTERVALO DE 01 HORA</v>
          </cell>
          <cell r="Q2317" t="str">
            <v>220 Horas</v>
          </cell>
          <cell r="R2317" t="str">
            <v>75.01.011</v>
          </cell>
          <cell r="S2317" t="str">
            <v>SCK - Lavagem - Feiras, Vias e Logradouros</v>
          </cell>
          <cell r="T2317">
            <v>2</v>
          </cell>
          <cell r="U2317" t="str">
            <v>SIND TRAB EMP DE ONIBUS RODOV INTEREST INTERM SET DIF SAO PAULO</v>
          </cell>
          <cell r="V2317" t="str">
            <v>Brasileira</v>
          </cell>
          <cell r="W2317" t="str">
            <v>Salvador</v>
          </cell>
          <cell r="X2317" t="str">
            <v>IZANETE OLIVEIRA BRITO</v>
          </cell>
          <cell r="Y2317" t="str">
            <v>EDIEL DE SOUZA MOTA</v>
          </cell>
          <cell r="Z2317" t="str">
            <v>Casado</v>
          </cell>
          <cell r="AA2317" t="str">
            <v>Ensino Médio Completo</v>
          </cell>
          <cell r="AB2317" t="str">
            <v>F</v>
          </cell>
          <cell r="AC2317" t="str">
            <v>Rua</v>
          </cell>
          <cell r="AD2317" t="str">
            <v>FREI CLAUDE ALBERVILLE</v>
          </cell>
          <cell r="AE2317" t="str">
            <v>115</v>
          </cell>
          <cell r="AF2317" t="str">
            <v>BLOCO 7 APTO 88</v>
          </cell>
          <cell r="AG2317" t="str">
            <v>05569-010</v>
          </cell>
          <cell r="AH2317" t="str">
            <v>JARDIM JOAO XXIII</v>
          </cell>
          <cell r="AI2317" t="str">
            <v>São Paulo</v>
          </cell>
          <cell r="AJ2317" t="str">
            <v>São Paulo</v>
          </cell>
          <cell r="AK2317" t="str">
            <v>11</v>
          </cell>
          <cell r="AL2317" t="str">
            <v>98807.3390</v>
          </cell>
          <cell r="AM2317" t="str">
            <v>11</v>
          </cell>
          <cell r="AN2317" t="str">
            <v>98725-8667</v>
          </cell>
          <cell r="AP2317">
            <v>7210</v>
          </cell>
          <cell r="AQ2317" t="str">
            <v>31800</v>
          </cell>
          <cell r="AR2317" t="str">
            <v>7</v>
          </cell>
          <cell r="AS2317" t="str">
            <v>68667392X</v>
          </cell>
          <cell r="AT2317" t="str">
            <v>100881100566</v>
          </cell>
          <cell r="AU2317" t="str">
            <v>0488</v>
          </cell>
          <cell r="AV2317" t="str">
            <v>374</v>
          </cell>
          <cell r="AW2317" t="str">
            <v>82413150</v>
          </cell>
          <cell r="AX2317" t="str">
            <v>587</v>
          </cell>
          <cell r="AY2317">
            <v>0</v>
          </cell>
          <cell r="AZ2317">
            <v>0</v>
          </cell>
          <cell r="BA2317">
            <v>14</v>
          </cell>
          <cell r="BB2317" t="str">
            <v>05.386.775.770</v>
          </cell>
          <cell r="BC2317">
            <v>45335</v>
          </cell>
          <cell r="BD2317">
            <v>43546</v>
          </cell>
          <cell r="BE2317" t="str">
            <v>D</v>
          </cell>
          <cell r="BG2317">
            <v>44988</v>
          </cell>
        </row>
        <row r="2318">
          <cell r="A2318">
            <v>122240</v>
          </cell>
          <cell r="B2318" t="str">
            <v>VIVIAN BRITO MOTA COTIAS</v>
          </cell>
          <cell r="C2318" t="str">
            <v>MOTORISTA CAMINHAO</v>
          </cell>
          <cell r="D2318" t="str">
            <v>ECOSAMPA Operação Geral</v>
          </cell>
          <cell r="E2318">
            <v>45089</v>
          </cell>
          <cell r="F2318">
            <v>3050.22</v>
          </cell>
          <cell r="G2318" t="str">
            <v>Em Atividade Normal</v>
          </cell>
          <cell r="H2318">
            <v>45089</v>
          </cell>
          <cell r="I2318">
            <v>29470</v>
          </cell>
          <cell r="J2318" t="str">
            <v>824.131.505-87</v>
          </cell>
          <cell r="K2318" t="str">
            <v>127.27517.08.6</v>
          </cell>
          <cell r="L2318" t="str">
            <v>Salário Mensal</v>
          </cell>
          <cell r="M2318" t="str">
            <v>Empregado (CLT)</v>
          </cell>
          <cell r="N2318" t="str">
            <v>7825-10</v>
          </cell>
          <cell r="O2318">
            <v>339</v>
          </cell>
          <cell r="P2318" t="str">
            <v>SEGUNDA A SABADO - 13:20 AS 21:40 / INTERVALO DE 01 HORA</v>
          </cell>
          <cell r="Q2318" t="str">
            <v>220 Horas</v>
          </cell>
          <cell r="R2318" t="str">
            <v>75.01.017</v>
          </cell>
          <cell r="S2318" t="str">
            <v>SCK - Coleta Manual - Entulho e Materiais Diversos</v>
          </cell>
          <cell r="T2318">
            <v>2</v>
          </cell>
          <cell r="U2318" t="str">
            <v>SIND TRAB EMP DE ONIBUS RODOV INTEREST INTERM SET DIF SAO PAULO</v>
          </cell>
          <cell r="V2318" t="str">
            <v>Brasileira</v>
          </cell>
          <cell r="W2318" t="str">
            <v>Salvador</v>
          </cell>
          <cell r="X2318" t="str">
            <v>IZANETE OLIVEIRA BRITO</v>
          </cell>
          <cell r="Y2318" t="str">
            <v>EDIEL DE SOUZA MOTA</v>
          </cell>
          <cell r="Z2318" t="str">
            <v>Casado</v>
          </cell>
          <cell r="AA2318" t="str">
            <v>Ensino Médio Completo</v>
          </cell>
          <cell r="AB2318" t="str">
            <v>F</v>
          </cell>
          <cell r="AC2318" t="str">
            <v>Rua</v>
          </cell>
          <cell r="AD2318" t="str">
            <v>FREI CLAUDE ALBERVILLE</v>
          </cell>
          <cell r="AE2318" t="str">
            <v>115</v>
          </cell>
          <cell r="AF2318" t="str">
            <v>BC7 AP 88</v>
          </cell>
          <cell r="AG2318" t="str">
            <v>05569-010</v>
          </cell>
          <cell r="AH2318" t="str">
            <v>JD JOAO XXIII</v>
          </cell>
          <cell r="AI2318" t="str">
            <v>São Paulo</v>
          </cell>
          <cell r="AJ2318" t="str">
            <v>São Paulo</v>
          </cell>
          <cell r="AM2318" t="str">
            <v>71</v>
          </cell>
          <cell r="AN2318" t="str">
            <v>98347-3158</v>
          </cell>
          <cell r="AP2318">
            <v>7210</v>
          </cell>
          <cell r="AQ2318" t="str">
            <v>31800</v>
          </cell>
          <cell r="AR2318" t="str">
            <v>7</v>
          </cell>
          <cell r="AS2318" t="str">
            <v>68667392X</v>
          </cell>
          <cell r="AT2318" t="str">
            <v>100881100566</v>
          </cell>
          <cell r="AU2318" t="str">
            <v>374</v>
          </cell>
          <cell r="AV2318" t="str">
            <v>0488</v>
          </cell>
          <cell r="AW2318" t="str">
            <v>82413150</v>
          </cell>
          <cell r="AX2318" t="str">
            <v>587</v>
          </cell>
          <cell r="AY2318">
            <v>0</v>
          </cell>
          <cell r="AZ2318">
            <v>2</v>
          </cell>
          <cell r="BA2318">
            <v>19</v>
          </cell>
          <cell r="BB2318" t="str">
            <v>05.386.775.770</v>
          </cell>
          <cell r="BC2318">
            <v>45335</v>
          </cell>
          <cell r="BD2318">
            <v>45055</v>
          </cell>
          <cell r="BG2318">
            <v>45068</v>
          </cell>
        </row>
        <row r="2319">
          <cell r="A2319">
            <v>114505</v>
          </cell>
          <cell r="B2319" t="str">
            <v>WAGNER ALBERTO MATA GRANDE DA SILVA JUNIOR</v>
          </cell>
          <cell r="C2319" t="str">
            <v>AJUDANTE EQ SERVICOS DIVERSOS</v>
          </cell>
          <cell r="D2319" t="str">
            <v>ECOSAMPA Santo Amaro</v>
          </cell>
          <cell r="E2319">
            <v>43811</v>
          </cell>
          <cell r="F2319">
            <v>1281.23</v>
          </cell>
          <cell r="G2319" t="str">
            <v>Demitido em Meses Anteriores</v>
          </cell>
          <cell r="H2319">
            <v>43895</v>
          </cell>
          <cell r="I2319">
            <v>30367</v>
          </cell>
          <cell r="J2319" t="str">
            <v>304.761.478-40</v>
          </cell>
          <cell r="K2319" t="str">
            <v>131.66599.81.8</v>
          </cell>
          <cell r="L2319" t="str">
            <v>Salário Mensal</v>
          </cell>
          <cell r="M2319" t="str">
            <v>Empregado (CLT)</v>
          </cell>
          <cell r="N2319" t="str">
            <v>5142-25</v>
          </cell>
          <cell r="O2319">
            <v>300</v>
          </cell>
          <cell r="P2319" t="str">
            <v>SEGUNDA A SABADO - 21:00 AS 04:33 / INTERVALO DE 01 HORA</v>
          </cell>
          <cell r="Q2319" t="str">
            <v>220 Horas</v>
          </cell>
          <cell r="R2319" t="str">
            <v>75.01.013</v>
          </cell>
          <cell r="S2319" t="str">
            <v>SCK - Capinação e Roçada de Vias</v>
          </cell>
          <cell r="T2319">
            <v>2</v>
          </cell>
          <cell r="U2319" t="str">
            <v>SIEMACO SAO PAULO LIMP URBANA</v>
          </cell>
          <cell r="V2319" t="str">
            <v>Brasileira</v>
          </cell>
          <cell r="W2319" t="str">
            <v>São Paulo</v>
          </cell>
          <cell r="X2319" t="str">
            <v>DINORA PEREIRA DA SILVA</v>
          </cell>
          <cell r="Y2319" t="str">
            <v>WAGNER ALBERTO MATA GRANDE DA SILVA</v>
          </cell>
          <cell r="Z2319" t="str">
            <v>Casado</v>
          </cell>
          <cell r="AA2319" t="str">
            <v>Ensino Fundamental Completo</v>
          </cell>
          <cell r="AB2319" t="str">
            <v>M</v>
          </cell>
          <cell r="AC2319" t="str">
            <v>Rua</v>
          </cell>
          <cell r="AD2319" t="str">
            <v>RUA TOMARACA</v>
          </cell>
          <cell r="AE2319" t="str">
            <v>2</v>
          </cell>
          <cell r="AF2319" t="str">
            <v>CASA 3</v>
          </cell>
          <cell r="AG2319" t="str">
            <v>08223-550</v>
          </cell>
          <cell r="AH2319" t="str">
            <v>JACUPEVAL</v>
          </cell>
          <cell r="AI2319" t="str">
            <v>São Paulo</v>
          </cell>
          <cell r="AJ2319" t="str">
            <v>São Paulo</v>
          </cell>
          <cell r="AK2319" t="str">
            <v>11</v>
          </cell>
          <cell r="AL2319" t="str">
            <v>97016.5161</v>
          </cell>
          <cell r="AM2319" t="str">
            <v>11</v>
          </cell>
          <cell r="AN2319" t="str">
            <v>96239.3396</v>
          </cell>
          <cell r="AP2319">
            <v>262</v>
          </cell>
          <cell r="AQ2319" t="str">
            <v>04214</v>
          </cell>
          <cell r="AR2319" t="str">
            <v>6</v>
          </cell>
          <cell r="AS2319" t="str">
            <v>343136648</v>
          </cell>
          <cell r="AT2319" t="str">
            <v>298818010191</v>
          </cell>
          <cell r="AU2319" t="str">
            <v>048</v>
          </cell>
          <cell r="AV2319" t="str">
            <v>392</v>
          </cell>
          <cell r="AW2319" t="str">
            <v>30476147</v>
          </cell>
          <cell r="AX2319" t="str">
            <v>840</v>
          </cell>
          <cell r="AY2319">
            <v>0</v>
          </cell>
          <cell r="AZ2319">
            <v>2</v>
          </cell>
          <cell r="BA2319">
            <v>23</v>
          </cell>
        </row>
        <row r="2320">
          <cell r="A2320">
            <v>122346</v>
          </cell>
          <cell r="B2320" t="str">
            <v>WAGNER AUGUSTO DAGLIO PEIKOW</v>
          </cell>
          <cell r="C2320" t="str">
            <v>VARREDOR</v>
          </cell>
          <cell r="D2320" t="str">
            <v>ECOSAMPA Capela do Socorro</v>
          </cell>
          <cell r="E2320">
            <v>45098</v>
          </cell>
          <cell r="F2320">
            <v>1603.99</v>
          </cell>
          <cell r="G2320" t="str">
            <v>Em Atividade Normal</v>
          </cell>
          <cell r="H2320">
            <v>45098</v>
          </cell>
          <cell r="I2320">
            <v>32255</v>
          </cell>
          <cell r="J2320" t="str">
            <v>356.490.648-73</v>
          </cell>
          <cell r="K2320" t="str">
            <v>210.13761.45.8</v>
          </cell>
          <cell r="L2320" t="str">
            <v>Salário Mensal</v>
          </cell>
          <cell r="M2320" t="str">
            <v>Empregado (CLT)</v>
          </cell>
          <cell r="N2320" t="str">
            <v>5142-15</v>
          </cell>
          <cell r="O2320">
            <v>233</v>
          </cell>
          <cell r="P2320" t="str">
            <v>SEGUNDA A SABADO - 09:00 AS 17:20 / INTERVALO DE 01 HORA</v>
          </cell>
          <cell r="Q2320" t="str">
            <v>220 Horas</v>
          </cell>
          <cell r="R2320" t="str">
            <v>75.01.010</v>
          </cell>
          <cell r="S2320" t="str">
            <v>SCK - Varrição de Feiras Livres</v>
          </cell>
          <cell r="T2320">
            <v>2</v>
          </cell>
          <cell r="U2320" t="str">
            <v>SIEMACO SAO PAULO LIMP URBANA</v>
          </cell>
          <cell r="V2320" t="str">
            <v>Brasileira</v>
          </cell>
          <cell r="W2320" t="str">
            <v>Botucatu</v>
          </cell>
          <cell r="X2320" t="str">
            <v>SILVANA DAGLIOPEIKOW</v>
          </cell>
          <cell r="Y2320" t="str">
            <v>JOSE CLAUDIO PEIKOW</v>
          </cell>
          <cell r="Z2320" t="str">
            <v>Solteiro</v>
          </cell>
          <cell r="AA2320" t="str">
            <v>Ensino Médio Completo</v>
          </cell>
          <cell r="AB2320" t="str">
            <v>M</v>
          </cell>
          <cell r="AC2320" t="str">
            <v>Rua</v>
          </cell>
          <cell r="AD2320" t="str">
            <v>DAS ADALIAS</v>
          </cell>
          <cell r="AE2320" t="str">
            <v>10</v>
          </cell>
          <cell r="AG2320" t="str">
            <v>04895-230</v>
          </cell>
          <cell r="AH2320" t="str">
            <v>COLONIA</v>
          </cell>
          <cell r="AI2320" t="str">
            <v>São Paulo</v>
          </cell>
          <cell r="AJ2320" t="str">
            <v>São Paulo</v>
          </cell>
          <cell r="AM2320" t="str">
            <v>11</v>
          </cell>
          <cell r="AN2320" t="str">
            <v>91356-2136</v>
          </cell>
          <cell r="AP2320">
            <v>6753</v>
          </cell>
          <cell r="AQ2320" t="str">
            <v>53202</v>
          </cell>
          <cell r="AR2320" t="str">
            <v>4</v>
          </cell>
          <cell r="AS2320" t="str">
            <v>404426918</v>
          </cell>
          <cell r="AT2320" t="str">
            <v>328033600108</v>
          </cell>
          <cell r="AU2320" t="str">
            <v>0148</v>
          </cell>
          <cell r="AV2320" t="str">
            <v>418</v>
          </cell>
          <cell r="AW2320" t="str">
            <v>35649064</v>
          </cell>
          <cell r="AX2320" t="str">
            <v>873</v>
          </cell>
          <cell r="AY2320">
            <v>0</v>
          </cell>
          <cell r="AZ2320">
            <v>2</v>
          </cell>
          <cell r="BA2320">
            <v>10</v>
          </cell>
        </row>
        <row r="2321">
          <cell r="A2321">
            <v>114509</v>
          </cell>
          <cell r="B2321" t="str">
            <v>WAGNER BARBOSA DA SILVA</v>
          </cell>
          <cell r="C2321" t="str">
            <v>AJUDANTE EQ SERVICOS DIVERSOS</v>
          </cell>
          <cell r="D2321" t="str">
            <v>ECOSAMPA Santo Amaro</v>
          </cell>
          <cell r="E2321">
            <v>43811</v>
          </cell>
          <cell r="F2321">
            <v>1603.99</v>
          </cell>
          <cell r="G2321" t="str">
            <v>Em Atividade Normal</v>
          </cell>
          <cell r="H2321">
            <v>45119</v>
          </cell>
          <cell r="I2321">
            <v>25978</v>
          </cell>
          <cell r="J2321" t="str">
            <v>273.666.738-70</v>
          </cell>
          <cell r="K2321" t="str">
            <v>131.20730.81.4</v>
          </cell>
          <cell r="L2321" t="str">
            <v>Salário Mensal</v>
          </cell>
          <cell r="M2321" t="str">
            <v>Empregado (CLT)</v>
          </cell>
          <cell r="N2321" t="str">
            <v>5142-25</v>
          </cell>
          <cell r="O2321">
            <v>300</v>
          </cell>
          <cell r="P2321" t="str">
            <v>SEGUNDA A SABADO - 21:00 AS 04:33 / INTERVALO DE 01 HORA</v>
          </cell>
          <cell r="Q2321" t="str">
            <v>220 Horas</v>
          </cell>
          <cell r="R2321" t="str">
            <v>75.01.016</v>
          </cell>
          <cell r="S2321" t="str">
            <v>SCK - Coleta - Catabagulho e Entulho</v>
          </cell>
          <cell r="T2321">
            <v>2</v>
          </cell>
          <cell r="U2321" t="str">
            <v>SIEMACO SAO PAULO LIMP URBANA</v>
          </cell>
          <cell r="V2321" t="str">
            <v>Brasileira</v>
          </cell>
          <cell r="W2321" t="str">
            <v>São Paulo</v>
          </cell>
          <cell r="X2321" t="str">
            <v>MARIA JOSE DA SILVA</v>
          </cell>
          <cell r="Y2321" t="str">
            <v>GUIDO MADESTO BARBOSA DA SILVA</v>
          </cell>
          <cell r="Z2321" t="str">
            <v>Casado</v>
          </cell>
          <cell r="AA2321" t="str">
            <v>Ensino Fundamental Incompleto</v>
          </cell>
          <cell r="AB2321" t="str">
            <v>M</v>
          </cell>
          <cell r="AC2321" t="str">
            <v>Rua</v>
          </cell>
          <cell r="AD2321" t="str">
            <v>RUA PEDRO JOSE DA SILVA</v>
          </cell>
          <cell r="AE2321" t="str">
            <v>36</v>
          </cell>
          <cell r="AG2321" t="str">
            <v>05857-430</v>
          </cell>
          <cell r="AH2321" t="str">
            <v>JARDIM AURELIO</v>
          </cell>
          <cell r="AI2321" t="str">
            <v>São Paulo</v>
          </cell>
          <cell r="AJ2321" t="str">
            <v>São Paulo</v>
          </cell>
          <cell r="AK2321" t="str">
            <v>11</v>
          </cell>
          <cell r="AL2321" t="str">
            <v>98267.4590</v>
          </cell>
          <cell r="AP2321">
            <v>1003</v>
          </cell>
          <cell r="AQ2321" t="str">
            <v>85289</v>
          </cell>
          <cell r="AR2321" t="str">
            <v>2</v>
          </cell>
          <cell r="AS2321" t="str">
            <v>245384457</v>
          </cell>
          <cell r="AT2321" t="str">
            <v>216984830175</v>
          </cell>
          <cell r="AU2321" t="str">
            <v>0488</v>
          </cell>
          <cell r="AV2321" t="str">
            <v>373</v>
          </cell>
          <cell r="AW2321" t="str">
            <v>27366672</v>
          </cell>
          <cell r="AX2321" t="str">
            <v>870</v>
          </cell>
          <cell r="AY2321">
            <v>3</v>
          </cell>
          <cell r="AZ2321">
            <v>8</v>
          </cell>
          <cell r="BA2321">
            <v>19</v>
          </cell>
        </row>
        <row r="2322">
          <cell r="A2322">
            <v>113049</v>
          </cell>
          <cell r="B2322" t="str">
            <v>WAGNER DA SILVA DE JESUS VALE</v>
          </cell>
          <cell r="C2322" t="str">
            <v>MOTORISTA CAMINHAO</v>
          </cell>
          <cell r="D2322" t="str">
            <v>ECOSAMPA Operação Geral</v>
          </cell>
          <cell r="E2322">
            <v>43617</v>
          </cell>
          <cell r="F2322">
            <v>3050.22</v>
          </cell>
          <cell r="G2322" t="str">
            <v>Em Atividade Normal</v>
          </cell>
          <cell r="H2322">
            <v>44835</v>
          </cell>
          <cell r="I2322">
            <v>32154</v>
          </cell>
          <cell r="J2322" t="str">
            <v>354.527.328-88</v>
          </cell>
          <cell r="K2322" t="str">
            <v>204.30338.79.6</v>
          </cell>
          <cell r="L2322" t="str">
            <v>Salário Mensal</v>
          </cell>
          <cell r="M2322" t="str">
            <v>Empregado (CLT)</v>
          </cell>
          <cell r="N2322" t="str">
            <v>7825-10</v>
          </cell>
          <cell r="O2322">
            <v>297</v>
          </cell>
          <cell r="P2322" t="str">
            <v>SEGUNDA A SABADO - 05:40 AS 14:00 / INTERVALO DE 01 HORA</v>
          </cell>
          <cell r="Q2322" t="str">
            <v>220 Horas</v>
          </cell>
          <cell r="R2322" t="str">
            <v>75.01.024</v>
          </cell>
          <cell r="S2322" t="str">
            <v>SCK - Coleta Manual Residuos - Compactador</v>
          </cell>
          <cell r="T2322">
            <v>2</v>
          </cell>
          <cell r="U2322" t="str">
            <v>SIND TRAB EMP DE ONIBUS RODOV INTEREST INTERM SET DIF SAO PAULO</v>
          </cell>
          <cell r="V2322" t="str">
            <v>Brasileira</v>
          </cell>
          <cell r="W2322" t="str">
            <v>São Paulo</v>
          </cell>
          <cell r="X2322" t="str">
            <v>SONIA MARIA DE JESUS VALE</v>
          </cell>
          <cell r="Y2322" t="str">
            <v>WANDERLEI DA SILVA VALE</v>
          </cell>
          <cell r="Z2322" t="str">
            <v>Casado</v>
          </cell>
          <cell r="AA2322" t="str">
            <v>Ensino Médio Completo</v>
          </cell>
          <cell r="AB2322" t="str">
            <v>M</v>
          </cell>
          <cell r="AC2322" t="str">
            <v>Rua</v>
          </cell>
          <cell r="AD2322" t="str">
            <v>MAESTRO ROCHA FERREIRA</v>
          </cell>
          <cell r="AE2322" t="str">
            <v>282</v>
          </cell>
          <cell r="AG2322" t="str">
            <v>05875-320</v>
          </cell>
          <cell r="AH2322" t="str">
            <v>PQ INDEPENDENCIA</v>
          </cell>
          <cell r="AI2322" t="str">
            <v>São Paulo</v>
          </cell>
          <cell r="AJ2322" t="str">
            <v>São Paulo</v>
          </cell>
          <cell r="AP2322">
            <v>2978</v>
          </cell>
          <cell r="AQ2322" t="str">
            <v>36826</v>
          </cell>
          <cell r="AR2322" t="str">
            <v>0</v>
          </cell>
          <cell r="AS2322" t="str">
            <v>419752432</v>
          </cell>
          <cell r="AT2322" t="str">
            <v>32208919116</v>
          </cell>
          <cell r="AU2322" t="str">
            <v>183</v>
          </cell>
          <cell r="AV2322" t="str">
            <v>020</v>
          </cell>
          <cell r="AW2322" t="str">
            <v>0000057945</v>
          </cell>
          <cell r="AX2322" t="str">
            <v>00291</v>
          </cell>
          <cell r="AY2322">
            <v>4</v>
          </cell>
          <cell r="AZ2322">
            <v>3</v>
          </cell>
          <cell r="BA2322">
            <v>0</v>
          </cell>
          <cell r="BB2322" t="str">
            <v>03.928.390.136</v>
          </cell>
          <cell r="BC2322">
            <v>45998</v>
          </cell>
          <cell r="BE2322" t="str">
            <v>A</v>
          </cell>
          <cell r="BF2322" t="str">
            <v>D</v>
          </cell>
          <cell r="BG2322">
            <v>43609</v>
          </cell>
        </row>
        <row r="2323">
          <cell r="A2323">
            <v>113059</v>
          </cell>
          <cell r="B2323" t="str">
            <v>WAGNER DIOGO SANTOS</v>
          </cell>
          <cell r="C2323" t="str">
            <v>MOTORISTA CAMINHAO</v>
          </cell>
          <cell r="D2323" t="str">
            <v>ECOSAMPA Operação Geral</v>
          </cell>
          <cell r="E2323">
            <v>43617</v>
          </cell>
          <cell r="F2323">
            <v>3050.22</v>
          </cell>
          <cell r="G2323" t="str">
            <v>Em Atividade Normal</v>
          </cell>
          <cell r="H2323">
            <v>44867</v>
          </cell>
          <cell r="I2323">
            <v>28223</v>
          </cell>
          <cell r="J2323" t="str">
            <v>135.951.968-80</v>
          </cell>
          <cell r="K2323" t="str">
            <v>125.63428.77.9</v>
          </cell>
          <cell r="L2323" t="str">
            <v>Salário Mensal</v>
          </cell>
          <cell r="M2323" t="str">
            <v>Empregado (CLT)</v>
          </cell>
          <cell r="N2323" t="str">
            <v>7825-10</v>
          </cell>
          <cell r="O2323">
            <v>297</v>
          </cell>
          <cell r="P2323" t="str">
            <v>SEGUNDA A SABADO - 05:40 AS 14:00 / INTERVALO DE 01 HORA</v>
          </cell>
          <cell r="Q2323" t="str">
            <v>220 Horas</v>
          </cell>
          <cell r="R2323" t="str">
            <v>75.01.013</v>
          </cell>
          <cell r="S2323" t="str">
            <v>SCK - Capinação e Roçada de Vias</v>
          </cell>
          <cell r="T2323">
            <v>2</v>
          </cell>
          <cell r="U2323" t="str">
            <v>SIND TRAB EMP DE ONIBUS RODOV INTEREST INTERM SET DIF SAO PAULO</v>
          </cell>
          <cell r="V2323" t="str">
            <v>Brasileira</v>
          </cell>
          <cell r="W2323" t="str">
            <v>São Paulo</v>
          </cell>
          <cell r="X2323" t="str">
            <v>NEUZA DIOGO SANTOS</v>
          </cell>
          <cell r="Y2323" t="str">
            <v>JOSENILTO BISPO DOS SANTOS</v>
          </cell>
          <cell r="Z2323" t="str">
            <v>Outros</v>
          </cell>
          <cell r="AA2323" t="str">
            <v>Ensino Médio Incompleto</v>
          </cell>
          <cell r="AB2323" t="str">
            <v>M</v>
          </cell>
          <cell r="AC2323" t="str">
            <v>Rua</v>
          </cell>
          <cell r="AD2323" t="str">
            <v>CAROLINA MICHAELIS</v>
          </cell>
          <cell r="AE2323" t="str">
            <v>34</v>
          </cell>
          <cell r="AF2323" t="str">
            <v>CASA 1</v>
          </cell>
          <cell r="AG2323" t="str">
            <v>04829-170</v>
          </cell>
          <cell r="AH2323" t="str">
            <v>JARDIM DAS IMBUIAS</v>
          </cell>
          <cell r="AI2323" t="str">
            <v>São Paulo</v>
          </cell>
          <cell r="AJ2323" t="str">
            <v>São Paulo</v>
          </cell>
          <cell r="AK2323" t="str">
            <v>11</v>
          </cell>
          <cell r="AL2323" t="str">
            <v>5939.0636</v>
          </cell>
          <cell r="AM2323" t="str">
            <v>11</v>
          </cell>
          <cell r="AN2323" t="str">
            <v>8593.1508</v>
          </cell>
          <cell r="AP2323">
            <v>2921</v>
          </cell>
          <cell r="AQ2323" t="str">
            <v>52689</v>
          </cell>
          <cell r="AR2323" t="str">
            <v>9</v>
          </cell>
          <cell r="AS2323" t="str">
            <v>22.206.241-1</v>
          </cell>
          <cell r="AT2323" t="str">
            <v>225180660191</v>
          </cell>
          <cell r="AU2323" t="str">
            <v>680</v>
          </cell>
          <cell r="AV2323" t="str">
            <v>280</v>
          </cell>
          <cell r="AW2323" t="str">
            <v>0000063836</v>
          </cell>
          <cell r="AX2323" t="str">
            <v>00157</v>
          </cell>
          <cell r="AY2323">
            <v>4</v>
          </cell>
          <cell r="AZ2323">
            <v>3</v>
          </cell>
          <cell r="BA2323">
            <v>0</v>
          </cell>
          <cell r="BB2323" t="str">
            <v>02.554.394.606</v>
          </cell>
          <cell r="BC2323">
            <v>45513</v>
          </cell>
          <cell r="BE2323" t="str">
            <v>A</v>
          </cell>
          <cell r="BF2323" t="str">
            <v>D</v>
          </cell>
          <cell r="BG2323">
            <v>43608</v>
          </cell>
        </row>
        <row r="2324">
          <cell r="A2324">
            <v>118635</v>
          </cell>
          <cell r="B2324" t="str">
            <v>WAGNER FERREIRA DE OLIVEIRA</v>
          </cell>
          <cell r="C2324" t="str">
            <v>AJUDANTE EQ SERVICOS DIVERSOS</v>
          </cell>
          <cell r="D2324" t="str">
            <v>ECOSAMPA Santo Amaro</v>
          </cell>
          <cell r="E2324">
            <v>44582</v>
          </cell>
          <cell r="F2324">
            <v>1603.99</v>
          </cell>
          <cell r="G2324" t="str">
            <v>Em Atividade Normal</v>
          </cell>
          <cell r="H2324">
            <v>44582</v>
          </cell>
          <cell r="I2324">
            <v>31787</v>
          </cell>
          <cell r="J2324" t="str">
            <v>346.339.828-18</v>
          </cell>
          <cell r="K2324" t="str">
            <v>165.69272.18.8</v>
          </cell>
          <cell r="L2324" t="str">
            <v>Salário Mensal</v>
          </cell>
          <cell r="M2324" t="str">
            <v>Empregado (CLT)</v>
          </cell>
          <cell r="N2324" t="str">
            <v>5142-25</v>
          </cell>
          <cell r="O2324">
            <v>300</v>
          </cell>
          <cell r="P2324" t="str">
            <v>SEGUNDA A SABADO - 21:00 AS 04:33 / INTERVALO DE 01 HORA</v>
          </cell>
          <cell r="Q2324" t="str">
            <v>220 Horas</v>
          </cell>
          <cell r="R2324" t="str">
            <v>75.01.014</v>
          </cell>
          <cell r="S2324" t="str">
            <v>SCK - Pintura de Meio-Fio e Remoção Faixas e Propagandas</v>
          </cell>
          <cell r="T2324">
            <v>2</v>
          </cell>
          <cell r="U2324" t="str">
            <v>SIEMACO SAO PAULO LIMP URBANA</v>
          </cell>
          <cell r="V2324" t="str">
            <v>Brasileira</v>
          </cell>
          <cell r="W2324" t="str">
            <v>São Paulo</v>
          </cell>
          <cell r="X2324" t="str">
            <v>ROSANA FERREIRA DA COSTA</v>
          </cell>
          <cell r="Y2324" t="str">
            <v>ANTONIO CARLOS DE OLIVEIRA</v>
          </cell>
          <cell r="Z2324" t="str">
            <v>Casado</v>
          </cell>
          <cell r="AA2324" t="str">
            <v>Ensino Fundamental Completo</v>
          </cell>
          <cell r="AB2324" t="str">
            <v>M</v>
          </cell>
          <cell r="AC2324" t="str">
            <v>Rua</v>
          </cell>
          <cell r="AD2324" t="str">
            <v>GERALDO DO BRUMADO</v>
          </cell>
          <cell r="AE2324" t="str">
            <v>113</v>
          </cell>
          <cell r="AG2324" t="str">
            <v>04829-500</v>
          </cell>
          <cell r="AH2324" t="str">
            <v>JARDIM DAS IMBUIAS</v>
          </cell>
          <cell r="AI2324" t="str">
            <v>São Paulo</v>
          </cell>
          <cell r="AJ2324" t="str">
            <v>São Paulo</v>
          </cell>
          <cell r="AK2324" t="str">
            <v>11</v>
          </cell>
          <cell r="AL2324" t="str">
            <v>5925.3189</v>
          </cell>
          <cell r="AM2324" t="str">
            <v>11</v>
          </cell>
          <cell r="AN2324" t="str">
            <v>93149.3085</v>
          </cell>
          <cell r="AP2324">
            <v>6733</v>
          </cell>
          <cell r="AQ2324" t="str">
            <v>22261</v>
          </cell>
          <cell r="AR2324" t="str">
            <v>3</v>
          </cell>
          <cell r="AS2324" t="str">
            <v>428905006</v>
          </cell>
          <cell r="AT2324" t="str">
            <v>339079760124</v>
          </cell>
          <cell r="AU2324" t="str">
            <v>0750</v>
          </cell>
          <cell r="AV2324" t="str">
            <v>280</v>
          </cell>
          <cell r="AW2324" t="str">
            <v>34633982</v>
          </cell>
          <cell r="AX2324" t="str">
            <v>818</v>
          </cell>
          <cell r="AY2324">
            <v>1</v>
          </cell>
          <cell r="AZ2324">
            <v>7</v>
          </cell>
          <cell r="BA2324">
            <v>10</v>
          </cell>
        </row>
        <row r="2325">
          <cell r="A2325">
            <v>121438</v>
          </cell>
          <cell r="B2325" t="str">
            <v>WAGNER JOSE DA SILVA</v>
          </cell>
          <cell r="C2325" t="str">
            <v>AJUDANTE EQ SERVICOS DIVERSOS</v>
          </cell>
          <cell r="D2325" t="str">
            <v>ECOSAMPA Operação Geral</v>
          </cell>
          <cell r="E2325">
            <v>44967</v>
          </cell>
          <cell r="F2325">
            <v>1603.99</v>
          </cell>
          <cell r="G2325" t="str">
            <v>Demitido em Meses Anteriores</v>
          </cell>
          <cell r="H2325">
            <v>44981</v>
          </cell>
          <cell r="I2325">
            <v>28570</v>
          </cell>
          <cell r="J2325" t="str">
            <v>226.785.808-81</v>
          </cell>
          <cell r="K2325" t="str">
            <v>130.33135.89.6</v>
          </cell>
          <cell r="L2325" t="str">
            <v>Salário Mensal</v>
          </cell>
          <cell r="M2325" t="str">
            <v>Empregado (CLT)</v>
          </cell>
          <cell r="N2325" t="str">
            <v>5142-25</v>
          </cell>
          <cell r="O2325">
            <v>242</v>
          </cell>
          <cell r="P2325" t="str">
            <v>SEGUNDA A SABADO - 13:00 AS 21:20 / INTERVALO DE 01 HORA</v>
          </cell>
          <cell r="Q2325" t="str">
            <v>220 Horas</v>
          </cell>
          <cell r="R2325" t="str">
            <v>75.01.011</v>
          </cell>
          <cell r="S2325" t="str">
            <v>SCK - Lavagem - Feiras, Vias e Logradouros</v>
          </cell>
          <cell r="T2325">
            <v>2</v>
          </cell>
          <cell r="U2325" t="str">
            <v>SIEMACO SAO PAULO LIMP URBANA</v>
          </cell>
          <cell r="V2325" t="str">
            <v>Brasileira</v>
          </cell>
          <cell r="W2325" t="str">
            <v>São Paulo</v>
          </cell>
          <cell r="X2325" t="str">
            <v>JULIA RODRIGUES DA SILVA</v>
          </cell>
          <cell r="Y2325" t="str">
            <v>JOSE FRANCISCO DA SILVA</v>
          </cell>
          <cell r="Z2325" t="str">
            <v>Casado</v>
          </cell>
          <cell r="AA2325" t="str">
            <v>Ensino Fundamental Incompleto</v>
          </cell>
          <cell r="AB2325" t="str">
            <v>M</v>
          </cell>
          <cell r="AC2325" t="str">
            <v>Rua</v>
          </cell>
          <cell r="AD2325" t="str">
            <v>MARIA BENEDITA RODRIGUES</v>
          </cell>
          <cell r="AE2325" t="str">
            <v>253</v>
          </cell>
          <cell r="AF2325" t="str">
            <v>CS 3</v>
          </cell>
          <cell r="AG2325" t="str">
            <v>05851-280</v>
          </cell>
          <cell r="AH2325" t="str">
            <v>PQ SAMTO ANTONIO</v>
          </cell>
          <cell r="AI2325" t="str">
            <v>São Paulo</v>
          </cell>
          <cell r="AJ2325" t="str">
            <v>São Paulo</v>
          </cell>
          <cell r="AM2325" t="str">
            <v>11</v>
          </cell>
          <cell r="AN2325" t="str">
            <v>95386-6091</v>
          </cell>
          <cell r="AP2325">
            <v>6734</v>
          </cell>
          <cell r="AQ2325" t="str">
            <v>09807</v>
          </cell>
          <cell r="AR2325" t="str">
            <v>9</v>
          </cell>
          <cell r="AS2325" t="str">
            <v>346211232</v>
          </cell>
          <cell r="AT2325" t="str">
            <v>288301030108</v>
          </cell>
          <cell r="AU2325" t="str">
            <v>0237</v>
          </cell>
          <cell r="AV2325" t="str">
            <v>373</v>
          </cell>
          <cell r="AW2325" t="str">
            <v>226785808</v>
          </cell>
          <cell r="AX2325" t="str">
            <v>81</v>
          </cell>
          <cell r="AY2325">
            <v>0</v>
          </cell>
          <cell r="AZ2325">
            <v>0</v>
          </cell>
          <cell r="BA2325">
            <v>14</v>
          </cell>
        </row>
        <row r="2326">
          <cell r="A2326">
            <v>112339</v>
          </cell>
          <cell r="B2326" t="str">
            <v>WAGNER NASCIMENTO DE LIMA</v>
          </cell>
          <cell r="C2326" t="str">
            <v>AJUDANTE EQ SERVICOS DIVERSOS</v>
          </cell>
          <cell r="D2326" t="str">
            <v>ECOSAMPA Campo Limpo</v>
          </cell>
          <cell r="E2326">
            <v>43617</v>
          </cell>
          <cell r="F2326">
            <v>1464.83</v>
          </cell>
          <cell r="G2326" t="str">
            <v>Demitido em Meses Anteriores</v>
          </cell>
          <cell r="H2326">
            <v>44743</v>
          </cell>
          <cell r="I2326">
            <v>33896</v>
          </cell>
          <cell r="J2326" t="str">
            <v>382.830.388-93</v>
          </cell>
          <cell r="K2326" t="str">
            <v>204.88501.96.7</v>
          </cell>
          <cell r="L2326" t="str">
            <v>Salário Mensal</v>
          </cell>
          <cell r="M2326" t="str">
            <v>Empregado (CLT)</v>
          </cell>
          <cell r="N2326" t="str">
            <v>5142-25</v>
          </cell>
          <cell r="O2326">
            <v>66</v>
          </cell>
          <cell r="P2326" t="str">
            <v>SEGUNDA A SABADO - 06:00 AS 14:20 / INTERVALO DE 01 HORA</v>
          </cell>
          <cell r="Q2326" t="str">
            <v>220 Horas</v>
          </cell>
          <cell r="R2326" t="str">
            <v>75.01.022</v>
          </cell>
          <cell r="S2326" t="str">
            <v>SCK - Limpeza Habitacional - Dificil Acesso</v>
          </cell>
          <cell r="T2326">
            <v>2</v>
          </cell>
          <cell r="U2326" t="str">
            <v>SIEMACO SAO PAULO LIMP URBANA</v>
          </cell>
          <cell r="V2326" t="str">
            <v>Brasileira</v>
          </cell>
          <cell r="W2326" t="str">
            <v>São Paulo</v>
          </cell>
          <cell r="X2326" t="str">
            <v>MARIA SUELI DO NASCIMENTO</v>
          </cell>
          <cell r="Y2326" t="str">
            <v>VENILSON BAIAO DE LIMA</v>
          </cell>
          <cell r="Z2326" t="str">
            <v>Solteiro</v>
          </cell>
          <cell r="AA2326" t="str">
            <v>Ensino Fundamental Completo</v>
          </cell>
          <cell r="AB2326" t="str">
            <v>M</v>
          </cell>
          <cell r="AC2326" t="str">
            <v>Rua</v>
          </cell>
          <cell r="AD2326" t="str">
            <v>BOTUCATU</v>
          </cell>
          <cell r="AE2326" t="str">
            <v>78</v>
          </cell>
          <cell r="AG2326" t="str">
            <v>06823-360</v>
          </cell>
          <cell r="AH2326" t="str">
            <v>JD DOM JOSE</v>
          </cell>
          <cell r="AI2326" t="str">
            <v>Embu</v>
          </cell>
          <cell r="AJ2326" t="str">
            <v>São Paulo</v>
          </cell>
          <cell r="AP2326">
            <v>8751</v>
          </cell>
          <cell r="AQ2326" t="str">
            <v>14252</v>
          </cell>
          <cell r="AR2326" t="str">
            <v>5</v>
          </cell>
          <cell r="AS2326" t="str">
            <v>490221786</v>
          </cell>
          <cell r="AT2326" t="str">
            <v>414374750141</v>
          </cell>
          <cell r="AU2326" t="str">
            <v>187</v>
          </cell>
          <cell r="AV2326" t="str">
            <v>391</v>
          </cell>
          <cell r="AW2326" t="str">
            <v>0000009115</v>
          </cell>
          <cell r="AX2326" t="str">
            <v>00382</v>
          </cell>
          <cell r="AY2326">
            <v>3</v>
          </cell>
          <cell r="AZ2326">
            <v>1</v>
          </cell>
          <cell r="BA2326">
            <v>0</v>
          </cell>
        </row>
        <row r="2327">
          <cell r="A2327">
            <v>112342</v>
          </cell>
          <cell r="B2327" t="str">
            <v>WAGNER PASSOS DE SOUSA</v>
          </cell>
          <cell r="C2327" t="str">
            <v>AJUDANTE EQ SERVICOS DIVERSOS</v>
          </cell>
          <cell r="D2327" t="str">
            <v>ECOSAMPA Campo Limpo</v>
          </cell>
          <cell r="E2327">
            <v>43617</v>
          </cell>
          <cell r="F2327">
            <v>1464.83</v>
          </cell>
          <cell r="G2327" t="str">
            <v>Demitido em Meses Anteriores</v>
          </cell>
          <cell r="H2327">
            <v>44599</v>
          </cell>
          <cell r="I2327">
            <v>33264</v>
          </cell>
          <cell r="J2327" t="str">
            <v>381.410.598-23</v>
          </cell>
          <cell r="K2327" t="str">
            <v>210.14701.90.4</v>
          </cell>
          <cell r="L2327" t="str">
            <v>Salário Mensal</v>
          </cell>
          <cell r="M2327" t="str">
            <v>Empregado (CLT)</v>
          </cell>
          <cell r="N2327" t="str">
            <v>5142-25</v>
          </cell>
          <cell r="O2327">
            <v>66</v>
          </cell>
          <cell r="P2327" t="str">
            <v>SEGUNDA A SABADO - 06:00 AS 14:20 / INTERVALO DE 01 HORA</v>
          </cell>
          <cell r="Q2327" t="str">
            <v>220 Horas</v>
          </cell>
          <cell r="R2327" t="str">
            <v>75.01.013</v>
          </cell>
          <cell r="S2327" t="str">
            <v>SCK - Capinação e Roçada de Vias</v>
          </cell>
          <cell r="T2327">
            <v>2</v>
          </cell>
          <cell r="U2327" t="str">
            <v>SIEMACO SAO PAULO LIMP URBANA</v>
          </cell>
          <cell r="V2327" t="str">
            <v>Brasileira</v>
          </cell>
          <cell r="W2327" t="str">
            <v>São Paulo</v>
          </cell>
          <cell r="X2327" t="str">
            <v>MARIA IRAILDES DOS SANTOS PASSOS</v>
          </cell>
          <cell r="Y2327" t="str">
            <v>FRANCISCO WAGNER MENDES DE SOUSA</v>
          </cell>
          <cell r="Z2327" t="str">
            <v>Solteiro</v>
          </cell>
          <cell r="AA2327" t="str">
            <v>Ensino Fundamental Incompleto</v>
          </cell>
          <cell r="AB2327" t="str">
            <v>M</v>
          </cell>
          <cell r="AC2327" t="str">
            <v>Rua</v>
          </cell>
          <cell r="AD2327" t="str">
            <v>DAMASCO DE HELIOPOLIS</v>
          </cell>
          <cell r="AE2327" t="str">
            <v>63</v>
          </cell>
          <cell r="AG2327" t="str">
            <v>04235-140</v>
          </cell>
          <cell r="AH2327" t="str">
            <v>CIDADE NOVA HELIOPOLIS</v>
          </cell>
          <cell r="AI2327" t="str">
            <v>São Paulo</v>
          </cell>
          <cell r="AJ2327" t="str">
            <v>São Paulo</v>
          </cell>
          <cell r="AK2327" t="str">
            <v>11</v>
          </cell>
          <cell r="AL2327" t="str">
            <v>99589.2601</v>
          </cell>
          <cell r="AM2327" t="str">
            <v>11</v>
          </cell>
          <cell r="AN2327" t="str">
            <v>95392.9620</v>
          </cell>
          <cell r="AP2327">
            <v>1003</v>
          </cell>
          <cell r="AQ2327" t="str">
            <v>49585</v>
          </cell>
          <cell r="AR2327" t="str">
            <v>8</v>
          </cell>
          <cell r="AS2327" t="str">
            <v>472501525</v>
          </cell>
          <cell r="AT2327" t="str">
            <v>402113340191</v>
          </cell>
          <cell r="AU2327" t="str">
            <v>283</v>
          </cell>
          <cell r="AV2327" t="str">
            <v>020</v>
          </cell>
          <cell r="AW2327" t="str">
            <v>0000088975</v>
          </cell>
          <cell r="AX2327" t="str">
            <v>00309</v>
          </cell>
          <cell r="AY2327">
            <v>2</v>
          </cell>
          <cell r="AZ2327">
            <v>8</v>
          </cell>
          <cell r="BA2327">
            <v>6</v>
          </cell>
        </row>
        <row r="2328">
          <cell r="A2328">
            <v>113063</v>
          </cell>
          <cell r="B2328" t="str">
            <v>WAGNER RIBEIRO DOS SANTOS</v>
          </cell>
          <cell r="C2328" t="str">
            <v>MOTORISTA CAMINHAO</v>
          </cell>
          <cell r="D2328" t="str">
            <v>ECOSAMPA Operação Geral</v>
          </cell>
          <cell r="E2328">
            <v>43617</v>
          </cell>
          <cell r="F2328">
            <v>3050.22</v>
          </cell>
          <cell r="G2328" t="str">
            <v>Em Atividade Normal</v>
          </cell>
          <cell r="H2328">
            <v>45119</v>
          </cell>
          <cell r="I2328">
            <v>31658</v>
          </cell>
          <cell r="J2328" t="str">
            <v>346.023.628-00</v>
          </cell>
          <cell r="K2328" t="str">
            <v>201.15667.51.7</v>
          </cell>
          <cell r="L2328" t="str">
            <v>Salário Mensal</v>
          </cell>
          <cell r="M2328" t="str">
            <v>Empregado (CLT)</v>
          </cell>
          <cell r="N2328" t="str">
            <v>7825-10</v>
          </cell>
          <cell r="O2328">
            <v>300</v>
          </cell>
          <cell r="P2328" t="str">
            <v>SEGUNDA A SABADO - 21:00 AS 04:33 / INTERVALO DE 01 HORA</v>
          </cell>
          <cell r="Q2328" t="str">
            <v>220 Horas</v>
          </cell>
          <cell r="R2328" t="str">
            <v>75.01.013</v>
          </cell>
          <cell r="S2328" t="str">
            <v>SCK - Capinação e Roçada de Vias</v>
          </cell>
          <cell r="T2328">
            <v>2</v>
          </cell>
          <cell r="U2328" t="str">
            <v>SIND TRAB EMP DE ONIBUS RODOV INTEREST INTERM SET DIF SAO PAULO</v>
          </cell>
          <cell r="V2328" t="str">
            <v>Brasileira</v>
          </cell>
          <cell r="W2328" t="str">
            <v>Ubiratã</v>
          </cell>
          <cell r="X2328" t="str">
            <v>MARINA ALVES DE SIQUEIRA SANTOS</v>
          </cell>
          <cell r="Y2328" t="str">
            <v>JOVENIL RIBEIRO DOS SANTOS</v>
          </cell>
          <cell r="Z2328" t="str">
            <v>Solteiro</v>
          </cell>
          <cell r="AA2328" t="str">
            <v>Ensino Médio Completo</v>
          </cell>
          <cell r="AB2328" t="str">
            <v>M</v>
          </cell>
          <cell r="AC2328" t="str">
            <v>Rua</v>
          </cell>
          <cell r="AD2328" t="str">
            <v>BRAS ALBANESE</v>
          </cell>
          <cell r="AE2328" t="str">
            <v>4</v>
          </cell>
          <cell r="AF2328" t="str">
            <v>CASA 4</v>
          </cell>
          <cell r="AG2328" t="str">
            <v>05889-240</v>
          </cell>
          <cell r="AH2328" t="str">
            <v>PQ FERNANDA</v>
          </cell>
          <cell r="AI2328" t="str">
            <v>São Paulo</v>
          </cell>
          <cell r="AJ2328" t="str">
            <v>São Paulo</v>
          </cell>
          <cell r="AP2328">
            <v>2978</v>
          </cell>
          <cell r="AQ2328" t="str">
            <v>36790</v>
          </cell>
          <cell r="AR2328" t="str">
            <v>8</v>
          </cell>
          <cell r="AS2328" t="str">
            <v>458936078</v>
          </cell>
          <cell r="AT2328" t="str">
            <v>321135230175</v>
          </cell>
          <cell r="AU2328" t="str">
            <v>251</v>
          </cell>
          <cell r="AV2328" t="str">
            <v>020</v>
          </cell>
          <cell r="AW2328" t="str">
            <v>0000092012</v>
          </cell>
          <cell r="AX2328" t="str">
            <v>00337</v>
          </cell>
          <cell r="AY2328">
            <v>4</v>
          </cell>
          <cell r="AZ2328">
            <v>3</v>
          </cell>
          <cell r="BA2328">
            <v>0</v>
          </cell>
          <cell r="BB2328" t="str">
            <v>03.526.223.334</v>
          </cell>
          <cell r="BC2328">
            <v>45004</v>
          </cell>
          <cell r="BE2328" t="str">
            <v>A</v>
          </cell>
          <cell r="BF2328" t="str">
            <v>D</v>
          </cell>
          <cell r="BG2328">
            <v>43608</v>
          </cell>
        </row>
        <row r="2329">
          <cell r="A2329">
            <v>112343</v>
          </cell>
          <cell r="B2329" t="str">
            <v>WAGNER ROBERTO SANTIAGO DOS SANTOS</v>
          </cell>
          <cell r="C2329" t="str">
            <v>AJUDANTE EQ SERVICOS DIVERSOS</v>
          </cell>
          <cell r="D2329" t="str">
            <v>ECOSAMPA Campo Limpo</v>
          </cell>
          <cell r="E2329">
            <v>43617</v>
          </cell>
          <cell r="F2329">
            <v>1281.23</v>
          </cell>
          <cell r="G2329" t="str">
            <v>Demitido em Meses Anteriores</v>
          </cell>
          <cell r="H2329">
            <v>43895</v>
          </cell>
          <cell r="I2329">
            <v>30020</v>
          </cell>
          <cell r="J2329" t="str">
            <v>328.648.288-98</v>
          </cell>
          <cell r="K2329" t="str">
            <v>201.15509.64.4</v>
          </cell>
          <cell r="L2329" t="str">
            <v>Salário Mensal</v>
          </cell>
          <cell r="M2329" t="str">
            <v>Empregado (CLT)</v>
          </cell>
          <cell r="N2329" t="str">
            <v>5142-25</v>
          </cell>
          <cell r="O2329">
            <v>66</v>
          </cell>
          <cell r="P2329" t="str">
            <v>SEGUNDA A SABADO - 06:00 AS 14:20 / INTERVALO DE 01 HORA</v>
          </cell>
          <cell r="Q2329" t="str">
            <v>220 Horas</v>
          </cell>
          <cell r="R2329" t="str">
            <v>75.01.022</v>
          </cell>
          <cell r="S2329" t="str">
            <v>SCK - Limpeza Habitacional - Dificil Acesso</v>
          </cell>
          <cell r="T2329">
            <v>2</v>
          </cell>
          <cell r="U2329" t="str">
            <v>SIEMACO SAO PAULO LIMP URBANA</v>
          </cell>
          <cell r="V2329" t="str">
            <v>Brasileira</v>
          </cell>
          <cell r="W2329" t="str">
            <v>São Paulo</v>
          </cell>
          <cell r="X2329" t="str">
            <v>ISABEL DOS SANTOS</v>
          </cell>
          <cell r="Y2329" t="str">
            <v>ADELINO SANTIAGO DOS SANTOS</v>
          </cell>
          <cell r="Z2329" t="str">
            <v>Solteiro</v>
          </cell>
          <cell r="AA2329" t="str">
            <v>Ensino Médio Completo</v>
          </cell>
          <cell r="AB2329" t="str">
            <v>M</v>
          </cell>
          <cell r="AC2329" t="str">
            <v>Rua</v>
          </cell>
          <cell r="AD2329" t="str">
            <v>ARVORE DA VIDA</v>
          </cell>
          <cell r="AE2329" t="str">
            <v>15</v>
          </cell>
          <cell r="AG2329" t="str">
            <v>05885-700</v>
          </cell>
          <cell r="AH2329" t="str">
            <v>CONJ HABITACIONAL JD SAO BENTO</v>
          </cell>
          <cell r="AI2329" t="str">
            <v>São Paulo</v>
          </cell>
          <cell r="AJ2329" t="str">
            <v>São Paulo</v>
          </cell>
          <cell r="AP2329">
            <v>6429</v>
          </cell>
          <cell r="AQ2329" t="str">
            <v>20576</v>
          </cell>
          <cell r="AR2329" t="str">
            <v>5</v>
          </cell>
          <cell r="AS2329" t="str">
            <v>363713116</v>
          </cell>
          <cell r="AT2329" t="str">
            <v>288302240191</v>
          </cell>
          <cell r="AU2329" t="str">
            <v>153</v>
          </cell>
          <cell r="AV2329" t="str">
            <v>020</v>
          </cell>
          <cell r="AW2329" t="str">
            <v>0000040565</v>
          </cell>
          <cell r="AX2329" t="str">
            <v>00252</v>
          </cell>
          <cell r="AY2329">
            <v>0</v>
          </cell>
          <cell r="AZ2329">
            <v>9</v>
          </cell>
          <cell r="BA2329">
            <v>4</v>
          </cell>
        </row>
        <row r="2330">
          <cell r="A2330">
            <v>114981</v>
          </cell>
          <cell r="B2330" t="str">
            <v>WAGNER SANTANA XAVIER</v>
          </cell>
          <cell r="C2330" t="str">
            <v>MOTORISTA CAMINHAO</v>
          </cell>
          <cell r="D2330" t="str">
            <v>ECOSAMPA Operação Geral</v>
          </cell>
          <cell r="E2330">
            <v>43917</v>
          </cell>
          <cell r="F2330">
            <v>3050.22</v>
          </cell>
          <cell r="G2330" t="str">
            <v>Em Atividade Normal</v>
          </cell>
          <cell r="H2330">
            <v>45086</v>
          </cell>
          <cell r="I2330">
            <v>25954</v>
          </cell>
          <cell r="J2330" t="str">
            <v>147.759.128-10</v>
          </cell>
          <cell r="K2330" t="str">
            <v>123.03058.76.9</v>
          </cell>
          <cell r="L2330" t="str">
            <v>Salário Mensal</v>
          </cell>
          <cell r="M2330" t="str">
            <v>Empregado (CLT)</v>
          </cell>
          <cell r="N2330" t="str">
            <v>7825-10</v>
          </cell>
          <cell r="O2330">
            <v>297</v>
          </cell>
          <cell r="P2330" t="str">
            <v>SEGUNDA A SABADO - 05:40 AS 14:00 / INTERVALO DE 01 HORA</v>
          </cell>
          <cell r="Q2330" t="str">
            <v>220 Horas</v>
          </cell>
          <cell r="R2330" t="str">
            <v>75.01.001</v>
          </cell>
          <cell r="S2330" t="str">
            <v>SCK - Lavagem Especial Equip.</v>
          </cell>
          <cell r="T2330">
            <v>2</v>
          </cell>
          <cell r="U2330" t="str">
            <v>SIND TRAB EMP DE ONIBUS RODOV INTEREST INTERM SET DIF SAO PAULO</v>
          </cell>
          <cell r="V2330" t="str">
            <v>Brasileira</v>
          </cell>
          <cell r="W2330" t="str">
            <v>São Paulo</v>
          </cell>
          <cell r="X2330" t="str">
            <v>RISODALVA SANTANA XAVIER</v>
          </cell>
          <cell r="Y2330" t="str">
            <v>JOAO XAVIER DE SOUZA</v>
          </cell>
          <cell r="Z2330" t="str">
            <v>Casado</v>
          </cell>
          <cell r="AA2330" t="str">
            <v>Ensino Médio Completo</v>
          </cell>
          <cell r="AB2330" t="str">
            <v>M</v>
          </cell>
          <cell r="AC2330" t="str">
            <v>Rua</v>
          </cell>
          <cell r="AD2330" t="str">
            <v>RUA GERALDO RODRIGUES SANTANA</v>
          </cell>
          <cell r="AE2330" t="str">
            <v>132</v>
          </cell>
          <cell r="AG2330" t="str">
            <v>04836-180</v>
          </cell>
          <cell r="AH2330" t="str">
            <v>VILA SAO JOSE</v>
          </cell>
          <cell r="AI2330" t="str">
            <v>São Paulo</v>
          </cell>
          <cell r="AJ2330" t="str">
            <v>São Paulo</v>
          </cell>
          <cell r="AK2330" t="str">
            <v>11</v>
          </cell>
          <cell r="AL2330" t="str">
            <v>3582.5006</v>
          </cell>
          <cell r="AM2330" t="str">
            <v>11</v>
          </cell>
          <cell r="AN2330" t="str">
            <v>5927.4217</v>
          </cell>
          <cell r="AP2330">
            <v>7245</v>
          </cell>
          <cell r="AQ2330" t="str">
            <v>03776</v>
          </cell>
          <cell r="AR2330" t="str">
            <v>2</v>
          </cell>
          <cell r="AS2330" t="str">
            <v>211201030</v>
          </cell>
          <cell r="AT2330" t="str">
            <v>198020020132</v>
          </cell>
          <cell r="AU2330" t="str">
            <v>002</v>
          </cell>
          <cell r="AV2330" t="str">
            <v>381</v>
          </cell>
          <cell r="AW2330" t="str">
            <v>14775912</v>
          </cell>
          <cell r="AX2330" t="str">
            <v>810</v>
          </cell>
          <cell r="AY2330">
            <v>3</v>
          </cell>
          <cell r="AZ2330">
            <v>5</v>
          </cell>
          <cell r="BA2330">
            <v>4</v>
          </cell>
          <cell r="BB2330" t="str">
            <v>01.356.678.512</v>
          </cell>
          <cell r="BC2330">
            <v>46222</v>
          </cell>
          <cell r="BD2330">
            <v>43654</v>
          </cell>
          <cell r="BE2330" t="str">
            <v>A</v>
          </cell>
          <cell r="BF2330" t="str">
            <v>D</v>
          </cell>
          <cell r="BG2330">
            <v>43965</v>
          </cell>
        </row>
        <row r="2331">
          <cell r="A2331">
            <v>114943</v>
          </cell>
          <cell r="B2331" t="str">
            <v>WAGNER VARGENS DE ALMEIDA</v>
          </cell>
          <cell r="C2331" t="str">
            <v>AJUDANTE EQ SERVICOS DIVERSOS</v>
          </cell>
          <cell r="D2331" t="str">
            <v>ECOSAMPA Operação Geral</v>
          </cell>
          <cell r="E2331">
            <v>43916</v>
          </cell>
          <cell r="F2331">
            <v>1603.99</v>
          </cell>
          <cell r="G2331" t="str">
            <v>Em Atividade Normal</v>
          </cell>
          <cell r="H2331">
            <v>45149</v>
          </cell>
          <cell r="I2331">
            <v>36501</v>
          </cell>
          <cell r="J2331" t="str">
            <v>486.114.218-09</v>
          </cell>
          <cell r="K2331" t="str">
            <v>267.87237.06.3</v>
          </cell>
          <cell r="L2331" t="str">
            <v>Salário Mensal</v>
          </cell>
          <cell r="M2331" t="str">
            <v>Empregado (CLT)</v>
          </cell>
          <cell r="N2331" t="str">
            <v>5142-25</v>
          </cell>
          <cell r="O2331">
            <v>339</v>
          </cell>
          <cell r="P2331" t="str">
            <v>SEGUNDA A SABADO - 13:20 AS 21:40 / INTERVALO DE 01 HORA</v>
          </cell>
          <cell r="Q2331" t="str">
            <v>220 Horas</v>
          </cell>
          <cell r="R2331" t="str">
            <v>75.01.014</v>
          </cell>
          <cell r="S2331" t="str">
            <v>SCK - Pintura de Meio-Fio e Remoção Faixas e Propagandas</v>
          </cell>
          <cell r="T2331">
            <v>2</v>
          </cell>
          <cell r="U2331" t="str">
            <v>SIEMACO SAO PAULO LIMP URBANA</v>
          </cell>
          <cell r="V2331" t="str">
            <v>Brasileira</v>
          </cell>
          <cell r="W2331" t="str">
            <v>Campos do Jordão</v>
          </cell>
          <cell r="X2331" t="str">
            <v>EDNA BARBOSA VARGENS</v>
          </cell>
          <cell r="Y2331" t="str">
            <v>LUIZ MARCOS DE ALMEIDA</v>
          </cell>
          <cell r="Z2331" t="str">
            <v>Solteiro</v>
          </cell>
          <cell r="AA2331" t="str">
            <v>Ensino Médio Completo</v>
          </cell>
          <cell r="AB2331" t="str">
            <v>M</v>
          </cell>
          <cell r="AC2331" t="str">
            <v>Rua</v>
          </cell>
          <cell r="AD2331" t="str">
            <v>CAMPOS DOS AMIGOS</v>
          </cell>
          <cell r="AE2331" t="str">
            <v>66</v>
          </cell>
          <cell r="AG2331" t="str">
            <v>04860-125</v>
          </cell>
          <cell r="AH2331" t="str">
            <v>JARDIM GUANABARA</v>
          </cell>
          <cell r="AI2331" t="str">
            <v>São Paulo</v>
          </cell>
          <cell r="AJ2331" t="str">
            <v>São Paulo</v>
          </cell>
          <cell r="AK2331" t="str">
            <v>11</v>
          </cell>
          <cell r="AL2331" t="str">
            <v>94994.8040</v>
          </cell>
          <cell r="AP2331">
            <v>6733</v>
          </cell>
          <cell r="AQ2331" t="str">
            <v>34633</v>
          </cell>
          <cell r="AR2331" t="str">
            <v>9</v>
          </cell>
          <cell r="AS2331" t="str">
            <v>587980266</v>
          </cell>
          <cell r="AT2331" t="str">
            <v>434598900191</v>
          </cell>
          <cell r="AU2331" t="str">
            <v>573</v>
          </cell>
          <cell r="AV2331" t="str">
            <v>381</v>
          </cell>
          <cell r="AW2331" t="str">
            <v>48611421</v>
          </cell>
          <cell r="AX2331" t="str">
            <v>809</v>
          </cell>
          <cell r="AY2331">
            <v>3</v>
          </cell>
          <cell r="AZ2331">
            <v>5</v>
          </cell>
          <cell r="BA2331">
            <v>5</v>
          </cell>
        </row>
        <row r="2332">
          <cell r="A2332">
            <v>121485</v>
          </cell>
          <cell r="B2332" t="str">
            <v>WALDIR ANTONIO MARTINS</v>
          </cell>
          <cell r="C2332" t="str">
            <v>MOTORISTA CAMINHAO</v>
          </cell>
          <cell r="D2332" t="str">
            <v>ECOSAMPA Operação Geral</v>
          </cell>
          <cell r="E2332">
            <v>44967</v>
          </cell>
          <cell r="F2332">
            <v>3050.22</v>
          </cell>
          <cell r="G2332" t="str">
            <v>Demitido em Meses Anteriores</v>
          </cell>
          <cell r="H2332">
            <v>44981</v>
          </cell>
          <cell r="I2332">
            <v>22817</v>
          </cell>
          <cell r="J2332" t="str">
            <v>203.984.598-43</v>
          </cell>
          <cell r="K2332" t="str">
            <v>107.05082.78.1</v>
          </cell>
          <cell r="L2332" t="str">
            <v>Salário Mensal</v>
          </cell>
          <cell r="M2332" t="str">
            <v>Empregado (CLT)</v>
          </cell>
          <cell r="N2332" t="str">
            <v>7825-10</v>
          </cell>
          <cell r="O2332">
            <v>339</v>
          </cell>
          <cell r="P2332" t="str">
            <v>SEGUNDA A SABADO - 13:20 AS 21:40 / INTERVALO DE 01 HORA</v>
          </cell>
          <cell r="Q2332" t="str">
            <v>220 Horas</v>
          </cell>
          <cell r="R2332" t="str">
            <v>75.01.011</v>
          </cell>
          <cell r="S2332" t="str">
            <v>SCK - Lavagem - Feiras, Vias e Logradouros</v>
          </cell>
          <cell r="T2332">
            <v>2</v>
          </cell>
          <cell r="U2332" t="str">
            <v>SIND TRAB EMP DE ONIBUS RODOV INTEREST INTERM SET DIF SAO PAULO</v>
          </cell>
          <cell r="V2332" t="str">
            <v>Brasileira</v>
          </cell>
          <cell r="W2332" t="str">
            <v>São Paulo</v>
          </cell>
          <cell r="X2332" t="str">
            <v>DIRCE MARTINS DE OLIVEIRA</v>
          </cell>
          <cell r="Y2332" t="str">
            <v>NAO DECLARADO</v>
          </cell>
          <cell r="Z2332" t="str">
            <v>Casado</v>
          </cell>
          <cell r="AA2332" t="str">
            <v>Ensino Médio Completo</v>
          </cell>
          <cell r="AB2332" t="str">
            <v>M</v>
          </cell>
          <cell r="AC2332" t="str">
            <v>Rua</v>
          </cell>
          <cell r="AD2332" t="str">
            <v>CANCAO DO SONHO BOM</v>
          </cell>
          <cell r="AE2332" t="str">
            <v>87</v>
          </cell>
          <cell r="AG2332" t="str">
            <v>08474-190</v>
          </cell>
          <cell r="AH2332" t="str">
            <v>CONJUNTO HABITACIONAL CASTRO ALVES</v>
          </cell>
          <cell r="AI2332" t="str">
            <v>São Paulo</v>
          </cell>
          <cell r="AJ2332" t="str">
            <v>São Paulo</v>
          </cell>
          <cell r="AK2332" t="str">
            <v>11</v>
          </cell>
          <cell r="AL2332" t="str">
            <v>94889.3087</v>
          </cell>
          <cell r="AM2332" t="str">
            <v>11</v>
          </cell>
          <cell r="AN2332" t="str">
            <v>97815-9779</v>
          </cell>
          <cell r="AP2332">
            <v>6611</v>
          </cell>
          <cell r="AQ2332" t="str">
            <v>23652</v>
          </cell>
          <cell r="AR2332" t="str">
            <v>9</v>
          </cell>
          <cell r="AS2332" t="str">
            <v>149199259</v>
          </cell>
          <cell r="AT2332" t="str">
            <v>081100100183</v>
          </cell>
          <cell r="AU2332" t="str">
            <v>0124</v>
          </cell>
          <cell r="AV2332" t="str">
            <v>248</v>
          </cell>
          <cell r="AW2332" t="str">
            <v>20398459</v>
          </cell>
          <cell r="AX2332" t="str">
            <v>843</v>
          </cell>
          <cell r="AY2332">
            <v>0</v>
          </cell>
          <cell r="AZ2332">
            <v>0</v>
          </cell>
          <cell r="BA2332">
            <v>14</v>
          </cell>
          <cell r="BB2332" t="str">
            <v>01.380.244.722</v>
          </cell>
          <cell r="BC2332">
            <v>46765</v>
          </cell>
          <cell r="BD2332">
            <v>44944</v>
          </cell>
          <cell r="BE2332" t="str">
            <v>D</v>
          </cell>
          <cell r="BG2332">
            <v>44929</v>
          </cell>
        </row>
        <row r="2333">
          <cell r="A2333">
            <v>122234</v>
          </cell>
          <cell r="B2333" t="str">
            <v>WALDIR ANTONIO MARTINS</v>
          </cell>
          <cell r="C2333" t="str">
            <v>MOTORISTA CAMINHAO</v>
          </cell>
          <cell r="D2333" t="str">
            <v>ECOSAMPA Operação Geral</v>
          </cell>
          <cell r="E2333">
            <v>45089</v>
          </cell>
          <cell r="F2333">
            <v>3050.22</v>
          </cell>
          <cell r="G2333" t="str">
            <v>Em Atividade Normal</v>
          </cell>
          <cell r="H2333">
            <v>45089</v>
          </cell>
          <cell r="I2333">
            <v>22817</v>
          </cell>
          <cell r="J2333" t="str">
            <v>203.984.598-43</v>
          </cell>
          <cell r="K2333" t="str">
            <v>107.05082.78.1</v>
          </cell>
          <cell r="L2333" t="str">
            <v>Salário Mensal</v>
          </cell>
          <cell r="M2333" t="str">
            <v>Empregado (CLT)</v>
          </cell>
          <cell r="N2333" t="str">
            <v>7825-10</v>
          </cell>
          <cell r="O2333">
            <v>339</v>
          </cell>
          <cell r="P2333" t="str">
            <v>SEGUNDA A SABADO - 13:20 AS 21:40 / INTERVALO DE 01 HORA</v>
          </cell>
          <cell r="Q2333" t="str">
            <v>220 Horas</v>
          </cell>
          <cell r="R2333" t="str">
            <v>75.01.018</v>
          </cell>
          <cell r="S2333" t="str">
            <v>SCK - Coleta Mecânica de Entulho</v>
          </cell>
          <cell r="T2333">
            <v>2</v>
          </cell>
          <cell r="U2333" t="str">
            <v>SIND TRAB EMP DE ONIBUS RODOV INTEREST INTERM SET DIF SAO PAULO</v>
          </cell>
          <cell r="V2333" t="str">
            <v>Brasileira</v>
          </cell>
          <cell r="W2333" t="str">
            <v>São Paulo</v>
          </cell>
          <cell r="X2333" t="str">
            <v>DIRCE MARTINS DE OLIVEIRA</v>
          </cell>
          <cell r="Z2333" t="str">
            <v>Casado</v>
          </cell>
          <cell r="AA2333" t="str">
            <v>Ensino Fundamental Completo</v>
          </cell>
          <cell r="AB2333" t="str">
            <v>M</v>
          </cell>
          <cell r="AC2333" t="str">
            <v>Rua</v>
          </cell>
          <cell r="AD2333" t="str">
            <v>CANCAO DO SONHO BOM</v>
          </cell>
          <cell r="AE2333" t="str">
            <v>87</v>
          </cell>
          <cell r="AG2333" t="str">
            <v>08474-190</v>
          </cell>
          <cell r="AH2333" t="str">
            <v>CONJUNTO HABITACIONAL CASTRO ALVES</v>
          </cell>
          <cell r="AI2333" t="str">
            <v>São Paulo</v>
          </cell>
          <cell r="AJ2333" t="str">
            <v>São Paulo</v>
          </cell>
          <cell r="AK2333" t="str">
            <v>11</v>
          </cell>
          <cell r="AL2333" t="str">
            <v>94889.3087</v>
          </cell>
          <cell r="AM2333" t="str">
            <v>11</v>
          </cell>
          <cell r="AN2333" t="str">
            <v>97815-9779</v>
          </cell>
          <cell r="AP2333">
            <v>6611</v>
          </cell>
          <cell r="AQ2333" t="str">
            <v>23652</v>
          </cell>
          <cell r="AR2333" t="str">
            <v>9</v>
          </cell>
          <cell r="AS2333" t="str">
            <v>149199259</v>
          </cell>
          <cell r="AT2333" t="str">
            <v>081100100183</v>
          </cell>
          <cell r="AU2333" t="str">
            <v>248</v>
          </cell>
          <cell r="AV2333" t="str">
            <v>0124</v>
          </cell>
          <cell r="AW2333" t="str">
            <v>20398459</v>
          </cell>
          <cell r="AX2333" t="str">
            <v>843</v>
          </cell>
          <cell r="AY2333">
            <v>0</v>
          </cell>
          <cell r="AZ2333">
            <v>2</v>
          </cell>
          <cell r="BA2333">
            <v>19</v>
          </cell>
          <cell r="BB2333" t="str">
            <v>01.380.244.722</v>
          </cell>
          <cell r="BC2333">
            <v>46765</v>
          </cell>
          <cell r="BE2333" t="str">
            <v>D</v>
          </cell>
          <cell r="BG2333">
            <v>45068</v>
          </cell>
        </row>
        <row r="2334">
          <cell r="A2334">
            <v>112597</v>
          </cell>
          <cell r="B2334" t="str">
            <v>WALDIR PEREIRA SANTOS</v>
          </cell>
          <cell r="C2334" t="str">
            <v>VARREDOR</v>
          </cell>
          <cell r="D2334" t="str">
            <v>ECOSAMPA Capela do Socorro</v>
          </cell>
          <cell r="E2334">
            <v>43617</v>
          </cell>
          <cell r="F2334">
            <v>1603.99</v>
          </cell>
          <cell r="G2334" t="str">
            <v>Em Atividade Normal</v>
          </cell>
          <cell r="H2334">
            <v>44835</v>
          </cell>
          <cell r="I2334">
            <v>28801</v>
          </cell>
          <cell r="J2334" t="str">
            <v>280.288.298-80</v>
          </cell>
          <cell r="K2334" t="str">
            <v>132.34404.77.0</v>
          </cell>
          <cell r="L2334" t="str">
            <v>Salário Mensal</v>
          </cell>
          <cell r="M2334" t="str">
            <v>Empregado (CLT)</v>
          </cell>
          <cell r="N2334" t="str">
            <v>5142-15</v>
          </cell>
          <cell r="O2334">
            <v>233</v>
          </cell>
          <cell r="P2334" t="str">
            <v>SEGUNDA A SABADO - 09:00 AS 17:20 / INTERVALO DE 01 HORA</v>
          </cell>
          <cell r="Q2334" t="str">
            <v>220 Horas</v>
          </cell>
          <cell r="R2334" t="str">
            <v>75.01.006</v>
          </cell>
          <cell r="S2334" t="str">
            <v>SCK - Varrição de Vias e Logradouros</v>
          </cell>
          <cell r="T2334">
            <v>2</v>
          </cell>
          <cell r="U2334" t="str">
            <v>SIEMACO SAO PAULO LIMP URBANA</v>
          </cell>
          <cell r="V2334" t="str">
            <v>Brasileira</v>
          </cell>
          <cell r="W2334" t="str">
            <v>Berilo</v>
          </cell>
          <cell r="X2334" t="str">
            <v>MARIA RODRIGUES DOS SANTOS</v>
          </cell>
          <cell r="Y2334" t="str">
            <v>JOSE PEREIRA DOS SANTOS</v>
          </cell>
          <cell r="Z2334" t="str">
            <v>Solteiro</v>
          </cell>
          <cell r="AA2334" t="str">
            <v>Ensino Médio Completo</v>
          </cell>
          <cell r="AB2334" t="str">
            <v>M</v>
          </cell>
          <cell r="AC2334" t="str">
            <v>Rua</v>
          </cell>
          <cell r="AD2334" t="str">
            <v>ADAO GLASSER BUENO</v>
          </cell>
          <cell r="AE2334" t="str">
            <v>22</v>
          </cell>
          <cell r="AG2334" t="str">
            <v>04895-010</v>
          </cell>
          <cell r="AH2334" t="str">
            <v>COLONIA (ZONA SUL)</v>
          </cell>
          <cell r="AI2334" t="str">
            <v>São Paulo</v>
          </cell>
          <cell r="AJ2334" t="str">
            <v>São Paulo</v>
          </cell>
          <cell r="AP2334">
            <v>5917</v>
          </cell>
          <cell r="AQ2334" t="str">
            <v>04035</v>
          </cell>
          <cell r="AR2334" t="str">
            <v>3</v>
          </cell>
          <cell r="AS2334" t="str">
            <v>331642554</v>
          </cell>
          <cell r="AT2334" t="str">
            <v>275941460191</v>
          </cell>
          <cell r="AU2334" t="str">
            <v>288</v>
          </cell>
          <cell r="AV2334" t="str">
            <v>381</v>
          </cell>
          <cell r="AW2334" t="str">
            <v>0000030426</v>
          </cell>
          <cell r="AX2334" t="str">
            <v>00234</v>
          </cell>
          <cell r="AY2334">
            <v>4</v>
          </cell>
          <cell r="AZ2334">
            <v>3</v>
          </cell>
          <cell r="BA2334">
            <v>0</v>
          </cell>
        </row>
        <row r="2335">
          <cell r="A2335">
            <v>112882</v>
          </cell>
          <cell r="B2335" t="str">
            <v>WALICE ARAUJO SOUZA</v>
          </cell>
          <cell r="C2335" t="str">
            <v>AJUDANTE EQ SERVICOS DIVERSOS</v>
          </cell>
          <cell r="D2335" t="str">
            <v>ECOSAMPA Santo Amaro</v>
          </cell>
          <cell r="E2335">
            <v>43617</v>
          </cell>
          <cell r="F2335">
            <v>1603.99</v>
          </cell>
          <cell r="G2335" t="str">
            <v>Em Atividade Normal</v>
          </cell>
          <cell r="H2335">
            <v>45023</v>
          </cell>
          <cell r="I2335">
            <v>34873</v>
          </cell>
          <cell r="J2335" t="str">
            <v>417.207.828-14</v>
          </cell>
          <cell r="K2335" t="str">
            <v>206.22312.88.4</v>
          </cell>
          <cell r="L2335" t="str">
            <v>Salário Mensal</v>
          </cell>
          <cell r="M2335" t="str">
            <v>Empregado (CLT)</v>
          </cell>
          <cell r="N2335" t="str">
            <v>5142-25</v>
          </cell>
          <cell r="O2335">
            <v>66</v>
          </cell>
          <cell r="P2335" t="str">
            <v>SEGUNDA A SABADO - 06:00 AS 14:20 / INTERVALO DE 01 HORA</v>
          </cell>
          <cell r="Q2335" t="str">
            <v>220 Horas</v>
          </cell>
          <cell r="R2335" t="str">
            <v>75.01.013</v>
          </cell>
          <cell r="S2335" t="str">
            <v>SCK - Capinação e Roçada de Vias</v>
          </cell>
          <cell r="T2335">
            <v>2</v>
          </cell>
          <cell r="U2335" t="str">
            <v>SIEMACO SAO PAULO LIMP URBANA</v>
          </cell>
          <cell r="V2335" t="str">
            <v>Brasileira</v>
          </cell>
          <cell r="W2335" t="str">
            <v>Almadina</v>
          </cell>
          <cell r="X2335" t="str">
            <v>LUZIA RAIMUNDA RAUJO</v>
          </cell>
          <cell r="Y2335" t="str">
            <v>MARIANO ALVES SOUZA</v>
          </cell>
          <cell r="Z2335" t="str">
            <v>Solteiro</v>
          </cell>
          <cell r="AA2335" t="str">
            <v>Educação Básica Incompleta</v>
          </cell>
          <cell r="AB2335" t="str">
            <v>M</v>
          </cell>
          <cell r="AC2335" t="str">
            <v>Rua</v>
          </cell>
          <cell r="AD2335" t="str">
            <v>DAS GOIABEIRAS</v>
          </cell>
          <cell r="AE2335" t="str">
            <v>27</v>
          </cell>
          <cell r="AG2335" t="str">
            <v>05661-040</v>
          </cell>
          <cell r="AH2335" t="str">
            <v>PARAISOPOLIS</v>
          </cell>
          <cell r="AI2335" t="str">
            <v>São Paulo</v>
          </cell>
          <cell r="AJ2335" t="str">
            <v>São Paulo</v>
          </cell>
          <cell r="AP2335">
            <v>9104</v>
          </cell>
          <cell r="AQ2335" t="str">
            <v>20366</v>
          </cell>
          <cell r="AR2335" t="str">
            <v>7</v>
          </cell>
          <cell r="AS2335" t="str">
            <v>436284248</v>
          </cell>
          <cell r="AT2335" t="str">
            <v>352926930175</v>
          </cell>
          <cell r="AU2335" t="str">
            <v>081</v>
          </cell>
          <cell r="AV2335" t="str">
            <v>172</v>
          </cell>
          <cell r="AW2335" t="str">
            <v>0000034277</v>
          </cell>
          <cell r="AX2335" t="str">
            <v>00414</v>
          </cell>
          <cell r="AY2335">
            <v>4</v>
          </cell>
          <cell r="AZ2335">
            <v>3</v>
          </cell>
          <cell r="BA2335">
            <v>0</v>
          </cell>
        </row>
        <row r="2336">
          <cell r="A2336">
            <v>121684</v>
          </cell>
          <cell r="B2336" t="str">
            <v>WALKER MINANCIAM DA SILVA</v>
          </cell>
          <cell r="C2336" t="str">
            <v>AUXILIAR DE CONTROLE OPERACIONAL</v>
          </cell>
          <cell r="D2336" t="str">
            <v>ECOSAMPA Operação Geral</v>
          </cell>
          <cell r="E2336">
            <v>44994</v>
          </cell>
          <cell r="F2336">
            <v>1952.99</v>
          </cell>
          <cell r="G2336" t="str">
            <v>Em Atividade Normal</v>
          </cell>
          <cell r="H2336">
            <v>44994</v>
          </cell>
          <cell r="I2336">
            <v>33975</v>
          </cell>
          <cell r="J2336" t="str">
            <v>416.014.658-90</v>
          </cell>
          <cell r="K2336" t="str">
            <v>201.15042.63.0</v>
          </cell>
          <cell r="L2336" t="str">
            <v>Salário Mensal</v>
          </cell>
          <cell r="M2336" t="str">
            <v>Empregado (CLT)</v>
          </cell>
          <cell r="N2336" t="str">
            <v>3423-10</v>
          </cell>
          <cell r="O2336">
            <v>301</v>
          </cell>
          <cell r="P2336" t="str">
            <v>SEGUNDA A SABADO - 22:00 AS 05:25 / INTERVALO DE 01 HORA</v>
          </cell>
          <cell r="Q2336" t="str">
            <v>220 Horas</v>
          </cell>
          <cell r="R2336" t="str">
            <v>75.02.001</v>
          </cell>
          <cell r="S2336" t="str">
            <v>Apoio Op C.Indireto</v>
          </cell>
          <cell r="T2336">
            <v>3</v>
          </cell>
          <cell r="U2336" t="str">
            <v>SIEMACO SAO PAULO LIMP URBANA</v>
          </cell>
          <cell r="V2336" t="str">
            <v>Brasileira</v>
          </cell>
          <cell r="W2336" t="str">
            <v>São Paulo</v>
          </cell>
          <cell r="X2336" t="str">
            <v>MARIA APARECIDA DA SILVA</v>
          </cell>
          <cell r="Y2336" t="str">
            <v>LUIZ MARIO DA SILVA</v>
          </cell>
          <cell r="Z2336" t="str">
            <v>Solteiro</v>
          </cell>
          <cell r="AA2336" t="str">
            <v>Ensino Médio Completo</v>
          </cell>
          <cell r="AB2336" t="str">
            <v>M</v>
          </cell>
          <cell r="AC2336" t="str">
            <v>Rua</v>
          </cell>
          <cell r="AD2336" t="str">
            <v>FORCA POPULAR</v>
          </cell>
          <cell r="AE2336" t="str">
            <v>12</v>
          </cell>
          <cell r="AG2336" t="str">
            <v>04846-500</v>
          </cell>
          <cell r="AH2336" t="str">
            <v>VILA NASCENTE</v>
          </cell>
          <cell r="AI2336" t="str">
            <v>São Paulo</v>
          </cell>
          <cell r="AJ2336" t="str">
            <v>São Paulo</v>
          </cell>
          <cell r="AM2336" t="str">
            <v>11</v>
          </cell>
          <cell r="AN2336" t="str">
            <v>94947-3084</v>
          </cell>
          <cell r="AP2336">
            <v>1659</v>
          </cell>
          <cell r="AQ2336" t="str">
            <v>24489</v>
          </cell>
          <cell r="AR2336" t="str">
            <v>9</v>
          </cell>
          <cell r="AS2336" t="str">
            <v>491814689</v>
          </cell>
          <cell r="AT2336" t="str">
            <v>388275940141</v>
          </cell>
          <cell r="AU2336" t="str">
            <v>0076</v>
          </cell>
          <cell r="AV2336" t="str">
            <v>001</v>
          </cell>
          <cell r="AW2336" t="str">
            <v>41601465</v>
          </cell>
          <cell r="AX2336" t="str">
            <v>890</v>
          </cell>
          <cell r="AY2336">
            <v>0</v>
          </cell>
          <cell r="AZ2336">
            <v>5</v>
          </cell>
          <cell r="BA2336">
            <v>22</v>
          </cell>
        </row>
        <row r="2337">
          <cell r="A2337">
            <v>121510</v>
          </cell>
          <cell r="B2337" t="str">
            <v>WALLACE FERREIRA DA SILVA</v>
          </cell>
          <cell r="C2337" t="str">
            <v>AJUDANTE EQ SERVICOS DIVERSOS</v>
          </cell>
          <cell r="D2337" t="str">
            <v>ECOSAMPA Operação Geral</v>
          </cell>
          <cell r="E2337">
            <v>44972</v>
          </cell>
          <cell r="F2337">
            <v>1603.99</v>
          </cell>
          <cell r="G2337" t="str">
            <v>Demitido em Meses Anteriores</v>
          </cell>
          <cell r="H2337">
            <v>44986</v>
          </cell>
          <cell r="I2337">
            <v>30519</v>
          </cell>
          <cell r="J2337" t="str">
            <v>310.216.358-04</v>
          </cell>
          <cell r="K2337" t="str">
            <v>129.13833.81.2</v>
          </cell>
          <cell r="L2337" t="str">
            <v>Salário Mensal</v>
          </cell>
          <cell r="M2337" t="str">
            <v>Empregado (CLT)</v>
          </cell>
          <cell r="N2337" t="str">
            <v>5142-25</v>
          </cell>
          <cell r="O2337">
            <v>339</v>
          </cell>
          <cell r="P2337" t="str">
            <v>SEGUNDA A SABADO - 13:20 AS 21:40 / INTERVALO DE 01 HORA</v>
          </cell>
          <cell r="Q2337" t="str">
            <v>220 Horas</v>
          </cell>
          <cell r="R2337" t="str">
            <v>75.01.011</v>
          </cell>
          <cell r="S2337" t="str">
            <v>SCK - Lavagem - Feiras, Vias e Logradouros</v>
          </cell>
          <cell r="T2337">
            <v>2</v>
          </cell>
          <cell r="U2337" t="str">
            <v>SIEMACO SAO PAULO LIMP URBANA</v>
          </cell>
          <cell r="V2337" t="str">
            <v>Brasileira</v>
          </cell>
          <cell r="W2337" t="str">
            <v>Nenhum</v>
          </cell>
          <cell r="X2337" t="str">
            <v>LUCIA HELENA FERREIRA DA SILVA</v>
          </cell>
          <cell r="Y2337" t="str">
            <v>JURACI AMARO DA SILVA</v>
          </cell>
          <cell r="Z2337" t="str">
            <v>Casado</v>
          </cell>
          <cell r="AA2337" t="str">
            <v>Ensino Médio Completo</v>
          </cell>
          <cell r="AB2337" t="str">
            <v>M</v>
          </cell>
          <cell r="AC2337" t="str">
            <v>Estrada</v>
          </cell>
          <cell r="AD2337" t="str">
            <v>PIRAJUSSARA VALO VELHO</v>
          </cell>
          <cell r="AE2337" t="str">
            <v>1941</v>
          </cell>
          <cell r="AG2337" t="str">
            <v>05791-220</v>
          </cell>
          <cell r="AH2337" t="str">
            <v>JARDIM MITSUTANI</v>
          </cell>
          <cell r="AI2337" t="str">
            <v>São Paulo</v>
          </cell>
          <cell r="AJ2337" t="str">
            <v>São Paulo</v>
          </cell>
          <cell r="AK2337" t="str">
            <v>11</v>
          </cell>
          <cell r="AL2337" t="str">
            <v>5824.8058</v>
          </cell>
          <cell r="AM2337" t="str">
            <v>11</v>
          </cell>
          <cell r="AN2337" t="str">
            <v>95351-1692</v>
          </cell>
          <cell r="AP2337">
            <v>568</v>
          </cell>
          <cell r="AQ2337" t="str">
            <v>67684</v>
          </cell>
          <cell r="AR2337" t="str">
            <v>5</v>
          </cell>
          <cell r="AS2337" t="str">
            <v>347553795</v>
          </cell>
          <cell r="AT2337" t="str">
            <v>3210186201116</v>
          </cell>
          <cell r="AU2337" t="str">
            <v>0655</v>
          </cell>
          <cell r="AV2337" t="str">
            <v>328</v>
          </cell>
          <cell r="AW2337" t="str">
            <v>31021635</v>
          </cell>
          <cell r="AX2337" t="str">
            <v>804</v>
          </cell>
          <cell r="AY2337">
            <v>0</v>
          </cell>
          <cell r="AZ2337">
            <v>0</v>
          </cell>
          <cell r="BA2337">
            <v>16</v>
          </cell>
        </row>
        <row r="2338">
          <cell r="A2338">
            <v>112345</v>
          </cell>
          <cell r="B2338" t="str">
            <v>WALLACE TAVARES DA SILVA</v>
          </cell>
          <cell r="C2338" t="str">
            <v>BUEIRISTA</v>
          </cell>
          <cell r="D2338" t="str">
            <v>ECOSAMPA Campo Limpo</v>
          </cell>
          <cell r="E2338">
            <v>43617</v>
          </cell>
          <cell r="F2338">
            <v>1907.79</v>
          </cell>
          <cell r="G2338" t="str">
            <v>Em Atividade Normal</v>
          </cell>
          <cell r="H2338">
            <v>44993</v>
          </cell>
          <cell r="I2338">
            <v>27574</v>
          </cell>
          <cell r="J2338" t="str">
            <v>195.794.348-32</v>
          </cell>
          <cell r="K2338" t="str">
            <v>125.38193.41.0</v>
          </cell>
          <cell r="L2338" t="str">
            <v>Salário Mensal</v>
          </cell>
          <cell r="M2338" t="str">
            <v>Empregado (CLT)</v>
          </cell>
          <cell r="N2338" t="str">
            <v>9922-25</v>
          </cell>
          <cell r="O2338">
            <v>66</v>
          </cell>
          <cell r="P2338" t="str">
            <v>SEGUNDA A SABADO - 06:00 AS 14:20 / INTERVALO DE 01 HORA</v>
          </cell>
          <cell r="Q2338" t="str">
            <v>220 Horas</v>
          </cell>
          <cell r="R2338" t="str">
            <v>75.01.012</v>
          </cell>
          <cell r="S2338" t="str">
            <v>SCK - Limpeza de Bueiros</v>
          </cell>
          <cell r="T2338">
            <v>2</v>
          </cell>
          <cell r="U2338" t="str">
            <v>SIEMACO SAO PAULO LIMP URBANA</v>
          </cell>
          <cell r="V2338" t="str">
            <v>Brasileira</v>
          </cell>
          <cell r="W2338" t="str">
            <v>Olinda</v>
          </cell>
          <cell r="X2338" t="str">
            <v>IRACI PAULO DA SILVA</v>
          </cell>
          <cell r="Y2338" t="str">
            <v>SEBASTIAO TAVARES DA SILVA</v>
          </cell>
          <cell r="Z2338" t="str">
            <v>Outros</v>
          </cell>
          <cell r="AA2338" t="str">
            <v>Ensino Médio Completo</v>
          </cell>
          <cell r="AB2338" t="str">
            <v>M</v>
          </cell>
          <cell r="AC2338" t="str">
            <v>Rua</v>
          </cell>
          <cell r="AD2338" t="str">
            <v>HENRIQUE SAM MINDLIN</v>
          </cell>
          <cell r="AE2338" t="str">
            <v>605</v>
          </cell>
          <cell r="AG2338" t="str">
            <v>05882-000</v>
          </cell>
          <cell r="AH2338" t="str">
            <v>JD SAO BENTO NOVO</v>
          </cell>
          <cell r="AI2338" t="str">
            <v>São Paulo</v>
          </cell>
          <cell r="AJ2338" t="str">
            <v>São Paulo</v>
          </cell>
          <cell r="AK2338" t="str">
            <v>11</v>
          </cell>
          <cell r="AL2338" t="str">
            <v>5873.3400</v>
          </cell>
          <cell r="AM2338" t="str">
            <v>11</v>
          </cell>
          <cell r="AN2338" t="str">
            <v>6277.6280</v>
          </cell>
          <cell r="AP2338">
            <v>390</v>
          </cell>
          <cell r="AQ2338" t="str">
            <v>10730</v>
          </cell>
          <cell r="AR2338" t="str">
            <v>8</v>
          </cell>
          <cell r="AS2338" t="str">
            <v>28.566.934-5</v>
          </cell>
          <cell r="AT2338" t="str">
            <v>266240030183</v>
          </cell>
          <cell r="AU2338" t="str">
            <v>071</v>
          </cell>
          <cell r="AV2338" t="str">
            <v>020</v>
          </cell>
          <cell r="AW2338" t="str">
            <v>0000058512</v>
          </cell>
          <cell r="AX2338" t="str">
            <v>00174</v>
          </cell>
          <cell r="AY2338">
            <v>4</v>
          </cell>
          <cell r="AZ2338">
            <v>3</v>
          </cell>
          <cell r="BA2338">
            <v>0</v>
          </cell>
        </row>
        <row r="2339">
          <cell r="A2339">
            <v>112599</v>
          </cell>
          <cell r="B2339" t="str">
            <v>WALMIR ALVES DE SOUZA</v>
          </cell>
          <cell r="C2339" t="str">
            <v>AJUDANTE EQ SERVICOS DIVERSOS</v>
          </cell>
          <cell r="D2339" t="str">
            <v>ECOSAMPA M'Boi Mirim</v>
          </cell>
          <cell r="E2339">
            <v>43617</v>
          </cell>
          <cell r="F2339">
            <v>1603.99</v>
          </cell>
          <cell r="G2339" t="str">
            <v>Em Atividade Normal</v>
          </cell>
          <cell r="H2339">
            <v>44806</v>
          </cell>
          <cell r="I2339">
            <v>25357</v>
          </cell>
          <cell r="J2339" t="str">
            <v>900.586.905-49</v>
          </cell>
          <cell r="K2339" t="str">
            <v>125.57667.05.8</v>
          </cell>
          <cell r="L2339" t="str">
            <v>Salário Mensal</v>
          </cell>
          <cell r="M2339" t="str">
            <v>Empregado (CLT)</v>
          </cell>
          <cell r="N2339" t="str">
            <v>5142-25</v>
          </cell>
          <cell r="O2339">
            <v>167</v>
          </cell>
          <cell r="P2339" t="str">
            <v>SEGUNDA A SABADO - 13:40 AS 22:00 / INTERVALO DE 01 HORA</v>
          </cell>
          <cell r="Q2339" t="str">
            <v>220 Horas</v>
          </cell>
          <cell r="R2339" t="str">
            <v>75.01.013</v>
          </cell>
          <cell r="S2339" t="str">
            <v>SCK - Capinação e Roçada de Vias</v>
          </cell>
          <cell r="T2339">
            <v>2</v>
          </cell>
          <cell r="U2339" t="str">
            <v>SIEMACO SAO PAULO LIMP URBANA</v>
          </cell>
          <cell r="V2339" t="str">
            <v>Brasileira</v>
          </cell>
          <cell r="W2339" t="str">
            <v>Candeias</v>
          </cell>
          <cell r="X2339" t="str">
            <v>LINALVA BALBINA DA ENCARNACAO</v>
          </cell>
          <cell r="Y2339" t="str">
            <v>WALTER ALVES DE SOUZA</v>
          </cell>
          <cell r="Z2339" t="str">
            <v>Outros</v>
          </cell>
          <cell r="AA2339" t="str">
            <v>Ensino Fundamental Completo</v>
          </cell>
          <cell r="AB2339" t="str">
            <v>M</v>
          </cell>
          <cell r="AC2339" t="str">
            <v>Estrada</v>
          </cell>
          <cell r="AD2339" t="str">
            <v>M BOI MIRIM</v>
          </cell>
          <cell r="AE2339" t="str">
            <v>10557</v>
          </cell>
          <cell r="AG2339" t="str">
            <v>04945-043</v>
          </cell>
          <cell r="AH2339" t="str">
            <v>PQ DO LAGO</v>
          </cell>
          <cell r="AI2339" t="str">
            <v>São Paulo</v>
          </cell>
          <cell r="AJ2339" t="str">
            <v>São Paulo</v>
          </cell>
          <cell r="AM2339" t="str">
            <v>11</v>
          </cell>
          <cell r="AN2339" t="str">
            <v>6761.6975</v>
          </cell>
          <cell r="AP2339">
            <v>1667</v>
          </cell>
          <cell r="AQ2339" t="str">
            <v>71577</v>
          </cell>
          <cell r="AR2339" t="str">
            <v>3</v>
          </cell>
          <cell r="AS2339" t="str">
            <v>535595736</v>
          </cell>
          <cell r="AT2339" t="str">
            <v>69119670582</v>
          </cell>
          <cell r="AU2339" t="str">
            <v>094</v>
          </cell>
          <cell r="AV2339" t="str">
            <v>127</v>
          </cell>
          <cell r="AW2339" t="str">
            <v>0000065706</v>
          </cell>
          <cell r="AX2339" t="str">
            <v>00020</v>
          </cell>
          <cell r="AY2339">
            <v>4</v>
          </cell>
          <cell r="AZ2339">
            <v>3</v>
          </cell>
          <cell r="BA2339">
            <v>0</v>
          </cell>
        </row>
        <row r="2340">
          <cell r="A2340">
            <v>121324</v>
          </cell>
          <cell r="B2340" t="str">
            <v>WALTER CARINHANHA SOARES</v>
          </cell>
          <cell r="C2340" t="str">
            <v>VARREDOR</v>
          </cell>
          <cell r="D2340" t="str">
            <v>ECOSAMPA Capela do Socorro</v>
          </cell>
          <cell r="E2340">
            <v>44945</v>
          </cell>
          <cell r="F2340">
            <v>1603.99</v>
          </cell>
          <cell r="G2340" t="str">
            <v>Em Atividade Normal</v>
          </cell>
          <cell r="H2340">
            <v>44945</v>
          </cell>
          <cell r="I2340">
            <v>24106</v>
          </cell>
          <cell r="J2340" t="str">
            <v>077.914.158-01</v>
          </cell>
          <cell r="K2340" t="str">
            <v>108.67796.63.1</v>
          </cell>
          <cell r="L2340" t="str">
            <v>Salário Mensal</v>
          </cell>
          <cell r="M2340" t="str">
            <v>Empregado (CLT)</v>
          </cell>
          <cell r="N2340" t="str">
            <v>5142-15</v>
          </cell>
          <cell r="O2340">
            <v>233</v>
          </cell>
          <cell r="P2340" t="str">
            <v>SEGUNDA A SABADO - 09:00 AS 17:20 / INTERVALO DE 01 HORA</v>
          </cell>
          <cell r="Q2340" t="str">
            <v>220 Horas</v>
          </cell>
          <cell r="R2340" t="str">
            <v>75.01.006</v>
          </cell>
          <cell r="S2340" t="str">
            <v>SCK - Varrição de Vias e Logradouros</v>
          </cell>
          <cell r="T2340">
            <v>2</v>
          </cell>
          <cell r="U2340" t="str">
            <v>SIEMACO SAO PAULO LIMP URBANA</v>
          </cell>
          <cell r="V2340" t="str">
            <v>Brasileira</v>
          </cell>
          <cell r="W2340" t="str">
            <v>São Paulo</v>
          </cell>
          <cell r="X2340" t="str">
            <v>JULINDA CARINHANHA SOARES</v>
          </cell>
          <cell r="Y2340" t="str">
            <v>ROSALVO DUARTE SOARES</v>
          </cell>
          <cell r="Z2340" t="str">
            <v>Casado</v>
          </cell>
          <cell r="AA2340" t="str">
            <v>Ensino Fundamental Incompleto</v>
          </cell>
          <cell r="AB2340" t="str">
            <v>M</v>
          </cell>
          <cell r="AC2340" t="str">
            <v>Rua</v>
          </cell>
          <cell r="AD2340" t="str">
            <v>FLORA GENY</v>
          </cell>
          <cell r="AE2340" t="str">
            <v>139</v>
          </cell>
          <cell r="AF2340" t="str">
            <v>CS 2</v>
          </cell>
          <cell r="AG2340" t="str">
            <v>04814-575</v>
          </cell>
          <cell r="AH2340" t="str">
            <v>JARDIM GUANHEMBU</v>
          </cell>
          <cell r="AI2340" t="str">
            <v>São Paulo</v>
          </cell>
          <cell r="AJ2340" t="str">
            <v>São Paulo</v>
          </cell>
          <cell r="AK2340" t="str">
            <v>11</v>
          </cell>
          <cell r="AL2340" t="str">
            <v>95398.0275</v>
          </cell>
          <cell r="AM2340" t="str">
            <v>11</v>
          </cell>
          <cell r="AN2340" t="str">
            <v>94681-8919</v>
          </cell>
          <cell r="AP2340">
            <v>6753</v>
          </cell>
          <cell r="AQ2340" t="str">
            <v>50305</v>
          </cell>
          <cell r="AR2340" t="str">
            <v>8</v>
          </cell>
          <cell r="AS2340" t="str">
            <v>15.688.469-0</v>
          </cell>
          <cell r="AT2340" t="str">
            <v>132321100167</v>
          </cell>
          <cell r="AU2340" t="str">
            <v>0820</v>
          </cell>
          <cell r="AV2340" t="str">
            <v>280</v>
          </cell>
          <cell r="AW2340" t="str">
            <v>07791415</v>
          </cell>
          <cell r="AX2340" t="str">
            <v>801</v>
          </cell>
          <cell r="AY2340">
            <v>0</v>
          </cell>
          <cell r="AZ2340">
            <v>7</v>
          </cell>
          <cell r="BA2340">
            <v>12</v>
          </cell>
        </row>
        <row r="2341">
          <cell r="A2341">
            <v>112347</v>
          </cell>
          <cell r="B2341" t="str">
            <v>WASHINGTON DE JESUS FERREIRA DE CASTRO</v>
          </cell>
          <cell r="C2341" t="str">
            <v>AJUDANTE EQ SERVICOS DIVERSOS</v>
          </cell>
          <cell r="D2341" t="str">
            <v>ECOSAMPA Campo Limpo</v>
          </cell>
          <cell r="E2341">
            <v>43617</v>
          </cell>
          <cell r="F2341">
            <v>1464.83</v>
          </cell>
          <cell r="G2341" t="str">
            <v>Demitido em Meses Anteriores</v>
          </cell>
          <cell r="H2341">
            <v>44658</v>
          </cell>
          <cell r="I2341">
            <v>32766</v>
          </cell>
          <cell r="J2341" t="str">
            <v>383.508.068-77</v>
          </cell>
          <cell r="K2341" t="str">
            <v>209.60084.16.3</v>
          </cell>
          <cell r="L2341" t="str">
            <v>Salário Mensal</v>
          </cell>
          <cell r="M2341" t="str">
            <v>Empregado (CLT)</v>
          </cell>
          <cell r="N2341" t="str">
            <v>5142-25</v>
          </cell>
          <cell r="O2341">
            <v>167</v>
          </cell>
          <cell r="P2341" t="str">
            <v>SEGUNDA A SABADO - 13:40 AS 22:00 / INTERVALO DE 01 HORA</v>
          </cell>
          <cell r="Q2341" t="str">
            <v>220 Horas</v>
          </cell>
          <cell r="R2341" t="str">
            <v>75.01.013</v>
          </cell>
          <cell r="S2341" t="str">
            <v>SCK - Capinação e Roçada de Vias</v>
          </cell>
          <cell r="T2341">
            <v>2</v>
          </cell>
          <cell r="U2341" t="str">
            <v>SIEMACO SAO PAULO LIMP URBANA</v>
          </cell>
          <cell r="V2341" t="str">
            <v>Brasileira</v>
          </cell>
          <cell r="W2341" t="str">
            <v>São Paulo</v>
          </cell>
          <cell r="X2341" t="str">
            <v>ALAIDE JESUS DO CARMO</v>
          </cell>
          <cell r="Y2341" t="str">
            <v>LUIZ CARLOS FERREIRA DE CASTRO</v>
          </cell>
          <cell r="Z2341" t="str">
            <v>Solteiro</v>
          </cell>
          <cell r="AA2341" t="str">
            <v>Ensino Fundamental Incompleto</v>
          </cell>
          <cell r="AB2341" t="str">
            <v>M</v>
          </cell>
          <cell r="AC2341" t="str">
            <v>Rua</v>
          </cell>
          <cell r="AD2341" t="str">
            <v>MARTIM DA COSTA VILELA</v>
          </cell>
          <cell r="AE2341" t="str">
            <v>68</v>
          </cell>
          <cell r="AG2341" t="str">
            <v>05786-140</v>
          </cell>
          <cell r="AH2341" t="str">
            <v>VILA PIRAJUSSARA</v>
          </cell>
          <cell r="AI2341" t="str">
            <v>São Paulo</v>
          </cell>
          <cell r="AJ2341" t="str">
            <v>São Paulo</v>
          </cell>
          <cell r="AP2341">
            <v>9335</v>
          </cell>
          <cell r="AQ2341" t="str">
            <v>06231</v>
          </cell>
          <cell r="AR2341" t="str">
            <v>2</v>
          </cell>
          <cell r="AS2341" t="str">
            <v>463103725</v>
          </cell>
          <cell r="AT2341" t="str">
            <v>360900740175</v>
          </cell>
          <cell r="AU2341" t="str">
            <v>761</v>
          </cell>
          <cell r="AV2341" t="str">
            <v>328</v>
          </cell>
          <cell r="AW2341" t="str">
            <v>0000040067</v>
          </cell>
          <cell r="AX2341" t="str">
            <v>00350</v>
          </cell>
          <cell r="AY2341">
            <v>2</v>
          </cell>
          <cell r="AZ2341">
            <v>10</v>
          </cell>
          <cell r="BA2341">
            <v>6</v>
          </cell>
        </row>
        <row r="2342">
          <cell r="A2342">
            <v>112350</v>
          </cell>
          <cell r="B2342" t="str">
            <v>WASHINGTON MORAIS MILITAO</v>
          </cell>
          <cell r="C2342" t="str">
            <v>AJUDANTE EQ SERVICOS DIVERSOS</v>
          </cell>
          <cell r="D2342" t="str">
            <v>ECOSAMPA Campo Limpo</v>
          </cell>
          <cell r="E2342">
            <v>43617</v>
          </cell>
          <cell r="F2342">
            <v>1464.83</v>
          </cell>
          <cell r="G2342" t="str">
            <v>Demitido em Meses Anteriores</v>
          </cell>
          <cell r="H2342">
            <v>44536</v>
          </cell>
          <cell r="I2342">
            <v>31429</v>
          </cell>
          <cell r="J2342" t="str">
            <v>331.969.568-14</v>
          </cell>
          <cell r="K2342" t="str">
            <v>206.86928.66.5</v>
          </cell>
          <cell r="L2342" t="str">
            <v>Salário Mensal</v>
          </cell>
          <cell r="M2342" t="str">
            <v>Empregado (CLT)</v>
          </cell>
          <cell r="N2342" t="str">
            <v>5142-25</v>
          </cell>
          <cell r="O2342">
            <v>66</v>
          </cell>
          <cell r="P2342" t="str">
            <v>SEGUNDA A SABADO - 06:00 AS 14:20 / INTERVALO DE 01 HORA</v>
          </cell>
          <cell r="Q2342" t="str">
            <v>220 Horas</v>
          </cell>
          <cell r="R2342" t="str">
            <v>75.01.016</v>
          </cell>
          <cell r="S2342" t="str">
            <v>SCK - Coleta - Catabagulho e Entulho</v>
          </cell>
          <cell r="T2342">
            <v>2</v>
          </cell>
          <cell r="U2342" t="str">
            <v>SIEMACO SAO PAULO LIMP URBANA</v>
          </cell>
          <cell r="V2342" t="str">
            <v>Brasileira</v>
          </cell>
          <cell r="W2342" t="str">
            <v>São Paulo</v>
          </cell>
          <cell r="X2342" t="str">
            <v>EVA VIEIRA DE MORAIS</v>
          </cell>
          <cell r="Y2342" t="str">
            <v>WALTER APARECIDO MILITAO</v>
          </cell>
          <cell r="Z2342" t="str">
            <v>Casado</v>
          </cell>
          <cell r="AA2342" t="str">
            <v>Ensino Fundamental Incompleto</v>
          </cell>
          <cell r="AB2342" t="str">
            <v>M</v>
          </cell>
          <cell r="AC2342" t="str">
            <v>Rua</v>
          </cell>
          <cell r="AD2342" t="str">
            <v>ANDREA SANSOVINO</v>
          </cell>
          <cell r="AE2342" t="str">
            <v>282</v>
          </cell>
          <cell r="AG2342" t="str">
            <v>05878-010</v>
          </cell>
          <cell r="AH2342" t="str">
            <v>PARQUE INDEPENDENCIA</v>
          </cell>
          <cell r="AI2342" t="str">
            <v>São Paulo</v>
          </cell>
          <cell r="AJ2342" t="str">
            <v>São Paulo</v>
          </cell>
          <cell r="AK2342" t="str">
            <v>11</v>
          </cell>
          <cell r="AL2342" t="str">
            <v>94947.7757</v>
          </cell>
          <cell r="AM2342" t="str">
            <v>11</v>
          </cell>
          <cell r="AN2342" t="str">
            <v>95933.5335</v>
          </cell>
          <cell r="AP2342">
            <v>6429</v>
          </cell>
          <cell r="AQ2342" t="str">
            <v>21330</v>
          </cell>
          <cell r="AR2342" t="str">
            <v>6</v>
          </cell>
          <cell r="AS2342" t="str">
            <v>45.257.037-2</v>
          </cell>
          <cell r="AT2342" t="str">
            <v>339480120124</v>
          </cell>
          <cell r="AU2342" t="str">
            <v>181</v>
          </cell>
          <cell r="AV2342" t="str">
            <v>020</v>
          </cell>
          <cell r="AW2342" t="str">
            <v>0000072385</v>
          </cell>
          <cell r="AX2342" t="str">
            <v>00325</v>
          </cell>
          <cell r="AY2342">
            <v>2</v>
          </cell>
          <cell r="AZ2342">
            <v>6</v>
          </cell>
          <cell r="BA2342">
            <v>5</v>
          </cell>
        </row>
        <row r="2343">
          <cell r="A2343">
            <v>115234</v>
          </cell>
          <cell r="B2343" t="str">
            <v>WASHINGTON PEREIRA RAMOS</v>
          </cell>
          <cell r="C2343" t="str">
            <v>AJUDANTE EQ SERVICOS DIVERSOS</v>
          </cell>
          <cell r="D2343" t="str">
            <v>ECOSAMPA M'Boi Mirim</v>
          </cell>
          <cell r="E2343">
            <v>44018</v>
          </cell>
          <cell r="F2343">
            <v>1319.67</v>
          </cell>
          <cell r="G2343" t="str">
            <v>Demitido em Meses Anteriores</v>
          </cell>
          <cell r="H2343">
            <v>44382</v>
          </cell>
          <cell r="I2343">
            <v>28654</v>
          </cell>
          <cell r="J2343" t="str">
            <v>361.064.268-80</v>
          </cell>
          <cell r="K2343" t="str">
            <v>134.66207.85.0</v>
          </cell>
          <cell r="L2343" t="str">
            <v>Salário Mensal</v>
          </cell>
          <cell r="M2343" t="str">
            <v>Empregado (CLT)</v>
          </cell>
          <cell r="N2343" t="str">
            <v>5142-25</v>
          </cell>
          <cell r="O2343">
            <v>167</v>
          </cell>
          <cell r="P2343" t="str">
            <v>SEGUNDA A SABADO - 13:40 AS 22:00 / INTERVALO DE 01 HORA</v>
          </cell>
          <cell r="Q2343" t="str">
            <v>220 Horas</v>
          </cell>
          <cell r="R2343" t="str">
            <v>75.01.012</v>
          </cell>
          <cell r="S2343" t="str">
            <v>SCK - Limpeza de Bueiros</v>
          </cell>
          <cell r="T2343">
            <v>2</v>
          </cell>
          <cell r="U2343" t="str">
            <v>SIEMACO SAO PAULO LIMP URBANA</v>
          </cell>
          <cell r="V2343" t="str">
            <v>Brasileira</v>
          </cell>
          <cell r="W2343" t="str">
            <v>Taboão da Serra</v>
          </cell>
          <cell r="X2343" t="str">
            <v>LOURDES DE ABREU RAMOS</v>
          </cell>
          <cell r="Y2343" t="str">
            <v>EXPEDITO DE RAMOS</v>
          </cell>
          <cell r="Z2343" t="str">
            <v>Solteiro</v>
          </cell>
          <cell r="AA2343" t="str">
            <v>Ensino Médio Incompleto</v>
          </cell>
          <cell r="AB2343" t="str">
            <v>M</v>
          </cell>
          <cell r="AC2343" t="str">
            <v>Rua</v>
          </cell>
          <cell r="AD2343" t="str">
            <v>QUETENA</v>
          </cell>
          <cell r="AE2343" t="str">
            <v>104</v>
          </cell>
          <cell r="AG2343" t="str">
            <v>04912-070</v>
          </cell>
          <cell r="AH2343" t="str">
            <v>GUARAPIRANGA</v>
          </cell>
          <cell r="AI2343" t="str">
            <v>São Paulo</v>
          </cell>
          <cell r="AJ2343" t="str">
            <v>São Paulo</v>
          </cell>
          <cell r="AK2343" t="str">
            <v>11</v>
          </cell>
          <cell r="AL2343" t="str">
            <v>5518.3234</v>
          </cell>
          <cell r="AM2343" t="str">
            <v>11</v>
          </cell>
          <cell r="AN2343" t="str">
            <v>98322.8586</v>
          </cell>
          <cell r="AP2343">
            <v>1667</v>
          </cell>
          <cell r="AQ2343" t="str">
            <v>76975</v>
          </cell>
          <cell r="AR2343" t="str">
            <v>4</v>
          </cell>
          <cell r="AS2343" t="str">
            <v>352059862</v>
          </cell>
          <cell r="AT2343" t="str">
            <v>272210610175</v>
          </cell>
          <cell r="AU2343" t="str">
            <v>196</v>
          </cell>
          <cell r="AV2343" t="str">
            <v>372</v>
          </cell>
          <cell r="AW2343" t="str">
            <v>36106426</v>
          </cell>
          <cell r="AX2343" t="str">
            <v>880</v>
          </cell>
          <cell r="AY2343">
            <v>0</v>
          </cell>
          <cell r="AZ2343">
            <v>11</v>
          </cell>
          <cell r="BA2343">
            <v>29</v>
          </cell>
        </row>
        <row r="2344">
          <cell r="A2344">
            <v>122333</v>
          </cell>
          <cell r="B2344" t="str">
            <v>WASHINGTON SILVA LOPES</v>
          </cell>
          <cell r="C2344" t="str">
            <v>VARREDOR</v>
          </cell>
          <cell r="D2344" t="str">
            <v>ECOSAMPA Capela do Socorro</v>
          </cell>
          <cell r="E2344">
            <v>45098</v>
          </cell>
          <cell r="F2344">
            <v>1603.99</v>
          </cell>
          <cell r="G2344" t="str">
            <v>Em Atividade Normal</v>
          </cell>
          <cell r="H2344">
            <v>45098</v>
          </cell>
          <cell r="I2344">
            <v>34870</v>
          </cell>
          <cell r="J2344" t="str">
            <v>451.121.238-42</v>
          </cell>
          <cell r="K2344" t="str">
            <v>204.16152.43.5</v>
          </cell>
          <cell r="L2344" t="str">
            <v>Salário Mensal</v>
          </cell>
          <cell r="M2344" t="str">
            <v>Empregado (CLT)</v>
          </cell>
          <cell r="N2344" t="str">
            <v>5142-15</v>
          </cell>
          <cell r="O2344">
            <v>233</v>
          </cell>
          <cell r="P2344" t="str">
            <v>SEGUNDA A SABADO - 09:00 AS 17:20 / INTERVALO DE 01 HORA</v>
          </cell>
          <cell r="Q2344" t="str">
            <v>220 Horas</v>
          </cell>
          <cell r="R2344" t="str">
            <v>75.01.006</v>
          </cell>
          <cell r="S2344" t="str">
            <v>SCK - Varrição de Vias e Logradouros</v>
          </cell>
          <cell r="T2344">
            <v>2</v>
          </cell>
          <cell r="U2344" t="str">
            <v>SIEMACO SAO PAULO LIMP URBANA</v>
          </cell>
          <cell r="V2344" t="str">
            <v>Brasileira</v>
          </cell>
          <cell r="W2344" t="str">
            <v>São Paulo</v>
          </cell>
          <cell r="X2344" t="str">
            <v>ANISIA PEREIRA DA SILVA LOPES</v>
          </cell>
          <cell r="Y2344" t="str">
            <v>EDVALDO MARQUES LOPES</v>
          </cell>
          <cell r="Z2344" t="str">
            <v>Solteiro</v>
          </cell>
          <cell r="AA2344" t="str">
            <v>Ensino Médio Completo</v>
          </cell>
          <cell r="AB2344" t="str">
            <v>M</v>
          </cell>
          <cell r="AC2344" t="str">
            <v>Rua</v>
          </cell>
          <cell r="AD2344" t="str">
            <v>XAVIER DE MAGALHAES</v>
          </cell>
          <cell r="AE2344" t="str">
            <v>74</v>
          </cell>
          <cell r="AG2344" t="str">
            <v>04844-120</v>
          </cell>
          <cell r="AH2344" t="str">
            <v>JARDIM DOS MANACAS</v>
          </cell>
          <cell r="AI2344" t="str">
            <v>São Paulo</v>
          </cell>
          <cell r="AJ2344" t="str">
            <v>São Paulo</v>
          </cell>
          <cell r="AM2344" t="str">
            <v>11</v>
          </cell>
          <cell r="AN2344" t="str">
            <v>95821-0098</v>
          </cell>
          <cell r="AP2344">
            <v>6733</v>
          </cell>
          <cell r="AQ2344" t="str">
            <v>60597</v>
          </cell>
          <cell r="AR2344" t="str">
            <v>3</v>
          </cell>
          <cell r="AS2344" t="str">
            <v>477140907</v>
          </cell>
          <cell r="AT2344" t="str">
            <v>405264480183</v>
          </cell>
          <cell r="AU2344" t="str">
            <v>0714</v>
          </cell>
          <cell r="AV2344" t="str">
            <v>371</v>
          </cell>
          <cell r="AW2344" t="str">
            <v>45112123</v>
          </cell>
          <cell r="AX2344" t="str">
            <v>842</v>
          </cell>
          <cell r="AY2344">
            <v>0</v>
          </cell>
          <cell r="AZ2344">
            <v>2</v>
          </cell>
          <cell r="BA2344">
            <v>10</v>
          </cell>
        </row>
        <row r="2345">
          <cell r="A2345">
            <v>121479</v>
          </cell>
          <cell r="B2345" t="str">
            <v>WELAINE DA CONCEICAO ALVES</v>
          </cell>
          <cell r="C2345" t="str">
            <v>AJUDANTE EQ SERVICOS DIVERSOS</v>
          </cell>
          <cell r="D2345" t="str">
            <v>ECOSAMPA Operação Geral</v>
          </cell>
          <cell r="E2345">
            <v>44967</v>
          </cell>
          <cell r="F2345">
            <v>1603.99</v>
          </cell>
          <cell r="G2345" t="str">
            <v>Demitido em Meses Anteriores</v>
          </cell>
          <cell r="H2345">
            <v>44970</v>
          </cell>
          <cell r="I2345">
            <v>34652</v>
          </cell>
          <cell r="J2345" t="str">
            <v>431.249.438-05</v>
          </cell>
          <cell r="K2345" t="str">
            <v>166.45804.79.3</v>
          </cell>
          <cell r="L2345" t="str">
            <v>Salário Mensal</v>
          </cell>
          <cell r="M2345" t="str">
            <v>Empregado (CLT)</v>
          </cell>
          <cell r="N2345" t="str">
            <v>5142-25</v>
          </cell>
          <cell r="O2345">
            <v>242</v>
          </cell>
          <cell r="P2345" t="str">
            <v>SEGUNDA A SABADO - 13:00 AS 21:20 / INTERVALO DE 01 HORA</v>
          </cell>
          <cell r="Q2345" t="str">
            <v>220 Horas</v>
          </cell>
          <cell r="R2345" t="str">
            <v>75.01.011</v>
          </cell>
          <cell r="S2345" t="str">
            <v>SCK - Lavagem - Feiras, Vias e Logradouros</v>
          </cell>
          <cell r="T2345">
            <v>2</v>
          </cell>
          <cell r="U2345" t="str">
            <v>SIEMACO SAO PAULO LIMP URBANA</v>
          </cell>
          <cell r="V2345" t="str">
            <v>Brasileira</v>
          </cell>
          <cell r="W2345" t="str">
            <v>São Paulo</v>
          </cell>
          <cell r="X2345" t="str">
            <v>ANA MARIA DA CONCEICAO DOS SANTOS</v>
          </cell>
          <cell r="Y2345" t="str">
            <v>ZOZIMO DIONIZIO ALVES</v>
          </cell>
          <cell r="Z2345" t="str">
            <v>Solteiro</v>
          </cell>
          <cell r="AA2345" t="str">
            <v>Ensino Médio Completo</v>
          </cell>
          <cell r="AB2345" t="str">
            <v>F</v>
          </cell>
          <cell r="AC2345" t="str">
            <v>Rua</v>
          </cell>
          <cell r="AD2345" t="str">
            <v>IRENE PEDROSO CATALDO</v>
          </cell>
          <cell r="AE2345" t="str">
            <v>240</v>
          </cell>
          <cell r="AG2345" t="str">
            <v>04880-110</v>
          </cell>
          <cell r="AH2345" t="str">
            <v>RECANTO CAMPO BELO</v>
          </cell>
          <cell r="AI2345" t="str">
            <v>São Paulo</v>
          </cell>
          <cell r="AJ2345" t="str">
            <v>São Paulo</v>
          </cell>
          <cell r="AK2345" t="str">
            <v>11</v>
          </cell>
          <cell r="AL2345" t="str">
            <v>94814.6998</v>
          </cell>
          <cell r="AM2345" t="str">
            <v>11</v>
          </cell>
          <cell r="AN2345" t="str">
            <v>95840-0012</v>
          </cell>
          <cell r="AP2345">
            <v>1684</v>
          </cell>
          <cell r="AQ2345" t="str">
            <v>47929</v>
          </cell>
          <cell r="AR2345" t="str">
            <v>6</v>
          </cell>
          <cell r="AS2345" t="str">
            <v>439225802</v>
          </cell>
          <cell r="AT2345" t="str">
            <v>423261280124</v>
          </cell>
          <cell r="AU2345" t="str">
            <v>0549</v>
          </cell>
          <cell r="AV2345" t="str">
            <v>381</v>
          </cell>
          <cell r="AW2345" t="str">
            <v>43124943</v>
          </cell>
          <cell r="AX2345" t="str">
            <v>805</v>
          </cell>
          <cell r="AY2345">
            <v>0</v>
          </cell>
          <cell r="AZ2345">
            <v>0</v>
          </cell>
          <cell r="BA2345">
            <v>3</v>
          </cell>
        </row>
        <row r="2346">
          <cell r="A2346">
            <v>121444</v>
          </cell>
          <cell r="B2346" t="str">
            <v>WELLINGTON BARBOSA DA SILVA</v>
          </cell>
          <cell r="C2346" t="str">
            <v>AJUDANTE EQ SERVICOS DIVERSOS</v>
          </cell>
          <cell r="D2346" t="str">
            <v>ECOSAMPA Operação Geral</v>
          </cell>
          <cell r="E2346">
            <v>44967</v>
          </cell>
          <cell r="F2346">
            <v>1603.99</v>
          </cell>
          <cell r="G2346" t="str">
            <v>Demitido em Meses Anteriores</v>
          </cell>
          <cell r="H2346">
            <v>44981</v>
          </cell>
          <cell r="I2346">
            <v>33208</v>
          </cell>
          <cell r="J2346" t="str">
            <v>370.911.118-85</v>
          </cell>
          <cell r="K2346" t="str">
            <v>201.15147.93.9</v>
          </cell>
          <cell r="L2346" t="str">
            <v>Salário Mensal</v>
          </cell>
          <cell r="M2346" t="str">
            <v>Empregado (CLT)</v>
          </cell>
          <cell r="N2346" t="str">
            <v>5142-25</v>
          </cell>
          <cell r="O2346">
            <v>339</v>
          </cell>
          <cell r="P2346" t="str">
            <v>SEGUNDA A SABADO - 13:20 AS 21:40 / INTERVALO DE 01 HORA</v>
          </cell>
          <cell r="Q2346" t="str">
            <v>220 Horas</v>
          </cell>
          <cell r="R2346" t="str">
            <v>75.01.011</v>
          </cell>
          <cell r="S2346" t="str">
            <v>SCK - Lavagem - Feiras, Vias e Logradouros</v>
          </cell>
          <cell r="T2346">
            <v>2</v>
          </cell>
          <cell r="U2346" t="str">
            <v>SIEMACO SAO PAULO LIMP URBANA</v>
          </cell>
          <cell r="V2346" t="str">
            <v>Brasileira</v>
          </cell>
          <cell r="W2346" t="str">
            <v>São Paulo</v>
          </cell>
          <cell r="X2346" t="str">
            <v>AURELICE BARBOSA PALMA</v>
          </cell>
          <cell r="Y2346" t="str">
            <v>BALBINO DA SILVA</v>
          </cell>
          <cell r="Z2346" t="str">
            <v>Solteiro</v>
          </cell>
          <cell r="AA2346" t="str">
            <v>Ensino Fundamental Completo</v>
          </cell>
          <cell r="AB2346" t="str">
            <v>M</v>
          </cell>
          <cell r="AC2346" t="str">
            <v>Travessa</v>
          </cell>
          <cell r="AD2346" t="str">
            <v>PERA FIDALGA</v>
          </cell>
          <cell r="AE2346" t="str">
            <v>24</v>
          </cell>
          <cell r="AF2346" t="str">
            <v>CS 3</v>
          </cell>
          <cell r="AG2346" t="str">
            <v>05868-270</v>
          </cell>
          <cell r="AH2346" t="str">
            <v>Conjunto Habitacional Instituto Adventista</v>
          </cell>
          <cell r="AI2346" t="str">
            <v>São Paulo</v>
          </cell>
          <cell r="AJ2346" t="str">
            <v>São Paulo</v>
          </cell>
          <cell r="AM2346" t="str">
            <v>11</v>
          </cell>
          <cell r="AN2346" t="str">
            <v>96628-8187</v>
          </cell>
          <cell r="AP2346">
            <v>8485</v>
          </cell>
          <cell r="AQ2346" t="str">
            <v>34991</v>
          </cell>
          <cell r="AR2346" t="str">
            <v>7</v>
          </cell>
          <cell r="AS2346" t="str">
            <v>494661884</v>
          </cell>
          <cell r="AT2346" t="str">
            <v>337872010167</v>
          </cell>
          <cell r="AW2346" t="str">
            <v>370911118</v>
          </cell>
          <cell r="AX2346" t="str">
            <v>85</v>
          </cell>
          <cell r="AY2346">
            <v>0</v>
          </cell>
          <cell r="AZ2346">
            <v>0</v>
          </cell>
          <cell r="BA2346">
            <v>14</v>
          </cell>
        </row>
        <row r="2347">
          <cell r="A2347">
            <v>119936</v>
          </cell>
          <cell r="B2347" t="str">
            <v>WELLINGTON FERREIRA DA COSTA</v>
          </cell>
          <cell r="C2347" t="str">
            <v>AJUDANTE EQ SERVICOS DIVERSOS</v>
          </cell>
          <cell r="D2347" t="str">
            <v>ECOSAMPA Santo Amaro</v>
          </cell>
          <cell r="E2347">
            <v>44760</v>
          </cell>
          <cell r="F2347">
            <v>1603.99</v>
          </cell>
          <cell r="G2347" t="str">
            <v>Em Atividade Normal</v>
          </cell>
          <cell r="H2347">
            <v>44760</v>
          </cell>
          <cell r="I2347">
            <v>32576</v>
          </cell>
          <cell r="J2347" t="str">
            <v>377.239.268-71</v>
          </cell>
          <cell r="K2347" t="str">
            <v>207.30229.90.9</v>
          </cell>
          <cell r="L2347" t="str">
            <v>Salário Mensal</v>
          </cell>
          <cell r="M2347" t="str">
            <v>Empregado (CLT)</v>
          </cell>
          <cell r="N2347" t="str">
            <v>5142-25</v>
          </cell>
          <cell r="O2347">
            <v>66</v>
          </cell>
          <cell r="P2347" t="str">
            <v>SEGUNDA A SABADO - 06:00 AS 14:20 / INTERVALO DE 01 HORA</v>
          </cell>
          <cell r="Q2347" t="str">
            <v>220 Horas</v>
          </cell>
          <cell r="R2347" t="str">
            <v>75.01.019</v>
          </cell>
          <cell r="S2347" t="str">
            <v>SCK - Operação dos Ecopontos</v>
          </cell>
          <cell r="T2347">
            <v>2</v>
          </cell>
          <cell r="U2347" t="str">
            <v>SIEMACO SAO PAULO LIMP URBANA</v>
          </cell>
          <cell r="V2347" t="str">
            <v>Brasileira</v>
          </cell>
          <cell r="W2347" t="str">
            <v>São Paulo</v>
          </cell>
          <cell r="X2347" t="str">
            <v>JOVELINA FERREIRA DA COSTA</v>
          </cell>
          <cell r="Z2347" t="str">
            <v>Solteiro</v>
          </cell>
          <cell r="AA2347" t="str">
            <v>Ensino Fundamental Incompleto</v>
          </cell>
          <cell r="AB2347" t="str">
            <v>M</v>
          </cell>
          <cell r="AC2347" t="str">
            <v>Rua</v>
          </cell>
          <cell r="AD2347" t="str">
            <v>PERTIGALETE</v>
          </cell>
          <cell r="AE2347" t="str">
            <v>155</v>
          </cell>
          <cell r="AF2347" t="str">
            <v>CASA 01</v>
          </cell>
          <cell r="AG2347" t="str">
            <v>04913-050</v>
          </cell>
          <cell r="AH2347" t="str">
            <v>JARDIM UNIVERSAL</v>
          </cell>
          <cell r="AI2347" t="str">
            <v>São Paulo</v>
          </cell>
          <cell r="AJ2347" t="str">
            <v>São Paulo</v>
          </cell>
          <cell r="AP2347">
            <v>6734</v>
          </cell>
          <cell r="AQ2347" t="str">
            <v>02589</v>
          </cell>
          <cell r="AR2347" t="str">
            <v>0</v>
          </cell>
          <cell r="AS2347" t="str">
            <v>458436598</v>
          </cell>
          <cell r="AT2347" t="str">
            <v>364541840191</v>
          </cell>
          <cell r="AU2347" t="str">
            <v>0407</v>
          </cell>
          <cell r="AV2347" t="str">
            <v>372</v>
          </cell>
          <cell r="AW2347" t="str">
            <v>37723926</v>
          </cell>
          <cell r="AX2347" t="str">
            <v>871</v>
          </cell>
          <cell r="AY2347">
            <v>1</v>
          </cell>
          <cell r="AZ2347">
            <v>1</v>
          </cell>
          <cell r="BA2347">
            <v>13</v>
          </cell>
        </row>
        <row r="2348">
          <cell r="A2348">
            <v>112605</v>
          </cell>
          <cell r="B2348" t="str">
            <v>WELLINGTON LOPES DE LIMA</v>
          </cell>
          <cell r="C2348" t="str">
            <v>VARREDOR</v>
          </cell>
          <cell r="D2348" t="str">
            <v>ECOSAMPA Santo Amaro</v>
          </cell>
          <cell r="E2348">
            <v>43617</v>
          </cell>
          <cell r="F2348">
            <v>1319.67</v>
          </cell>
          <cell r="G2348" t="str">
            <v>Demitido em Meses Anteriores</v>
          </cell>
          <cell r="H2348">
            <v>44361</v>
          </cell>
          <cell r="I2348">
            <v>36312</v>
          </cell>
          <cell r="J2348" t="str">
            <v>502.858.268-83</v>
          </cell>
          <cell r="K2348" t="str">
            <v>166.96557.77.7</v>
          </cell>
          <cell r="L2348" t="str">
            <v>Salário Mensal</v>
          </cell>
          <cell r="M2348" t="str">
            <v>Empregado (CLT)</v>
          </cell>
          <cell r="N2348" t="str">
            <v>5142-15</v>
          </cell>
          <cell r="O2348">
            <v>297</v>
          </cell>
          <cell r="P2348" t="str">
            <v>SEGUNDA A SABADO - 05:40 AS 14:00 / INTERVALO DE 01 HORA</v>
          </cell>
          <cell r="Q2348" t="str">
            <v>220 Horas</v>
          </cell>
          <cell r="R2348" t="str">
            <v>75.01.006</v>
          </cell>
          <cell r="S2348" t="str">
            <v>SCK - Varrição de Vias e Logradouros</v>
          </cell>
          <cell r="T2348">
            <v>2</v>
          </cell>
          <cell r="U2348" t="str">
            <v>SIEMACO SAO PAULO LIMP URBANA</v>
          </cell>
          <cell r="V2348" t="str">
            <v>Brasileira</v>
          </cell>
          <cell r="W2348" t="str">
            <v>São Paulo</v>
          </cell>
          <cell r="X2348" t="str">
            <v>VALDELICE LOPES DE LIMA</v>
          </cell>
          <cell r="Z2348" t="str">
            <v>Solteiro</v>
          </cell>
          <cell r="AA2348" t="str">
            <v>Ensino Fundamental Incompleto</v>
          </cell>
          <cell r="AB2348" t="str">
            <v>M</v>
          </cell>
          <cell r="AC2348" t="str">
            <v>Rua</v>
          </cell>
          <cell r="AD2348" t="str">
            <v>MARIA CANDIDA FERREIRA</v>
          </cell>
          <cell r="AE2348" t="str">
            <v>29</v>
          </cell>
          <cell r="AG2348" t="str">
            <v>04844-220</v>
          </cell>
          <cell r="AH2348" t="str">
            <v>JARDIM ICARAI</v>
          </cell>
          <cell r="AI2348" t="str">
            <v>São Paulo</v>
          </cell>
          <cell r="AJ2348" t="str">
            <v>São Paulo</v>
          </cell>
          <cell r="AP2348">
            <v>5917</v>
          </cell>
          <cell r="AQ2348" t="str">
            <v>04057</v>
          </cell>
          <cell r="AR2348" t="str">
            <v>7</v>
          </cell>
          <cell r="AS2348" t="str">
            <v>506704555</v>
          </cell>
          <cell r="AT2348" t="str">
            <v>80144049209</v>
          </cell>
          <cell r="AU2348" t="str">
            <v>577</v>
          </cell>
          <cell r="AV2348" t="str">
            <v>371</v>
          </cell>
          <cell r="AW2348" t="str">
            <v>0000055475</v>
          </cell>
          <cell r="AX2348" t="str">
            <v>00432</v>
          </cell>
          <cell r="AY2348">
            <v>2</v>
          </cell>
          <cell r="AZ2348">
            <v>0</v>
          </cell>
          <cell r="BA2348">
            <v>13</v>
          </cell>
        </row>
        <row r="2349">
          <cell r="A2349">
            <v>112888</v>
          </cell>
          <cell r="B2349" t="str">
            <v>WELLINGTON LUIZ DE ALMEIDA</v>
          </cell>
          <cell r="C2349" t="str">
            <v>COLETOR</v>
          </cell>
          <cell r="D2349" t="str">
            <v>ECOSAMPA Operação Geral</v>
          </cell>
          <cell r="E2349">
            <v>43617</v>
          </cell>
          <cell r="F2349">
            <v>1907.79</v>
          </cell>
          <cell r="G2349" t="str">
            <v>Em Atividade Normal</v>
          </cell>
          <cell r="H2349">
            <v>44960</v>
          </cell>
          <cell r="I2349">
            <v>28776</v>
          </cell>
          <cell r="J2349" t="str">
            <v>271.504.918-80</v>
          </cell>
          <cell r="K2349" t="str">
            <v>128.13279.81.3</v>
          </cell>
          <cell r="L2349" t="str">
            <v>Salário Mensal</v>
          </cell>
          <cell r="M2349" t="str">
            <v>Empregado (CLT)</v>
          </cell>
          <cell r="N2349" t="str">
            <v>5142-05</v>
          </cell>
          <cell r="O2349">
            <v>339</v>
          </cell>
          <cell r="P2349" t="str">
            <v>SEGUNDA A SABADO - 13:20 AS 21:40 / INTERVALO DE 01 HORA</v>
          </cell>
          <cell r="Q2349" t="str">
            <v>220 Horas</v>
          </cell>
          <cell r="R2349" t="str">
            <v>75.01.024</v>
          </cell>
          <cell r="S2349" t="str">
            <v>SCK - Coleta Manual Residuos - Compactador</v>
          </cell>
          <cell r="T2349">
            <v>2</v>
          </cell>
          <cell r="U2349" t="str">
            <v>SIEMACO SAO PAULO LIMP URBANA</v>
          </cell>
          <cell r="V2349" t="str">
            <v>Brasileira</v>
          </cell>
          <cell r="W2349" t="str">
            <v>São Paulo</v>
          </cell>
          <cell r="X2349" t="str">
            <v>MARIA INES DE ALMEIDA</v>
          </cell>
          <cell r="Y2349" t="str">
            <v>JOSAFAH ALVES DE ALMEIDA</v>
          </cell>
          <cell r="Z2349" t="str">
            <v>Casado</v>
          </cell>
          <cell r="AA2349" t="str">
            <v>Ensino Médio Completo</v>
          </cell>
          <cell r="AB2349" t="str">
            <v>M</v>
          </cell>
          <cell r="AC2349" t="str">
            <v>Rua</v>
          </cell>
          <cell r="AD2349" t="str">
            <v>ARMANDO RODRIGURES TAVARES</v>
          </cell>
          <cell r="AE2349" t="str">
            <v>9</v>
          </cell>
          <cell r="AG2349" t="str">
            <v>04929-030</v>
          </cell>
          <cell r="AH2349" t="str">
            <v>ALTO DA RIVIERA</v>
          </cell>
          <cell r="AI2349" t="str">
            <v>São Paulo</v>
          </cell>
          <cell r="AJ2349" t="str">
            <v>São Paulo</v>
          </cell>
          <cell r="AP2349">
            <v>2978</v>
          </cell>
          <cell r="AQ2349" t="str">
            <v>36773</v>
          </cell>
          <cell r="AR2349" t="str">
            <v>4</v>
          </cell>
          <cell r="AS2349" t="str">
            <v>345274659</v>
          </cell>
          <cell r="AT2349" t="str">
            <v>280508210124</v>
          </cell>
          <cell r="AU2349" t="str">
            <v>090</v>
          </cell>
          <cell r="AV2349" t="str">
            <v>020</v>
          </cell>
          <cell r="AW2349" t="str">
            <v>0000029145</v>
          </cell>
          <cell r="AX2349" t="str">
            <v>00201</v>
          </cell>
          <cell r="AY2349">
            <v>4</v>
          </cell>
          <cell r="AZ2349">
            <v>3</v>
          </cell>
          <cell r="BA2349">
            <v>0</v>
          </cell>
        </row>
        <row r="2350">
          <cell r="A2350">
            <v>118053</v>
          </cell>
          <cell r="B2350" t="str">
            <v>WELLINGTON PONTES FONSECA</v>
          </cell>
          <cell r="C2350" t="str">
            <v>AJUDANTE EQ SERVICOS DIVERSOS</v>
          </cell>
          <cell r="D2350" t="str">
            <v>ECOSAMPA Campo Limpo</v>
          </cell>
          <cell r="E2350">
            <v>44567</v>
          </cell>
          <cell r="F2350">
            <v>1603.99</v>
          </cell>
          <cell r="G2350" t="str">
            <v>Em Atividade Normal</v>
          </cell>
          <cell r="H2350">
            <v>45119</v>
          </cell>
          <cell r="I2350">
            <v>30828</v>
          </cell>
          <cell r="J2350" t="str">
            <v>371.396.468-80</v>
          </cell>
          <cell r="K2350" t="str">
            <v>209.64925.84.7</v>
          </cell>
          <cell r="L2350" t="str">
            <v>Salário Mensal</v>
          </cell>
          <cell r="M2350" t="str">
            <v>Empregado (CLT)</v>
          </cell>
          <cell r="N2350" t="str">
            <v>5142-25</v>
          </cell>
          <cell r="O2350">
            <v>167</v>
          </cell>
          <cell r="P2350" t="str">
            <v>SEGUNDA A SABADO - 13:40 AS 22:00 / INTERVALO DE 01 HORA</v>
          </cell>
          <cell r="Q2350" t="str">
            <v>220 Horas</v>
          </cell>
          <cell r="R2350" t="str">
            <v>75.01.013</v>
          </cell>
          <cell r="S2350" t="str">
            <v>SCK - Capinação e Roçada de Vias</v>
          </cell>
          <cell r="T2350">
            <v>2</v>
          </cell>
          <cell r="U2350" t="str">
            <v>SIEMACO SAO PAULO LIMP URBANA</v>
          </cell>
          <cell r="V2350" t="str">
            <v>Brasileira</v>
          </cell>
          <cell r="W2350" t="str">
            <v>São Paulo</v>
          </cell>
          <cell r="X2350" t="str">
            <v>MARIA DO LIVRAMENTO FELIPE PONTES FONSECA</v>
          </cell>
          <cell r="Y2350" t="str">
            <v>MANOEL MESSIAS FONSECA</v>
          </cell>
          <cell r="Z2350" t="str">
            <v>Solteiro</v>
          </cell>
          <cell r="AA2350" t="str">
            <v>Ensino Médio Completo</v>
          </cell>
          <cell r="AB2350" t="str">
            <v>M</v>
          </cell>
          <cell r="AC2350" t="str">
            <v>Avenida</v>
          </cell>
          <cell r="AD2350" t="str">
            <v>AVENIDA JOSE ESTIMA FILHO</v>
          </cell>
          <cell r="AE2350" t="str">
            <v>190</v>
          </cell>
          <cell r="AG2350" t="str">
            <v>04960-020</v>
          </cell>
          <cell r="AH2350" t="str">
            <v>PARQUE SANTA BARBARA</v>
          </cell>
          <cell r="AI2350" t="str">
            <v>São Paulo</v>
          </cell>
          <cell r="AJ2350" t="str">
            <v>São Paulo</v>
          </cell>
          <cell r="AK2350" t="str">
            <v>11</v>
          </cell>
          <cell r="AL2350" t="str">
            <v>98758.1225</v>
          </cell>
          <cell r="AM2350" t="str">
            <v>11</v>
          </cell>
          <cell r="AN2350" t="str">
            <v>98560.7153</v>
          </cell>
          <cell r="AP2350">
            <v>9340</v>
          </cell>
          <cell r="AQ2350" t="str">
            <v>04850</v>
          </cell>
          <cell r="AR2350" t="str">
            <v>4</v>
          </cell>
          <cell r="AS2350" t="str">
            <v>409462020</v>
          </cell>
          <cell r="AT2350" t="str">
            <v>345182980175</v>
          </cell>
          <cell r="AU2350" t="str">
            <v>0095</v>
          </cell>
          <cell r="AV2350" t="str">
            <v>370</v>
          </cell>
          <cell r="AW2350" t="str">
            <v>37139646</v>
          </cell>
          <cell r="AX2350" t="str">
            <v>880</v>
          </cell>
          <cell r="AY2350">
            <v>1</v>
          </cell>
          <cell r="AZ2350">
            <v>7</v>
          </cell>
          <cell r="BA2350">
            <v>25</v>
          </cell>
        </row>
        <row r="2351">
          <cell r="A2351">
            <v>112351</v>
          </cell>
          <cell r="B2351" t="str">
            <v>WELLINGTON SILVA ARAUJO JUNIOR</v>
          </cell>
          <cell r="C2351" t="str">
            <v>VARREDOR</v>
          </cell>
          <cell r="D2351" t="str">
            <v>ECOSAMPA Campo Limpo</v>
          </cell>
          <cell r="E2351">
            <v>43617</v>
          </cell>
          <cell r="F2351">
            <v>1281.23</v>
          </cell>
          <cell r="G2351" t="str">
            <v>Demitido em Meses Anteriores</v>
          </cell>
          <cell r="H2351">
            <v>43808</v>
          </cell>
          <cell r="I2351">
            <v>33733</v>
          </cell>
          <cell r="J2351" t="str">
            <v>425.113.528-85</v>
          </cell>
          <cell r="K2351" t="str">
            <v>148.39482.05.1</v>
          </cell>
          <cell r="L2351" t="str">
            <v>Salário Mensal</v>
          </cell>
          <cell r="M2351" t="str">
            <v>Empregado (CLT)</v>
          </cell>
          <cell r="N2351" t="str">
            <v>5142-15</v>
          </cell>
          <cell r="O2351">
            <v>71</v>
          </cell>
          <cell r="P2351" t="str">
            <v>SEGUNDA A SABADO - 07:00 AS 15:20 / INTERVALO DE 01 HORA</v>
          </cell>
          <cell r="Q2351" t="str">
            <v>220 Horas</v>
          </cell>
          <cell r="R2351" t="str">
            <v>75.01.006</v>
          </cell>
          <cell r="S2351" t="str">
            <v>SCK - Varrição de Vias e Logradouros</v>
          </cell>
          <cell r="T2351">
            <v>2</v>
          </cell>
          <cell r="U2351" t="str">
            <v>SIEMACO SAO PAULO LIMP URBANA</v>
          </cell>
          <cell r="V2351" t="str">
            <v>Brasileira</v>
          </cell>
          <cell r="W2351" t="str">
            <v>São Paulo</v>
          </cell>
          <cell r="X2351" t="str">
            <v>CLAUDIA CELIA PEREIRA DE ARAUJO</v>
          </cell>
          <cell r="Y2351" t="str">
            <v>WELLINGTON SILVA DE ARAUJO</v>
          </cell>
          <cell r="Z2351" t="str">
            <v>Solteiro</v>
          </cell>
          <cell r="AA2351" t="str">
            <v>Ensino Fundamental Incompleto</v>
          </cell>
          <cell r="AB2351" t="str">
            <v>M</v>
          </cell>
          <cell r="AC2351" t="str">
            <v>Rua</v>
          </cell>
          <cell r="AD2351" t="str">
            <v>OSCAR PEDROSO HORTA</v>
          </cell>
          <cell r="AE2351" t="str">
            <v>387</v>
          </cell>
          <cell r="AG2351" t="str">
            <v>05565-160</v>
          </cell>
          <cell r="AH2351" t="str">
            <v>JARDIM ARPOADOR</v>
          </cell>
          <cell r="AI2351" t="str">
            <v>São Paulo</v>
          </cell>
          <cell r="AJ2351" t="str">
            <v>São Paulo</v>
          </cell>
          <cell r="AK2351" t="str">
            <v>11</v>
          </cell>
          <cell r="AL2351" t="str">
            <v>95203.3527</v>
          </cell>
          <cell r="AM2351" t="str">
            <v>11</v>
          </cell>
          <cell r="AN2351" t="str">
            <v>98669.4074</v>
          </cell>
          <cell r="AP2351">
            <v>9106</v>
          </cell>
          <cell r="AQ2351" t="str">
            <v>34054</v>
          </cell>
          <cell r="AR2351" t="str">
            <v>1</v>
          </cell>
          <cell r="AS2351" t="str">
            <v>436940875</v>
          </cell>
          <cell r="AT2351" t="str">
            <v>409466990191</v>
          </cell>
          <cell r="AU2351" t="str">
            <v>184</v>
          </cell>
          <cell r="AV2351" t="str">
            <v>373</v>
          </cell>
          <cell r="AW2351" t="str">
            <v>0000052458</v>
          </cell>
          <cell r="AX2351" t="str">
            <v>00401</v>
          </cell>
          <cell r="AY2351">
            <v>0</v>
          </cell>
          <cell r="AZ2351">
            <v>6</v>
          </cell>
          <cell r="BA2351">
            <v>8</v>
          </cell>
        </row>
        <row r="2352">
          <cell r="A2352">
            <v>112607</v>
          </cell>
          <cell r="B2352" t="str">
            <v>WELLINGTON TIAGO DE JESUS SANTOS</v>
          </cell>
          <cell r="C2352" t="str">
            <v>AJUDANTE EQ SERVICOS DIVERSOS</v>
          </cell>
          <cell r="D2352" t="str">
            <v>ECOSAMPA Capela do Socorro</v>
          </cell>
          <cell r="E2352">
            <v>43617</v>
          </cell>
          <cell r="F2352">
            <v>1603.99</v>
          </cell>
          <cell r="G2352" t="str">
            <v>Em Atividade Normal</v>
          </cell>
          <cell r="H2352">
            <v>44835</v>
          </cell>
          <cell r="I2352">
            <v>31978</v>
          </cell>
          <cell r="J2352" t="str">
            <v>377.069.518-63</v>
          </cell>
          <cell r="K2352" t="str">
            <v>136.34274.81.5</v>
          </cell>
          <cell r="L2352" t="str">
            <v>Salário Mensal</v>
          </cell>
          <cell r="M2352" t="str">
            <v>Empregado (CLT)</v>
          </cell>
          <cell r="N2352" t="str">
            <v>5142-25</v>
          </cell>
          <cell r="O2352">
            <v>306</v>
          </cell>
          <cell r="P2352" t="str">
            <v>SEGUNDA A SABADO - 05:20 AS 13:40/ INTERVALO DE 01 HORA</v>
          </cell>
          <cell r="Q2352" t="str">
            <v>220 Horas</v>
          </cell>
          <cell r="R2352" t="str">
            <v>75.01.016</v>
          </cell>
          <cell r="S2352" t="str">
            <v>SCK - Coleta - Catabagulho e Entulho</v>
          </cell>
          <cell r="T2352">
            <v>2</v>
          </cell>
          <cell r="U2352" t="str">
            <v>SIEMACO SAO PAULO LIMP URBANA</v>
          </cell>
          <cell r="V2352" t="str">
            <v>Brasileira</v>
          </cell>
          <cell r="W2352" t="str">
            <v>São Paulo</v>
          </cell>
          <cell r="X2352" t="str">
            <v>LUISA CLAUDIA TIAGO DE JESUS DOS SANTOS</v>
          </cell>
          <cell r="Y2352" t="str">
            <v>MARIVALDO DE JESUS SANTOS</v>
          </cell>
          <cell r="Z2352" t="str">
            <v>Casado</v>
          </cell>
          <cell r="AA2352" t="str">
            <v>Ensino Fundamental Completo</v>
          </cell>
          <cell r="AB2352" t="str">
            <v>M</v>
          </cell>
          <cell r="AC2352" t="str">
            <v>Rua</v>
          </cell>
          <cell r="AD2352" t="str">
            <v>JULIO CESAR ARRESTI</v>
          </cell>
          <cell r="AE2352" t="str">
            <v>17</v>
          </cell>
          <cell r="AG2352" t="str">
            <v>04857-640</v>
          </cell>
          <cell r="AH2352" t="str">
            <v>JARDIM VARGINHA</v>
          </cell>
          <cell r="AI2352" t="str">
            <v>São Paulo</v>
          </cell>
          <cell r="AJ2352" t="str">
            <v>São Paulo</v>
          </cell>
          <cell r="AK2352" t="str">
            <v>11</v>
          </cell>
          <cell r="AL2352" t="str">
            <v>5526.9134</v>
          </cell>
          <cell r="AM2352" t="str">
            <v>11</v>
          </cell>
          <cell r="AN2352" t="str">
            <v>5527.5142</v>
          </cell>
          <cell r="AP2352">
            <v>6753</v>
          </cell>
          <cell r="AQ2352" t="str">
            <v>14781</v>
          </cell>
          <cell r="AR2352" t="str">
            <v>5</v>
          </cell>
          <cell r="AS2352" t="str">
            <v>40.528.146-8</v>
          </cell>
          <cell r="AT2352" t="str">
            <v>361017730116</v>
          </cell>
          <cell r="AU2352" t="str">
            <v>314</v>
          </cell>
          <cell r="AV2352" t="str">
            <v>381</v>
          </cell>
          <cell r="AW2352" t="str">
            <v>0000029246</v>
          </cell>
          <cell r="AX2352" t="str">
            <v>00323</v>
          </cell>
          <cell r="AY2352">
            <v>4</v>
          </cell>
          <cell r="AZ2352">
            <v>3</v>
          </cell>
          <cell r="BA2352">
            <v>0</v>
          </cell>
        </row>
        <row r="2353">
          <cell r="A2353">
            <v>112612</v>
          </cell>
          <cell r="B2353" t="str">
            <v>WELTON DOUGLAS RIBEIRO</v>
          </cell>
          <cell r="C2353" t="str">
            <v>AJUDANTE EQ SERVICOS DIVERSOS</v>
          </cell>
          <cell r="D2353" t="str">
            <v>ECOSAMPA Campo Limpo</v>
          </cell>
          <cell r="E2353">
            <v>43617</v>
          </cell>
          <cell r="F2353">
            <v>1603.99</v>
          </cell>
          <cell r="G2353" t="str">
            <v>Em Atividade Normal</v>
          </cell>
          <cell r="H2353">
            <v>44960</v>
          </cell>
          <cell r="I2353">
            <v>33420</v>
          </cell>
          <cell r="J2353" t="str">
            <v>420.324.558-38</v>
          </cell>
          <cell r="K2353" t="str">
            <v>204.88508.62.7</v>
          </cell>
          <cell r="L2353" t="str">
            <v>Salário Mensal</v>
          </cell>
          <cell r="M2353" t="str">
            <v>Empregado (CLT)</v>
          </cell>
          <cell r="N2353" t="str">
            <v>5142-25</v>
          </cell>
          <cell r="O2353">
            <v>242</v>
          </cell>
          <cell r="P2353" t="str">
            <v>SEGUNDA A SABADO - 13:00 AS 21:20 / INTERVALO DE 01 HORA</v>
          </cell>
          <cell r="Q2353" t="str">
            <v>220 Horas</v>
          </cell>
          <cell r="R2353" t="str">
            <v>75.01.019</v>
          </cell>
          <cell r="S2353" t="str">
            <v>SCK - Operação dos Ecopontos</v>
          </cell>
          <cell r="T2353">
            <v>2</v>
          </cell>
          <cell r="U2353" t="str">
            <v>SIEMACO SAO PAULO LIMP URBANA</v>
          </cell>
          <cell r="V2353" t="str">
            <v>Brasileira</v>
          </cell>
          <cell r="W2353" t="str">
            <v>Recife</v>
          </cell>
          <cell r="X2353" t="str">
            <v>EDNA MARIA DE LIMA RIBEIRO</v>
          </cell>
          <cell r="Y2353" t="str">
            <v>ALBERES JOSE RIBEIRO</v>
          </cell>
          <cell r="Z2353" t="str">
            <v>Solteiro</v>
          </cell>
          <cell r="AA2353" t="str">
            <v>Ensino Médio Incompleto</v>
          </cell>
          <cell r="AB2353" t="str">
            <v>M</v>
          </cell>
          <cell r="AC2353" t="str">
            <v>Rua</v>
          </cell>
          <cell r="AD2353" t="str">
            <v>CEDRO</v>
          </cell>
          <cell r="AE2353" t="str">
            <v>352</v>
          </cell>
          <cell r="AG2353" t="str">
            <v>06824-400</v>
          </cell>
          <cell r="AH2353" t="str">
            <v>JD SANTA RITA</v>
          </cell>
          <cell r="AI2353" t="str">
            <v>Embu</v>
          </cell>
          <cell r="AJ2353" t="str">
            <v>São Paulo</v>
          </cell>
          <cell r="AP2353">
            <v>390</v>
          </cell>
          <cell r="AQ2353" t="str">
            <v>10761</v>
          </cell>
          <cell r="AR2353" t="str">
            <v>3</v>
          </cell>
          <cell r="AS2353" t="str">
            <v>498745004</v>
          </cell>
          <cell r="AT2353" t="str">
            <v>383444340191</v>
          </cell>
          <cell r="AU2353" t="str">
            <v>322</v>
          </cell>
          <cell r="AV2353" t="str">
            <v>020</v>
          </cell>
          <cell r="AW2353" t="str">
            <v>0000039092</v>
          </cell>
          <cell r="AX2353" t="str">
            <v>00357</v>
          </cell>
          <cell r="AY2353">
            <v>4</v>
          </cell>
          <cell r="AZ2353">
            <v>3</v>
          </cell>
          <cell r="BA2353">
            <v>0</v>
          </cell>
        </row>
        <row r="2354">
          <cell r="A2354">
            <v>112247</v>
          </cell>
          <cell r="B2354" t="str">
            <v>WELTON PINHEIRO BRITO</v>
          </cell>
          <cell r="C2354" t="str">
            <v>AJUDANTE EQ SERVICOS DIVERSOS</v>
          </cell>
          <cell r="D2354" t="str">
            <v>ECOSAMPA M'Boi Mirim</v>
          </cell>
          <cell r="E2354">
            <v>43617</v>
          </cell>
          <cell r="F2354">
            <v>1464.83</v>
          </cell>
          <cell r="G2354" t="str">
            <v>Demitido em Meses Anteriores</v>
          </cell>
          <cell r="H2354">
            <v>44565</v>
          </cell>
          <cell r="I2354">
            <v>31288</v>
          </cell>
          <cell r="J2354" t="str">
            <v>052.540.143-18</v>
          </cell>
          <cell r="K2354" t="str">
            <v>166.05345.01.1</v>
          </cell>
          <cell r="L2354" t="str">
            <v>Salário Mensal</v>
          </cell>
          <cell r="M2354" t="str">
            <v>Empregado (CLT)</v>
          </cell>
          <cell r="N2354" t="str">
            <v>5142-25</v>
          </cell>
          <cell r="O2354">
            <v>167</v>
          </cell>
          <cell r="P2354" t="str">
            <v>SEGUNDA A SABADO - 13:40 AS 22:00 / INTERVALO DE 01 HORA</v>
          </cell>
          <cell r="Q2354" t="str">
            <v>220 Horas</v>
          </cell>
          <cell r="R2354" t="str">
            <v>75.01.014</v>
          </cell>
          <cell r="S2354" t="str">
            <v>SCK - Pintura de Meio-Fio e Remoção Faixas e Propagandas</v>
          </cell>
          <cell r="T2354">
            <v>2</v>
          </cell>
          <cell r="U2354" t="str">
            <v>SIEMACO SAO PAULO LIMP URBANA</v>
          </cell>
          <cell r="V2354" t="str">
            <v>Brasileira</v>
          </cell>
          <cell r="W2354" t="str">
            <v>Eliseu Martins</v>
          </cell>
          <cell r="X2354" t="str">
            <v>AURENI DE SOUSA BRITO</v>
          </cell>
          <cell r="Y2354" t="str">
            <v>RAIMUNDO ERINETO PINHEIRO</v>
          </cell>
          <cell r="Z2354" t="str">
            <v>Solteiro</v>
          </cell>
          <cell r="AA2354" t="str">
            <v>Ensino Fundamental Completo</v>
          </cell>
          <cell r="AB2354" t="str">
            <v>M</v>
          </cell>
          <cell r="AC2354" t="str">
            <v>Rua</v>
          </cell>
          <cell r="AD2354" t="str">
            <v>JOSE DIAS DA COSTA</v>
          </cell>
          <cell r="AE2354" t="str">
            <v>12</v>
          </cell>
          <cell r="AG2354" t="str">
            <v>05661-060</v>
          </cell>
          <cell r="AH2354" t="str">
            <v>PARAISOPOLIS</v>
          </cell>
          <cell r="AI2354" t="str">
            <v>São Paulo</v>
          </cell>
          <cell r="AJ2354" t="str">
            <v>São Paulo</v>
          </cell>
          <cell r="AP2354">
            <v>390</v>
          </cell>
          <cell r="AQ2354" t="str">
            <v>10886</v>
          </cell>
          <cell r="AR2354" t="str">
            <v>8</v>
          </cell>
          <cell r="AS2354" t="str">
            <v>620696394</v>
          </cell>
          <cell r="AT2354" t="str">
            <v>37899471538</v>
          </cell>
          <cell r="AU2354" t="str">
            <v>469</v>
          </cell>
          <cell r="AV2354" t="str">
            <v>346</v>
          </cell>
          <cell r="AW2354" t="str">
            <v>0000040296</v>
          </cell>
          <cell r="AX2354" t="str">
            <v>00025</v>
          </cell>
          <cell r="AY2354">
            <v>2</v>
          </cell>
          <cell r="AZ2354">
            <v>7</v>
          </cell>
          <cell r="BA2354">
            <v>3</v>
          </cell>
        </row>
        <row r="2355">
          <cell r="A2355">
            <v>121480</v>
          </cell>
          <cell r="B2355" t="str">
            <v>WENDELL OLIVEIRA DA SILVA</v>
          </cell>
          <cell r="C2355" t="str">
            <v>AJUDANTE EQ SERVICOS DIVERSOS</v>
          </cell>
          <cell r="D2355" t="str">
            <v>ECOSAMPA M'Boi Mirim</v>
          </cell>
          <cell r="E2355">
            <v>44967</v>
          </cell>
          <cell r="F2355">
            <v>1603.99</v>
          </cell>
          <cell r="G2355" t="str">
            <v>Em Atividade Normal</v>
          </cell>
          <cell r="H2355">
            <v>44967</v>
          </cell>
          <cell r="I2355">
            <v>35125</v>
          </cell>
          <cell r="J2355" t="str">
            <v>452.062.968-30</v>
          </cell>
          <cell r="K2355" t="str">
            <v>134.34545.02.5</v>
          </cell>
          <cell r="L2355" t="str">
            <v>Salário Mensal</v>
          </cell>
          <cell r="M2355" t="str">
            <v>Empregado (CLT)</v>
          </cell>
          <cell r="N2355" t="str">
            <v>5142-25</v>
          </cell>
          <cell r="O2355">
            <v>167</v>
          </cell>
          <cell r="P2355" t="str">
            <v>SEGUNDA A SABADO - 13:40 AS 22:00 / INTERVALO DE 01 HORA</v>
          </cell>
          <cell r="Q2355" t="str">
            <v>220 Horas</v>
          </cell>
          <cell r="R2355" t="str">
            <v>75.01.011</v>
          </cell>
          <cell r="S2355" t="str">
            <v>SCK - Lavagem - Feiras, Vias e Logradouros</v>
          </cell>
          <cell r="T2355">
            <v>2</v>
          </cell>
          <cell r="U2355" t="str">
            <v>SIEMACO SAO PAULO LIMP URBANA</v>
          </cell>
          <cell r="V2355" t="str">
            <v>Brasileira</v>
          </cell>
          <cell r="W2355" t="str">
            <v>São Paulo</v>
          </cell>
          <cell r="X2355" t="str">
            <v>EDINALVA LIMA SILVA</v>
          </cell>
          <cell r="Y2355" t="str">
            <v>ANGELO OLIVEIRA DA SILVA</v>
          </cell>
          <cell r="Z2355" t="str">
            <v>Solteiro</v>
          </cell>
          <cell r="AA2355" t="str">
            <v>Ensino Fundamental Incompleto</v>
          </cell>
          <cell r="AB2355" t="str">
            <v>M</v>
          </cell>
          <cell r="AC2355" t="str">
            <v>Rua</v>
          </cell>
          <cell r="AD2355" t="str">
            <v>FABIO LUZ</v>
          </cell>
          <cell r="AE2355" t="str">
            <v>16</v>
          </cell>
          <cell r="AF2355" t="str">
            <v>A</v>
          </cell>
          <cell r="AG2355" t="str">
            <v>04945-090</v>
          </cell>
          <cell r="AH2355" t="str">
            <v>PARQUE DO LAGO</v>
          </cell>
          <cell r="AI2355" t="str">
            <v>São Paulo</v>
          </cell>
          <cell r="AJ2355" t="str">
            <v>São Paulo</v>
          </cell>
          <cell r="AM2355" t="str">
            <v>11</v>
          </cell>
          <cell r="AN2355" t="str">
            <v>95354-8821</v>
          </cell>
          <cell r="AP2355">
            <v>6734</v>
          </cell>
          <cell r="AQ2355" t="str">
            <v>12591</v>
          </cell>
          <cell r="AR2355" t="str">
            <v>4</v>
          </cell>
          <cell r="AS2355" t="str">
            <v>382877159</v>
          </cell>
          <cell r="AT2355" t="str">
            <v>407231130175</v>
          </cell>
          <cell r="AU2355" t="str">
            <v>0615</v>
          </cell>
          <cell r="AV2355" t="str">
            <v>372</v>
          </cell>
          <cell r="AW2355" t="str">
            <v>452062968</v>
          </cell>
          <cell r="AX2355" t="str">
            <v>30</v>
          </cell>
          <cell r="AY2355">
            <v>0</v>
          </cell>
          <cell r="AZ2355">
            <v>6</v>
          </cell>
          <cell r="BA2355">
            <v>21</v>
          </cell>
        </row>
        <row r="2356">
          <cell r="A2356">
            <v>112614</v>
          </cell>
          <cell r="B2356" t="str">
            <v>WENSYLL SANTOS DE ARAUJO</v>
          </cell>
          <cell r="C2356" t="str">
            <v>AJUDANTE EQ SERVICOS DIVERSOS</v>
          </cell>
          <cell r="D2356" t="str">
            <v>ECOSAMPA Capela do Socorro</v>
          </cell>
          <cell r="E2356">
            <v>43617</v>
          </cell>
          <cell r="F2356">
            <v>1603.99</v>
          </cell>
          <cell r="G2356" t="str">
            <v>Em Atividade Normal</v>
          </cell>
          <cell r="H2356">
            <v>45023</v>
          </cell>
          <cell r="I2356">
            <v>35500</v>
          </cell>
          <cell r="J2356" t="str">
            <v>389.954.348-30</v>
          </cell>
          <cell r="K2356" t="str">
            <v>207.11617.96.6</v>
          </cell>
          <cell r="L2356" t="str">
            <v>Salário Mensal</v>
          </cell>
          <cell r="M2356" t="str">
            <v>Empregado (CLT)</v>
          </cell>
          <cell r="N2356" t="str">
            <v>5142-25</v>
          </cell>
          <cell r="O2356">
            <v>66</v>
          </cell>
          <cell r="P2356" t="str">
            <v>SEGUNDA A SABADO - 06:00 AS 14:20 / INTERVALO DE 01 HORA</v>
          </cell>
          <cell r="Q2356" t="str">
            <v>220 Horas</v>
          </cell>
          <cell r="R2356" t="str">
            <v>75.01.019</v>
          </cell>
          <cell r="S2356" t="str">
            <v>SCK - Operação dos Ecopontos</v>
          </cell>
          <cell r="T2356">
            <v>2</v>
          </cell>
          <cell r="U2356" t="str">
            <v>SIEMACO SAO PAULO LIMP URBANA</v>
          </cell>
          <cell r="V2356" t="str">
            <v>Brasileira</v>
          </cell>
          <cell r="W2356" t="str">
            <v>São Paulo</v>
          </cell>
          <cell r="X2356" t="str">
            <v>NEURISCELIA BORGES DOS SANTOS</v>
          </cell>
          <cell r="Y2356" t="str">
            <v>LORENILDE SOARES DE ARAUJO</v>
          </cell>
          <cell r="Z2356" t="str">
            <v>Solteiro</v>
          </cell>
          <cell r="AA2356" t="str">
            <v>Ensino Fundamental Incompleto</v>
          </cell>
          <cell r="AB2356" t="str">
            <v>M</v>
          </cell>
          <cell r="AC2356" t="str">
            <v>Rua</v>
          </cell>
          <cell r="AD2356" t="str">
            <v>MAESTRO MIGUEL ARQUERONS</v>
          </cell>
          <cell r="AE2356" t="str">
            <v>1000</v>
          </cell>
          <cell r="AG2356" t="str">
            <v>04844-270</v>
          </cell>
          <cell r="AH2356" t="str">
            <v>JARDIM ICARAI</v>
          </cell>
          <cell r="AI2356" t="str">
            <v>São Paulo</v>
          </cell>
          <cell r="AJ2356" t="str">
            <v>São Paulo</v>
          </cell>
          <cell r="AK2356" t="str">
            <v>11</v>
          </cell>
          <cell r="AL2356" t="str">
            <v>97773.5373</v>
          </cell>
          <cell r="AM2356" t="str">
            <v>11</v>
          </cell>
          <cell r="AN2356" t="str">
            <v>95946.0140</v>
          </cell>
          <cell r="AP2356">
            <v>6733</v>
          </cell>
          <cell r="AQ2356" t="str">
            <v>30338</v>
          </cell>
          <cell r="AR2356" t="str">
            <v>9</v>
          </cell>
          <cell r="AS2356" t="str">
            <v>50.576.438-6</v>
          </cell>
          <cell r="AT2356" t="str">
            <v>433793910116</v>
          </cell>
          <cell r="AU2356" t="str">
            <v>157</v>
          </cell>
          <cell r="AV2356" t="str">
            <v>371</v>
          </cell>
          <cell r="AW2356" t="str">
            <v>0000038307</v>
          </cell>
          <cell r="AX2356" t="str">
            <v>00401</v>
          </cell>
          <cell r="AY2356">
            <v>4</v>
          </cell>
          <cell r="AZ2356">
            <v>3</v>
          </cell>
          <cell r="BA2356">
            <v>0</v>
          </cell>
        </row>
        <row r="2357">
          <cell r="A2357">
            <v>114264</v>
          </cell>
          <cell r="B2357" t="str">
            <v>WERIK ALVES DE SOUZA</v>
          </cell>
          <cell r="C2357" t="str">
            <v>AJUDANTE EQ SERVICOS DIVERSOS</v>
          </cell>
          <cell r="D2357" t="str">
            <v>ECOSAMPA Santo Amaro</v>
          </cell>
          <cell r="E2357">
            <v>43804</v>
          </cell>
          <cell r="F2357">
            <v>1319.67</v>
          </cell>
          <cell r="G2357" t="str">
            <v>Demitido em Meses Anteriores</v>
          </cell>
          <cell r="H2357">
            <v>44235</v>
          </cell>
          <cell r="I2357">
            <v>35026</v>
          </cell>
          <cell r="J2357" t="str">
            <v>237.182.138-18</v>
          </cell>
          <cell r="K2357" t="str">
            <v>210.72318.77.8</v>
          </cell>
          <cell r="L2357" t="str">
            <v>Salário Mensal</v>
          </cell>
          <cell r="M2357" t="str">
            <v>Empregado (CLT)</v>
          </cell>
          <cell r="N2357" t="str">
            <v>5142-25</v>
          </cell>
          <cell r="O2357">
            <v>300</v>
          </cell>
          <cell r="P2357" t="str">
            <v>SEGUNDA A SABADO - 21:00 AS 04:33 / INTERVALO DE 01 HORA</v>
          </cell>
          <cell r="Q2357" t="str">
            <v>220 Horas</v>
          </cell>
          <cell r="R2357" t="str">
            <v>75.01.013</v>
          </cell>
          <cell r="S2357" t="str">
            <v>SCK - Capinação e Roçada de Vias</v>
          </cell>
          <cell r="T2357">
            <v>2</v>
          </cell>
          <cell r="U2357" t="str">
            <v>SIEMACO SAO PAULO LIMP URBANA</v>
          </cell>
          <cell r="V2357" t="str">
            <v>Brasileira</v>
          </cell>
          <cell r="W2357" t="str">
            <v>São Paulo</v>
          </cell>
          <cell r="X2357" t="str">
            <v>NOEMIA ALVES DE SOUZA</v>
          </cell>
          <cell r="Y2357" t="str">
            <v>NAO DECLARADO</v>
          </cell>
          <cell r="Z2357" t="str">
            <v>Solteiro</v>
          </cell>
          <cell r="AA2357" t="str">
            <v>Ensino Fundamental Incompleto</v>
          </cell>
          <cell r="AB2357" t="str">
            <v>M</v>
          </cell>
          <cell r="AC2357" t="str">
            <v>Rua</v>
          </cell>
          <cell r="AD2357" t="str">
            <v>RUA RUDOLF LUTZE</v>
          </cell>
          <cell r="AE2357" t="str">
            <v>65</v>
          </cell>
          <cell r="AG2357" t="str">
            <v>05663-000</v>
          </cell>
          <cell r="AH2357" t="str">
            <v>PARAISOPOLIS</v>
          </cell>
          <cell r="AI2357" t="str">
            <v>São Paulo</v>
          </cell>
          <cell r="AJ2357" t="str">
            <v>São Paulo</v>
          </cell>
          <cell r="AK2357" t="str">
            <v>11</v>
          </cell>
          <cell r="AL2357" t="str">
            <v>96543.7239</v>
          </cell>
          <cell r="AP2357">
            <v>3006</v>
          </cell>
          <cell r="AQ2357" t="str">
            <v>21241</v>
          </cell>
          <cell r="AR2357" t="str">
            <v>3</v>
          </cell>
          <cell r="AS2357" t="str">
            <v>374902161</v>
          </cell>
          <cell r="AT2357" t="str">
            <v>428223970141</v>
          </cell>
          <cell r="AU2357" t="str">
            <v>0343</v>
          </cell>
          <cell r="AV2357" t="str">
            <v>408</v>
          </cell>
          <cell r="AW2357" t="str">
            <v>23781213</v>
          </cell>
          <cell r="AX2357" t="str">
            <v>818</v>
          </cell>
          <cell r="AY2357">
            <v>1</v>
          </cell>
          <cell r="AZ2357">
            <v>2</v>
          </cell>
          <cell r="BA2357">
            <v>3</v>
          </cell>
        </row>
        <row r="2358">
          <cell r="A2358">
            <v>112354</v>
          </cell>
          <cell r="B2358" t="str">
            <v>WESLEY BALBINO DA SILVA</v>
          </cell>
          <cell r="C2358" t="str">
            <v>AJUDANTE EQ SERVICOS DIVERSOS</v>
          </cell>
          <cell r="D2358" t="str">
            <v>ECOSAMPA Campo Limpo</v>
          </cell>
          <cell r="E2358">
            <v>43617</v>
          </cell>
          <cell r="F2358">
            <v>1603.99</v>
          </cell>
          <cell r="G2358" t="str">
            <v>Em Atividade Normal</v>
          </cell>
          <cell r="H2358">
            <v>44989</v>
          </cell>
          <cell r="I2358">
            <v>35774</v>
          </cell>
          <cell r="J2358" t="str">
            <v>463.583.098-54</v>
          </cell>
          <cell r="K2358" t="str">
            <v>210.71141.94.7</v>
          </cell>
          <cell r="L2358" t="str">
            <v>Salário Mensal</v>
          </cell>
          <cell r="M2358" t="str">
            <v>Empregado (CLT)</v>
          </cell>
          <cell r="N2358" t="str">
            <v>5142-25</v>
          </cell>
          <cell r="O2358">
            <v>66</v>
          </cell>
          <cell r="P2358" t="str">
            <v>SEGUNDA A SABADO - 06:00 AS 14:20 / INTERVALO DE 01 HORA</v>
          </cell>
          <cell r="Q2358" t="str">
            <v>220 Horas</v>
          </cell>
          <cell r="R2358" t="str">
            <v>75.01.016</v>
          </cell>
          <cell r="S2358" t="str">
            <v>SCK - Coleta - Catabagulho e Entulho</v>
          </cell>
          <cell r="T2358">
            <v>2</v>
          </cell>
          <cell r="U2358" t="str">
            <v>SIEMACO SAO PAULO LIMP URBANA</v>
          </cell>
          <cell r="V2358" t="str">
            <v>Brasileira</v>
          </cell>
          <cell r="W2358" t="str">
            <v>São Paulo</v>
          </cell>
          <cell r="X2358" t="str">
            <v>ENEIDE BALBINO DA SILVA</v>
          </cell>
          <cell r="Z2358" t="str">
            <v>Solteiro</v>
          </cell>
          <cell r="AA2358" t="str">
            <v>Ensino Fundamental Completo</v>
          </cell>
          <cell r="AB2358" t="str">
            <v>M</v>
          </cell>
          <cell r="AC2358" t="str">
            <v>Rua</v>
          </cell>
          <cell r="AD2358" t="str">
            <v>DAS GOIOABEIRAS</v>
          </cell>
          <cell r="AE2358" t="str">
            <v>1005</v>
          </cell>
          <cell r="AG2358" t="str">
            <v>05661-040</v>
          </cell>
          <cell r="AH2358" t="str">
            <v>PARAISOPOLIS</v>
          </cell>
          <cell r="AI2358" t="str">
            <v>São Paulo</v>
          </cell>
          <cell r="AJ2358" t="str">
            <v>São Paulo</v>
          </cell>
          <cell r="AP2358">
            <v>390</v>
          </cell>
          <cell r="AQ2358" t="str">
            <v>10818</v>
          </cell>
          <cell r="AR2358" t="str">
            <v>1</v>
          </cell>
          <cell r="AS2358" t="str">
            <v>383746954</v>
          </cell>
          <cell r="AT2358" t="str">
            <v>442221170175</v>
          </cell>
          <cell r="AU2358" t="str">
            <v>461</v>
          </cell>
          <cell r="AV2358" t="str">
            <v>346</v>
          </cell>
          <cell r="AW2358" t="str">
            <v>0000058685</v>
          </cell>
          <cell r="AX2358" t="str">
            <v>00401</v>
          </cell>
          <cell r="AY2358">
            <v>4</v>
          </cell>
          <cell r="AZ2358">
            <v>3</v>
          </cell>
          <cell r="BA2358">
            <v>0</v>
          </cell>
        </row>
        <row r="2359">
          <cell r="A2359">
            <v>119678</v>
          </cell>
          <cell r="B2359" t="str">
            <v>WESLEY LUCAS AGUIAR DOS ANJOS</v>
          </cell>
          <cell r="C2359" t="str">
            <v>AJUDANTE EQ SERVICOS DIVERSOS</v>
          </cell>
          <cell r="D2359" t="str">
            <v>ECOSAMPA M'Boi Mirim</v>
          </cell>
          <cell r="E2359">
            <v>44725</v>
          </cell>
          <cell r="F2359">
            <v>1603.99</v>
          </cell>
          <cell r="G2359" t="str">
            <v>Em Atividade Normal</v>
          </cell>
          <cell r="H2359">
            <v>44725</v>
          </cell>
          <cell r="I2359">
            <v>35932</v>
          </cell>
          <cell r="J2359" t="str">
            <v>477.810.578-80</v>
          </cell>
          <cell r="K2359" t="str">
            <v>166.93058.67.2</v>
          </cell>
          <cell r="L2359" t="str">
            <v>Salário Mensal</v>
          </cell>
          <cell r="M2359" t="str">
            <v>Empregado (CLT)</v>
          </cell>
          <cell r="N2359" t="str">
            <v>5142-25</v>
          </cell>
          <cell r="O2359">
            <v>66</v>
          </cell>
          <cell r="P2359" t="str">
            <v>SEGUNDA A SABADO - 06:00 AS 14:20 / INTERVALO DE 01 HORA</v>
          </cell>
          <cell r="Q2359" t="str">
            <v>220 Horas</v>
          </cell>
          <cell r="R2359" t="str">
            <v>75.01.017</v>
          </cell>
          <cell r="S2359" t="str">
            <v>SCK - Coleta Manual - Entulho e Materiais Diversos</v>
          </cell>
          <cell r="T2359">
            <v>2</v>
          </cell>
          <cell r="U2359" t="str">
            <v>SIEMACO SAO PAULO LIMP URBANA</v>
          </cell>
          <cell r="V2359" t="str">
            <v>Brasileira</v>
          </cell>
          <cell r="W2359" t="str">
            <v>São Paulo</v>
          </cell>
          <cell r="X2359" t="str">
            <v>MARILDA DA SILVA AGUIAR</v>
          </cell>
          <cell r="Y2359" t="str">
            <v>SAMUEL ALVES DOS ANJOS</v>
          </cell>
          <cell r="Z2359" t="str">
            <v>Solteiro</v>
          </cell>
          <cell r="AA2359" t="str">
            <v>Ensino Médio Completo</v>
          </cell>
          <cell r="AB2359" t="str">
            <v>M</v>
          </cell>
          <cell r="AC2359" t="str">
            <v>Estrada</v>
          </cell>
          <cell r="AD2359" t="str">
            <v>CURUCUTU</v>
          </cell>
          <cell r="AE2359" t="str">
            <v>312</v>
          </cell>
          <cell r="AF2359" t="str">
            <v>CURUCUTU</v>
          </cell>
          <cell r="AG2359" t="str">
            <v>04895-090</v>
          </cell>
          <cell r="AH2359" t="str">
            <v>CIPO DO MEIO</v>
          </cell>
          <cell r="AI2359" t="str">
            <v>São Paulo</v>
          </cell>
          <cell r="AJ2359" t="str">
            <v>São Paulo</v>
          </cell>
          <cell r="AM2359" t="str">
            <v>11</v>
          </cell>
          <cell r="AN2359" t="str">
            <v>99993-1389</v>
          </cell>
          <cell r="AP2359">
            <v>6753</v>
          </cell>
          <cell r="AQ2359" t="str">
            <v>32269</v>
          </cell>
          <cell r="AR2359" t="str">
            <v>9</v>
          </cell>
          <cell r="AS2359" t="str">
            <v>387405550</v>
          </cell>
          <cell r="AT2359" t="str">
            <v>438225030116</v>
          </cell>
          <cell r="AU2359" t="str">
            <v>0607</v>
          </cell>
          <cell r="AV2359" t="str">
            <v>381</v>
          </cell>
          <cell r="AW2359" t="str">
            <v>477.810.57</v>
          </cell>
          <cell r="AX2359" t="str">
            <v>880</v>
          </cell>
          <cell r="AY2359">
            <v>1</v>
          </cell>
          <cell r="AZ2359">
            <v>2</v>
          </cell>
          <cell r="BA2359">
            <v>18</v>
          </cell>
        </row>
        <row r="2360">
          <cell r="A2360">
            <v>122029</v>
          </cell>
          <cell r="B2360" t="str">
            <v>WESLEY PEREIRA DE SOUZA</v>
          </cell>
          <cell r="C2360" t="str">
            <v>AGENTE AMBIENTAL</v>
          </cell>
          <cell r="D2360" t="str">
            <v>ECOSAMPA Operação Geral</v>
          </cell>
          <cell r="E2360">
            <v>45054</v>
          </cell>
          <cell r="F2360">
            <v>2072.08</v>
          </cell>
          <cell r="G2360" t="str">
            <v>Em Atividade Normal</v>
          </cell>
          <cell r="H2360">
            <v>45054</v>
          </cell>
          <cell r="I2360">
            <v>34678</v>
          </cell>
          <cell r="J2360" t="str">
            <v>430.329.618-07</v>
          </cell>
          <cell r="K2360" t="str">
            <v>207.24755.23.8</v>
          </cell>
          <cell r="L2360" t="str">
            <v>Salário Mensal</v>
          </cell>
          <cell r="M2360" t="str">
            <v>Empregado (CLT)</v>
          </cell>
          <cell r="N2360" t="str">
            <v>3522-05</v>
          </cell>
          <cell r="O2360">
            <v>167</v>
          </cell>
          <cell r="P2360" t="str">
            <v>SEGUNDA A SABADO - 13:40 AS 22:00 / INTERVALO DE 01 HORA</v>
          </cell>
          <cell r="Q2360" t="str">
            <v>220 Horas</v>
          </cell>
          <cell r="R2360" t="str">
            <v>75.02.003</v>
          </cell>
          <cell r="S2360" t="str">
            <v>Apoio Op C.Direto</v>
          </cell>
          <cell r="T2360">
            <v>2</v>
          </cell>
          <cell r="U2360" t="str">
            <v>SIEMACO SAO PAULO LIMP URBANA</v>
          </cell>
          <cell r="V2360" t="str">
            <v>Brasileira</v>
          </cell>
          <cell r="W2360" t="str">
            <v>São Paulo</v>
          </cell>
          <cell r="X2360" t="str">
            <v>MARISA PEREIRA ALVES</v>
          </cell>
          <cell r="Y2360" t="str">
            <v>ALEXANDRE REINALDO DE SOUZA</v>
          </cell>
          <cell r="Z2360" t="str">
            <v>Solteiro</v>
          </cell>
          <cell r="AA2360" t="str">
            <v>Ensino Médio Completo</v>
          </cell>
          <cell r="AB2360" t="str">
            <v>M</v>
          </cell>
          <cell r="AC2360" t="str">
            <v>Rua</v>
          </cell>
          <cell r="AD2360" t="str">
            <v>JOAQUIM IVAL DE JESUS</v>
          </cell>
          <cell r="AE2360" t="str">
            <v>263</v>
          </cell>
          <cell r="AG2360" t="str">
            <v>06786-250</v>
          </cell>
          <cell r="AH2360" t="str">
            <v>VILA INDIANA</v>
          </cell>
          <cell r="AI2360" t="str">
            <v>São Paulo</v>
          </cell>
          <cell r="AJ2360" t="str">
            <v>São Paulo</v>
          </cell>
          <cell r="AM2360" t="str">
            <v>11</v>
          </cell>
          <cell r="AN2360" t="str">
            <v>96909-4454</v>
          </cell>
          <cell r="AP2360">
            <v>9354</v>
          </cell>
          <cell r="AQ2360" t="str">
            <v>48651</v>
          </cell>
          <cell r="AR2360" t="str">
            <v>7</v>
          </cell>
          <cell r="AS2360" t="str">
            <v>477417309</v>
          </cell>
          <cell r="AT2360" t="str">
            <v>415041900124</v>
          </cell>
          <cell r="AU2360" t="str">
            <v>0284</v>
          </cell>
          <cell r="AV2360" t="str">
            <v>416</v>
          </cell>
          <cell r="AW2360" t="str">
            <v>43032961</v>
          </cell>
          <cell r="AX2360" t="str">
            <v>807</v>
          </cell>
          <cell r="AY2360">
            <v>0</v>
          </cell>
          <cell r="AZ2360">
            <v>3</v>
          </cell>
          <cell r="BA2360">
            <v>23</v>
          </cell>
        </row>
        <row r="2361">
          <cell r="A2361">
            <v>114752</v>
          </cell>
          <cell r="B2361" t="str">
            <v>WESLEY SERDEIRA ALVES</v>
          </cell>
          <cell r="C2361" t="str">
            <v>AJUDANTE EQ SERVICOS DIVERSOS</v>
          </cell>
          <cell r="D2361" t="str">
            <v>ECOSAMPA M'Boi Mirim</v>
          </cell>
          <cell r="E2361">
            <v>43874</v>
          </cell>
          <cell r="F2361">
            <v>1319.67</v>
          </cell>
          <cell r="G2361" t="str">
            <v>Demitido em Meses Anteriores</v>
          </cell>
          <cell r="H2361">
            <v>44263</v>
          </cell>
          <cell r="I2361">
            <v>31679</v>
          </cell>
          <cell r="J2361" t="str">
            <v>375.391.478-90</v>
          </cell>
          <cell r="K2361" t="str">
            <v>203.90984.23.4</v>
          </cell>
          <cell r="L2361" t="str">
            <v>Salário Mensal</v>
          </cell>
          <cell r="M2361" t="str">
            <v>Empregado (CLT)</v>
          </cell>
          <cell r="N2361" t="str">
            <v>5142-25</v>
          </cell>
          <cell r="O2361">
            <v>167</v>
          </cell>
          <cell r="P2361" t="str">
            <v>SEGUNDA A SABADO - 13:40 AS 22:00 / INTERVALO DE 01 HORA</v>
          </cell>
          <cell r="Q2361" t="str">
            <v>220 Horas</v>
          </cell>
          <cell r="R2361" t="str">
            <v>75.01.014</v>
          </cell>
          <cell r="S2361" t="str">
            <v>SCK - Pintura de Meio-Fio e Remoção Faixas e Propagandas</v>
          </cell>
          <cell r="T2361">
            <v>2</v>
          </cell>
          <cell r="U2361" t="str">
            <v>SIEMACO SAO PAULO LIMP URBANA</v>
          </cell>
          <cell r="V2361" t="str">
            <v>Brasileira</v>
          </cell>
          <cell r="W2361" t="str">
            <v>São Paulo</v>
          </cell>
          <cell r="X2361" t="str">
            <v>WAGNA SERDEIRA ALVES</v>
          </cell>
          <cell r="Y2361" t="str">
            <v>AGUINALDO PEREIRA ALVES</v>
          </cell>
          <cell r="Z2361" t="str">
            <v>União Est/Marit</v>
          </cell>
          <cell r="AA2361" t="str">
            <v>Ensino Fundamental Completo</v>
          </cell>
          <cell r="AB2361" t="str">
            <v>M</v>
          </cell>
          <cell r="AC2361" t="str">
            <v>Travessa</v>
          </cell>
          <cell r="AD2361" t="str">
            <v>PROGRESSO</v>
          </cell>
          <cell r="AE2361" t="str">
            <v>14</v>
          </cell>
          <cell r="AF2361" t="str">
            <v>TRAVESSA DA RUA MANUEL ALVAREZ</v>
          </cell>
          <cell r="AG2361" t="str">
            <v>05833-210</v>
          </cell>
          <cell r="AH2361" t="str">
            <v>JARDIM VAZ DE LIMA</v>
          </cell>
          <cell r="AI2361" t="str">
            <v>São Paulo</v>
          </cell>
          <cell r="AJ2361" t="str">
            <v>São Paulo</v>
          </cell>
          <cell r="AK2361" t="str">
            <v>11</v>
          </cell>
          <cell r="AL2361" t="str">
            <v>94667.2601</v>
          </cell>
          <cell r="AM2361" t="str">
            <v>11</v>
          </cell>
          <cell r="AN2361" t="str">
            <v>94667.2945</v>
          </cell>
          <cell r="AP2361">
            <v>7245</v>
          </cell>
          <cell r="AQ2361" t="str">
            <v>03965</v>
          </cell>
          <cell r="AR2361" t="str">
            <v>1</v>
          </cell>
          <cell r="AS2361" t="str">
            <v>42.173.441-3</v>
          </cell>
          <cell r="AT2361" t="str">
            <v>377882110191</v>
          </cell>
          <cell r="AU2361" t="str">
            <v>574</v>
          </cell>
          <cell r="AV2361" t="str">
            <v>373</v>
          </cell>
          <cell r="AW2361" t="str">
            <v>37539147</v>
          </cell>
          <cell r="AX2361" t="str">
            <v>890</v>
          </cell>
          <cell r="AY2361">
            <v>1</v>
          </cell>
          <cell r="AZ2361">
            <v>0</v>
          </cell>
          <cell r="BA2361">
            <v>25</v>
          </cell>
        </row>
        <row r="2362">
          <cell r="A2362">
            <v>114360</v>
          </cell>
          <cell r="B2362" t="str">
            <v>WESLEY SILVA COSTA</v>
          </cell>
          <cell r="C2362" t="str">
            <v>AJUDANTE EQ SERVICOS DIVERSOS</v>
          </cell>
          <cell r="D2362" t="str">
            <v>ECOSAMPA Santo Amaro</v>
          </cell>
          <cell r="E2362">
            <v>43811</v>
          </cell>
          <cell r="F2362">
            <v>1603.99</v>
          </cell>
          <cell r="G2362" t="str">
            <v>Gozando Férias</v>
          </cell>
          <cell r="H2362">
            <v>45180</v>
          </cell>
          <cell r="I2362">
            <v>33344</v>
          </cell>
          <cell r="J2362" t="str">
            <v>406.816.118-63</v>
          </cell>
          <cell r="K2362" t="str">
            <v>210.71764.54.5</v>
          </cell>
          <cell r="L2362" t="str">
            <v>Salário Mensal</v>
          </cell>
          <cell r="M2362" t="str">
            <v>Empregado (CLT)</v>
          </cell>
          <cell r="N2362" t="str">
            <v>5142-25</v>
          </cell>
          <cell r="O2362">
            <v>300</v>
          </cell>
          <cell r="P2362" t="str">
            <v>SEGUNDA A SABADO - 21:00 AS 04:33 / INTERVALO DE 01 HORA</v>
          </cell>
          <cell r="Q2362" t="str">
            <v>220 Horas</v>
          </cell>
          <cell r="R2362" t="str">
            <v>75.01.022</v>
          </cell>
          <cell r="S2362" t="str">
            <v>SCK - Limpeza Habitacional - Dificil Acesso</v>
          </cell>
          <cell r="T2362">
            <v>2</v>
          </cell>
          <cell r="U2362" t="str">
            <v>SIEMACO SAO PAULO LIMP URBANA</v>
          </cell>
          <cell r="V2362" t="str">
            <v>Brasileira</v>
          </cell>
          <cell r="W2362" t="str">
            <v>São Paulo</v>
          </cell>
          <cell r="X2362" t="str">
            <v>SONIA JOSEFA DA SILVA</v>
          </cell>
          <cell r="Y2362" t="str">
            <v>WALDIR WAGNER DA COSTA</v>
          </cell>
          <cell r="Z2362" t="str">
            <v>Solteiro</v>
          </cell>
          <cell r="AA2362" t="str">
            <v>Ensino Médio Completo</v>
          </cell>
          <cell r="AB2362" t="str">
            <v>M</v>
          </cell>
          <cell r="AC2362" t="str">
            <v>Avenida</v>
          </cell>
          <cell r="AD2362" t="str">
            <v>AVENIDA MORADA NOVA</v>
          </cell>
          <cell r="AE2362" t="str">
            <v>82</v>
          </cell>
          <cell r="AF2362" t="str">
            <v>CASA 2</v>
          </cell>
          <cell r="AG2362" t="str">
            <v>04911-040</v>
          </cell>
          <cell r="AH2362" t="str">
            <v>GUARAPIRANGA</v>
          </cell>
          <cell r="AI2362" t="str">
            <v>São Paulo</v>
          </cell>
          <cell r="AJ2362" t="str">
            <v>São Paulo</v>
          </cell>
          <cell r="AK2362" t="str">
            <v>11</v>
          </cell>
          <cell r="AL2362" t="str">
            <v>98576.6606</v>
          </cell>
          <cell r="AP2362">
            <v>6480</v>
          </cell>
          <cell r="AQ2362" t="str">
            <v>14156</v>
          </cell>
          <cell r="AR2362" t="str">
            <v>0</v>
          </cell>
          <cell r="AS2362" t="str">
            <v>473814390</v>
          </cell>
          <cell r="AT2362" t="str">
            <v>391055660167</v>
          </cell>
          <cell r="AU2362" t="str">
            <v>544</v>
          </cell>
          <cell r="AV2362" t="str">
            <v>372</v>
          </cell>
          <cell r="AW2362" t="str">
            <v>40681611</v>
          </cell>
          <cell r="AX2362" t="str">
            <v>863</v>
          </cell>
          <cell r="AY2362">
            <v>3</v>
          </cell>
          <cell r="AZ2362">
            <v>8</v>
          </cell>
          <cell r="BA2362">
            <v>19</v>
          </cell>
        </row>
        <row r="2363">
          <cell r="A2363">
            <v>121512</v>
          </cell>
          <cell r="B2363" t="str">
            <v>WESLEY SOARES DA SILVA OLIVEIRA</v>
          </cell>
          <cell r="C2363" t="str">
            <v>AJUDANTE EQ SERVICOS DIVERSOS</v>
          </cell>
          <cell r="D2363" t="str">
            <v>ECOSAMPA Operação Geral</v>
          </cell>
          <cell r="E2363">
            <v>44972</v>
          </cell>
          <cell r="F2363">
            <v>1603.99</v>
          </cell>
          <cell r="G2363" t="str">
            <v>Demitido em Meses Anteriores</v>
          </cell>
          <cell r="H2363">
            <v>44986</v>
          </cell>
          <cell r="I2363">
            <v>32548</v>
          </cell>
          <cell r="J2363" t="str">
            <v>396.440.208-71</v>
          </cell>
          <cell r="K2363" t="str">
            <v>210.13488.86.7</v>
          </cell>
          <cell r="L2363" t="str">
            <v>Salário Mensal</v>
          </cell>
          <cell r="M2363" t="str">
            <v>Empregado (CLT)</v>
          </cell>
          <cell r="N2363" t="str">
            <v>5142-25</v>
          </cell>
          <cell r="O2363">
            <v>339</v>
          </cell>
          <cell r="P2363" t="str">
            <v>SEGUNDA A SABADO - 13:20 AS 21:40 / INTERVALO DE 01 HORA</v>
          </cell>
          <cell r="Q2363" t="str">
            <v>220 Horas</v>
          </cell>
          <cell r="R2363" t="str">
            <v>75.01.011</v>
          </cell>
          <cell r="S2363" t="str">
            <v>SCK - Lavagem - Feiras, Vias e Logradouros</v>
          </cell>
          <cell r="T2363">
            <v>2</v>
          </cell>
          <cell r="U2363" t="str">
            <v>SIEMACO SAO PAULO LIMP URBANA</v>
          </cell>
          <cell r="V2363" t="str">
            <v>Brasileira</v>
          </cell>
          <cell r="W2363" t="str">
            <v>São Paulo</v>
          </cell>
          <cell r="X2363" t="str">
            <v>ROSANGELA SOARES DA SILVA OLIVEIRA</v>
          </cell>
          <cell r="Y2363" t="str">
            <v>AMAURI ALEXANDRINO DE OLIVEIRA</v>
          </cell>
          <cell r="Z2363" t="str">
            <v>Solteiro</v>
          </cell>
          <cell r="AA2363" t="str">
            <v>Ensino Fundamental Incompleto</v>
          </cell>
          <cell r="AB2363" t="str">
            <v>M</v>
          </cell>
          <cell r="AC2363" t="str">
            <v>Avenida</v>
          </cell>
          <cell r="AD2363" t="str">
            <v>MATIAS BECK</v>
          </cell>
          <cell r="AE2363" t="str">
            <v>177</v>
          </cell>
          <cell r="AF2363" t="str">
            <v>CASA 1</v>
          </cell>
          <cell r="AG2363" t="str">
            <v>04812-180</v>
          </cell>
          <cell r="AH2363" t="str">
            <v>JARDIM PRIMAVERA</v>
          </cell>
          <cell r="AI2363" t="str">
            <v>São Paulo</v>
          </cell>
          <cell r="AJ2363" t="str">
            <v>São Paulo</v>
          </cell>
          <cell r="AK2363" t="str">
            <v>11</v>
          </cell>
          <cell r="AL2363" t="str">
            <v>5663.7123</v>
          </cell>
          <cell r="AM2363" t="str">
            <v>11</v>
          </cell>
          <cell r="AN2363" t="str">
            <v>95391-3463</v>
          </cell>
          <cell r="AP2363">
            <v>9106</v>
          </cell>
          <cell r="AQ2363" t="str">
            <v>46081</v>
          </cell>
          <cell r="AR2363" t="str">
            <v>0</v>
          </cell>
          <cell r="AS2363" t="str">
            <v>445489807</v>
          </cell>
          <cell r="AT2363" t="str">
            <v>369164570116</v>
          </cell>
          <cell r="AU2363" t="str">
            <v>0887</v>
          </cell>
          <cell r="AV2363" t="str">
            <v>280</v>
          </cell>
          <cell r="AW2363" t="str">
            <v>39644020</v>
          </cell>
          <cell r="AX2363" t="str">
            <v>871</v>
          </cell>
          <cell r="AY2363">
            <v>0</v>
          </cell>
          <cell r="AZ2363">
            <v>0</v>
          </cell>
          <cell r="BA2363">
            <v>16</v>
          </cell>
        </row>
        <row r="2364">
          <cell r="A2364">
            <v>122554</v>
          </cell>
          <cell r="B2364" t="str">
            <v>WESLEY SOARES DA SILVA OLIVEIRA</v>
          </cell>
          <cell r="C2364" t="str">
            <v>AJUDANTE EQ SERVICOS DIVERSOS</v>
          </cell>
          <cell r="D2364" t="str">
            <v>ECOSAMPA Santo Amaro</v>
          </cell>
          <cell r="E2364">
            <v>45131</v>
          </cell>
          <cell r="F2364">
            <v>1603.99</v>
          </cell>
          <cell r="G2364" t="str">
            <v>Em Atividade Normal</v>
          </cell>
          <cell r="H2364">
            <v>45131</v>
          </cell>
          <cell r="I2364">
            <v>32548</v>
          </cell>
          <cell r="J2364" t="str">
            <v>396.440.208-71</v>
          </cell>
          <cell r="K2364" t="str">
            <v>210.13488.86.7</v>
          </cell>
          <cell r="L2364" t="str">
            <v>Salário Mensal</v>
          </cell>
          <cell r="M2364" t="str">
            <v>Empregado (CLT)</v>
          </cell>
          <cell r="N2364" t="str">
            <v>5142-25</v>
          </cell>
          <cell r="O2364">
            <v>300</v>
          </cell>
          <cell r="P2364" t="str">
            <v>SEGUNDA A SABADO - 21:00 AS 04:33 / INTERVALO DE 01 HORA</v>
          </cell>
          <cell r="Q2364" t="str">
            <v>220 Horas</v>
          </cell>
          <cell r="R2364" t="str">
            <v>75.01.014</v>
          </cell>
          <cell r="S2364" t="str">
            <v>SCK - Pintura de Meio-Fio e Remoção Faixas e Propagandas</v>
          </cell>
          <cell r="T2364">
            <v>2</v>
          </cell>
          <cell r="U2364" t="str">
            <v>SIEMACO SAO PAULO LIMP URBANA</v>
          </cell>
          <cell r="V2364" t="str">
            <v>Brasileira</v>
          </cell>
          <cell r="W2364" t="str">
            <v>São Paulo</v>
          </cell>
          <cell r="X2364" t="str">
            <v>ROSANGELA SOARES DA SILVA OLIVEIRA</v>
          </cell>
          <cell r="Y2364" t="str">
            <v>AMAURI ALEXANDRINO DE OLIVEIRA</v>
          </cell>
          <cell r="Z2364" t="str">
            <v>Solteiro</v>
          </cell>
          <cell r="AA2364" t="str">
            <v>Ensino Médio Completo</v>
          </cell>
          <cell r="AB2364" t="str">
            <v>M</v>
          </cell>
          <cell r="AC2364" t="str">
            <v>Avenida</v>
          </cell>
          <cell r="AD2364" t="str">
            <v>MATIAS BECK</v>
          </cell>
          <cell r="AE2364" t="str">
            <v>177</v>
          </cell>
          <cell r="AF2364" t="str">
            <v>CASA 1</v>
          </cell>
          <cell r="AG2364" t="str">
            <v>04812-180</v>
          </cell>
          <cell r="AH2364" t="str">
            <v xml:space="preserve">JARDIM PRIMAVERA </v>
          </cell>
          <cell r="AI2364" t="str">
            <v>São Paulo</v>
          </cell>
          <cell r="AJ2364" t="str">
            <v>São Paulo</v>
          </cell>
          <cell r="AM2364" t="str">
            <v>11</v>
          </cell>
          <cell r="AN2364" t="str">
            <v>95391-3463</v>
          </cell>
          <cell r="AP2364">
            <v>9106</v>
          </cell>
          <cell r="AQ2364" t="str">
            <v>46081</v>
          </cell>
          <cell r="AR2364" t="str">
            <v>0</v>
          </cell>
          <cell r="AS2364" t="str">
            <v>445489807</v>
          </cell>
          <cell r="AT2364" t="str">
            <v>369164570116</v>
          </cell>
          <cell r="AU2364" t="str">
            <v>0887</v>
          </cell>
          <cell r="AV2364" t="str">
            <v>280</v>
          </cell>
          <cell r="AW2364" t="str">
            <v>39644020</v>
          </cell>
          <cell r="AX2364" t="str">
            <v>871</v>
          </cell>
          <cell r="AY2364">
            <v>0</v>
          </cell>
          <cell r="AZ2364">
            <v>1</v>
          </cell>
          <cell r="BA2364">
            <v>7</v>
          </cell>
        </row>
        <row r="2365">
          <cell r="A2365">
            <v>121527</v>
          </cell>
          <cell r="B2365" t="str">
            <v>WESLEY VIRGINIO DA SILVA</v>
          </cell>
          <cell r="C2365" t="str">
            <v>AJUDANTE EQ SERVICOS DIVERSOS</v>
          </cell>
          <cell r="D2365" t="str">
            <v>ECOSAMPA Operação Geral</v>
          </cell>
          <cell r="E2365">
            <v>44972</v>
          </cell>
          <cell r="F2365">
            <v>1603.99</v>
          </cell>
          <cell r="G2365" t="str">
            <v>Demitido em Meses Anteriores</v>
          </cell>
          <cell r="H2365">
            <v>44986</v>
          </cell>
          <cell r="I2365">
            <v>33521</v>
          </cell>
          <cell r="J2365" t="str">
            <v>395.247.488-60</v>
          </cell>
          <cell r="K2365" t="str">
            <v>207.24971.31.3</v>
          </cell>
          <cell r="L2365" t="str">
            <v>Salário Mensal</v>
          </cell>
          <cell r="M2365" t="str">
            <v>Empregado (CLT)</v>
          </cell>
          <cell r="N2365" t="str">
            <v>5142-25</v>
          </cell>
          <cell r="O2365">
            <v>339</v>
          </cell>
          <cell r="P2365" t="str">
            <v>SEGUNDA A SABADO - 13:20 AS 21:40 / INTERVALO DE 01 HORA</v>
          </cell>
          <cell r="Q2365" t="str">
            <v>220 Horas</v>
          </cell>
          <cell r="R2365" t="str">
            <v>75.01.011</v>
          </cell>
          <cell r="S2365" t="str">
            <v>SCK - Lavagem - Feiras, Vias e Logradouros</v>
          </cell>
          <cell r="T2365">
            <v>2</v>
          </cell>
          <cell r="U2365" t="str">
            <v>SIEMACO SAO PAULO LIMP URBANA</v>
          </cell>
          <cell r="V2365" t="str">
            <v>Brasileira</v>
          </cell>
          <cell r="W2365" t="str">
            <v>São Paulo</v>
          </cell>
          <cell r="X2365" t="str">
            <v>JOANA VIRGINIO</v>
          </cell>
          <cell r="Y2365" t="str">
            <v>JOSE ALVES DA SILVA</v>
          </cell>
          <cell r="Z2365" t="str">
            <v>Solteiro</v>
          </cell>
          <cell r="AA2365" t="str">
            <v>Ensino Fundamental Incompleto</v>
          </cell>
          <cell r="AB2365" t="str">
            <v>M</v>
          </cell>
          <cell r="AC2365" t="str">
            <v>Rua</v>
          </cell>
          <cell r="AD2365" t="str">
            <v>Gicelda Cottifritz Poletti</v>
          </cell>
          <cell r="AE2365" t="str">
            <v>97</v>
          </cell>
          <cell r="AG2365" t="str">
            <v>04835-260</v>
          </cell>
          <cell r="AH2365" t="str">
            <v>Jardim Beatriz</v>
          </cell>
          <cell r="AI2365" t="str">
            <v>São Paulo</v>
          </cell>
          <cell r="AJ2365" t="str">
            <v>São Paulo</v>
          </cell>
          <cell r="AM2365" t="str">
            <v>11</v>
          </cell>
          <cell r="AN2365" t="str">
            <v>99212-7657</v>
          </cell>
          <cell r="AP2365">
            <v>6753</v>
          </cell>
          <cell r="AQ2365" t="str">
            <v>50779</v>
          </cell>
          <cell r="AR2365" t="str">
            <v>4</v>
          </cell>
          <cell r="AS2365" t="str">
            <v>441503524</v>
          </cell>
          <cell r="AT2365" t="str">
            <v>389533890116</v>
          </cell>
          <cell r="AU2365" t="str">
            <v>0428</v>
          </cell>
          <cell r="AV2365" t="str">
            <v>381</v>
          </cell>
          <cell r="AW2365" t="str">
            <v>39524748</v>
          </cell>
          <cell r="AX2365" t="str">
            <v>860</v>
          </cell>
          <cell r="AY2365">
            <v>0</v>
          </cell>
          <cell r="AZ2365">
            <v>0</v>
          </cell>
          <cell r="BA2365">
            <v>16</v>
          </cell>
        </row>
        <row r="2366">
          <cell r="A2366">
            <v>122553</v>
          </cell>
          <cell r="B2366" t="str">
            <v>WESLEY VIRGINIO DA SILVA</v>
          </cell>
          <cell r="C2366" t="str">
            <v>AJUDANTE EQ SERVICOS DIVERSOS</v>
          </cell>
          <cell r="D2366" t="str">
            <v>ECOSAMPA Santo Amaro</v>
          </cell>
          <cell r="E2366">
            <v>45131</v>
          </cell>
          <cell r="F2366">
            <v>1603.99</v>
          </cell>
          <cell r="G2366" t="str">
            <v>Em Atividade Normal</v>
          </cell>
          <cell r="H2366">
            <v>45131</v>
          </cell>
          <cell r="I2366">
            <v>33521</v>
          </cell>
          <cell r="J2366" t="str">
            <v>395.247.488-60</v>
          </cell>
          <cell r="K2366" t="str">
            <v>207.24971.31.3</v>
          </cell>
          <cell r="L2366" t="str">
            <v>Salário Mensal</v>
          </cell>
          <cell r="M2366" t="str">
            <v>Empregado (CLT)</v>
          </cell>
          <cell r="N2366" t="str">
            <v>5142-25</v>
          </cell>
          <cell r="O2366">
            <v>300</v>
          </cell>
          <cell r="P2366" t="str">
            <v>SEGUNDA A SABADO - 21:00 AS 04:33 / INTERVALO DE 01 HORA</v>
          </cell>
          <cell r="Q2366" t="str">
            <v>220 Horas</v>
          </cell>
          <cell r="R2366" t="str">
            <v>75.01.014</v>
          </cell>
          <cell r="S2366" t="str">
            <v>SCK - Pintura de Meio-Fio e Remoção Faixas e Propagandas</v>
          </cell>
          <cell r="T2366">
            <v>2</v>
          </cell>
          <cell r="U2366" t="str">
            <v>SIEMACO SAO PAULO LIMP URBANA</v>
          </cell>
          <cell r="V2366" t="str">
            <v>Brasileira</v>
          </cell>
          <cell r="W2366" t="str">
            <v>São Paulo</v>
          </cell>
          <cell r="X2366" t="str">
            <v>JOANA VIRGINIO</v>
          </cell>
          <cell r="Y2366" t="str">
            <v>JOSE ALVES DA SILVA</v>
          </cell>
          <cell r="Z2366" t="str">
            <v>Solteiro</v>
          </cell>
          <cell r="AA2366" t="str">
            <v>Ensino Médio Completo</v>
          </cell>
          <cell r="AB2366" t="str">
            <v>M</v>
          </cell>
          <cell r="AC2366" t="str">
            <v>Rua</v>
          </cell>
          <cell r="AD2366" t="str">
            <v>GICELDA COTTIFRITZ POLETTI</v>
          </cell>
          <cell r="AE2366" t="str">
            <v>97</v>
          </cell>
          <cell r="AG2366" t="str">
            <v>04835-260</v>
          </cell>
          <cell r="AH2366" t="str">
            <v>JD. BEATRIZ</v>
          </cell>
          <cell r="AI2366" t="str">
            <v>São Paulo</v>
          </cell>
          <cell r="AJ2366" t="str">
            <v>São Paulo</v>
          </cell>
          <cell r="AM2366" t="str">
            <v>11</v>
          </cell>
          <cell r="AN2366" t="str">
            <v>96736-1467</v>
          </cell>
          <cell r="AP2366">
            <v>6753</v>
          </cell>
          <cell r="AQ2366" t="str">
            <v>50779</v>
          </cell>
          <cell r="AR2366" t="str">
            <v>4</v>
          </cell>
          <cell r="AS2366" t="str">
            <v>441503524</v>
          </cell>
          <cell r="AT2366" t="str">
            <v>389533890116</v>
          </cell>
          <cell r="AU2366" t="str">
            <v>0428</v>
          </cell>
          <cell r="AV2366" t="str">
            <v>384</v>
          </cell>
          <cell r="AW2366" t="str">
            <v>39524748</v>
          </cell>
          <cell r="AX2366" t="str">
            <v>860</v>
          </cell>
          <cell r="AY2366">
            <v>0</v>
          </cell>
          <cell r="AZ2366">
            <v>1</v>
          </cell>
          <cell r="BA2366">
            <v>7</v>
          </cell>
        </row>
        <row r="2367">
          <cell r="A2367">
            <v>113074</v>
          </cell>
          <cell r="B2367" t="str">
            <v>WEVERSON DA SILVA FELIPE</v>
          </cell>
          <cell r="C2367" t="str">
            <v>MOTORISTA CAMINHAO</v>
          </cell>
          <cell r="D2367" t="str">
            <v>ECOSAMPA Operação Geral</v>
          </cell>
          <cell r="E2367">
            <v>43617</v>
          </cell>
          <cell r="F2367">
            <v>3050.22</v>
          </cell>
          <cell r="G2367" t="str">
            <v>Em Atividade Normal</v>
          </cell>
          <cell r="H2367">
            <v>45119</v>
          </cell>
          <cell r="I2367">
            <v>27041</v>
          </cell>
          <cell r="J2367" t="str">
            <v>173.636.018-36</v>
          </cell>
          <cell r="K2367" t="str">
            <v>125.32507.56.1</v>
          </cell>
          <cell r="L2367" t="str">
            <v>Salário Mensal</v>
          </cell>
          <cell r="M2367" t="str">
            <v>Empregado (CLT)</v>
          </cell>
          <cell r="N2367" t="str">
            <v>7825-10</v>
          </cell>
          <cell r="O2367">
            <v>297</v>
          </cell>
          <cell r="P2367" t="str">
            <v>SEGUNDA A SABADO - 05:40 AS 14:00 / INTERVALO DE 01 HORA</v>
          </cell>
          <cell r="Q2367" t="str">
            <v>220 Horas</v>
          </cell>
          <cell r="R2367" t="str">
            <v>75.01.013</v>
          </cell>
          <cell r="S2367" t="str">
            <v>SCK - Capinação e Roçada de Vias</v>
          </cell>
          <cell r="T2367">
            <v>2</v>
          </cell>
          <cell r="U2367" t="str">
            <v>SIND TRAB EMP DE ONIBUS RODOV INTEREST INTERM SET DIF SAO PAULO</v>
          </cell>
          <cell r="V2367" t="str">
            <v>Brasileira</v>
          </cell>
          <cell r="W2367" t="str">
            <v>Duque de Caxias</v>
          </cell>
          <cell r="X2367" t="str">
            <v>DALVA LUCIA DA SILVA FELIPE</v>
          </cell>
          <cell r="Y2367" t="str">
            <v>ROBERTO FELIPE</v>
          </cell>
          <cell r="Z2367" t="str">
            <v>Casado</v>
          </cell>
          <cell r="AA2367" t="str">
            <v>Ensino Fundamental Completo</v>
          </cell>
          <cell r="AB2367" t="str">
            <v>M</v>
          </cell>
          <cell r="AC2367" t="str">
            <v>Rua</v>
          </cell>
          <cell r="AD2367" t="str">
            <v>MADALENA ALLEGRANTI</v>
          </cell>
          <cell r="AE2367" t="str">
            <v>410</v>
          </cell>
          <cell r="AF2367" t="str">
            <v>CASA 1</v>
          </cell>
          <cell r="AG2367" t="str">
            <v>04434-210</v>
          </cell>
          <cell r="AH2367" t="str">
            <v>JD ORLY</v>
          </cell>
          <cell r="AI2367" t="str">
            <v>São Paulo</v>
          </cell>
          <cell r="AJ2367" t="str">
            <v>São Paulo</v>
          </cell>
          <cell r="AK2367" t="str">
            <v>11</v>
          </cell>
          <cell r="AL2367" t="str">
            <v>5614.3737</v>
          </cell>
          <cell r="AP2367">
            <v>2921</v>
          </cell>
          <cell r="AQ2367" t="str">
            <v>52666</v>
          </cell>
          <cell r="AR2367" t="str">
            <v>7</v>
          </cell>
          <cell r="AS2367" t="str">
            <v>25.705.844-8</v>
          </cell>
          <cell r="AT2367" t="str">
            <v>217301840132</v>
          </cell>
          <cell r="AU2367" t="str">
            <v>403</v>
          </cell>
          <cell r="AV2367" t="str">
            <v>351</v>
          </cell>
          <cell r="AW2367" t="str">
            <v>0000096971</v>
          </cell>
          <cell r="AX2367" t="str">
            <v>00228</v>
          </cell>
          <cell r="AY2367">
            <v>4</v>
          </cell>
          <cell r="AZ2367">
            <v>3</v>
          </cell>
          <cell r="BA2367">
            <v>0</v>
          </cell>
          <cell r="BB2367" t="str">
            <v>01.201.028.496</v>
          </cell>
          <cell r="BC2367">
            <v>48022</v>
          </cell>
          <cell r="BE2367" t="str">
            <v>D</v>
          </cell>
          <cell r="BG2367">
            <v>43609</v>
          </cell>
        </row>
        <row r="2368">
          <cell r="A2368">
            <v>121329</v>
          </cell>
          <cell r="B2368" t="str">
            <v>WEVERTON DA SILVA PASSOS DOS SANTOS</v>
          </cell>
          <cell r="C2368" t="str">
            <v>VARREDOR</v>
          </cell>
          <cell r="D2368" t="str">
            <v>ECOSAMPA Capela do Socorro</v>
          </cell>
          <cell r="E2368">
            <v>44945</v>
          </cell>
          <cell r="F2368">
            <v>1603.99</v>
          </cell>
          <cell r="G2368" t="str">
            <v>Demitido em Meses Anteriores</v>
          </cell>
          <cell r="H2368">
            <v>45030</v>
          </cell>
          <cell r="I2368">
            <v>37595</v>
          </cell>
          <cell r="J2368" t="str">
            <v>552.226.428-44</v>
          </cell>
          <cell r="K2368" t="str">
            <v>166.49248.94.1</v>
          </cell>
          <cell r="L2368" t="str">
            <v>Salário Mensal</v>
          </cell>
          <cell r="M2368" t="str">
            <v>Empregado (CLT)</v>
          </cell>
          <cell r="N2368" t="str">
            <v>5142-15</v>
          </cell>
          <cell r="O2368">
            <v>233</v>
          </cell>
          <cell r="P2368" t="str">
            <v>SEGUNDA A SABADO - 09:00 AS 17:20 / INTERVALO DE 01 HORA</v>
          </cell>
          <cell r="Q2368" t="str">
            <v>220 Horas</v>
          </cell>
          <cell r="R2368" t="str">
            <v>75.01.006</v>
          </cell>
          <cell r="S2368" t="str">
            <v>SCK - Varrição de Vias e Logradouros</v>
          </cell>
          <cell r="T2368">
            <v>2</v>
          </cell>
          <cell r="U2368" t="str">
            <v>SIEMACO SAO PAULO LIMP URBANA</v>
          </cell>
          <cell r="V2368" t="str">
            <v>Brasileira</v>
          </cell>
          <cell r="W2368" t="str">
            <v>São Paulo</v>
          </cell>
          <cell r="X2368" t="str">
            <v>VALDICE DA SILVA SANTOS</v>
          </cell>
          <cell r="Y2368" t="str">
            <v>NILTON PASSOS DOS SANTOS</v>
          </cell>
          <cell r="Z2368" t="str">
            <v>Solteiro</v>
          </cell>
          <cell r="AA2368" t="str">
            <v>Ensino Fundamental Incompleto</v>
          </cell>
          <cell r="AB2368" t="str">
            <v>M</v>
          </cell>
          <cell r="AC2368" t="str">
            <v>Rua</v>
          </cell>
          <cell r="AD2368" t="str">
            <v>OLGA BERNARDES</v>
          </cell>
          <cell r="AE2368" t="str">
            <v>32</v>
          </cell>
          <cell r="AG2368" t="str">
            <v>04859-395</v>
          </cell>
          <cell r="AH2368" t="str">
            <v>CHACARA DO CONDE</v>
          </cell>
          <cell r="AI2368" t="str">
            <v>São Paulo</v>
          </cell>
          <cell r="AJ2368" t="str">
            <v>São Paulo</v>
          </cell>
          <cell r="AP2368">
            <v>6677</v>
          </cell>
          <cell r="AQ2368" t="str">
            <v>77868</v>
          </cell>
          <cell r="AR2368" t="str">
            <v>7</v>
          </cell>
          <cell r="AS2368" t="str">
            <v>385355713</v>
          </cell>
          <cell r="AT2368" t="str">
            <v>480049210116</v>
          </cell>
          <cell r="AU2368" t="str">
            <v>0556</v>
          </cell>
          <cell r="AV2368" t="str">
            <v>381</v>
          </cell>
          <cell r="AW2368" t="str">
            <v>55222642</v>
          </cell>
          <cell r="AX2368" t="str">
            <v>844</v>
          </cell>
          <cell r="AY2368">
            <v>0</v>
          </cell>
          <cell r="AZ2368">
            <v>2</v>
          </cell>
          <cell r="BA2368">
            <v>25</v>
          </cell>
        </row>
        <row r="2369">
          <cell r="A2369">
            <v>121029</v>
          </cell>
          <cell r="B2369" t="str">
            <v>WILAMS DOS SANTOS</v>
          </cell>
          <cell r="C2369" t="str">
            <v>VARREDOR</v>
          </cell>
          <cell r="D2369" t="str">
            <v>ECOSAMPA M'Boi Mirim</v>
          </cell>
          <cell r="E2369">
            <v>44900</v>
          </cell>
          <cell r="F2369">
            <v>1603.99</v>
          </cell>
          <cell r="G2369" t="str">
            <v>Demitido em Meses Anteriores</v>
          </cell>
          <cell r="H2369">
            <v>45054</v>
          </cell>
          <cell r="I2369">
            <v>34802</v>
          </cell>
          <cell r="J2369" t="str">
            <v>107.023.654-32</v>
          </cell>
          <cell r="K2369" t="str">
            <v>200.50546.00.1</v>
          </cell>
          <cell r="L2369" t="str">
            <v>Salário Mensal</v>
          </cell>
          <cell r="M2369" t="str">
            <v>Empregado (CLT)</v>
          </cell>
          <cell r="N2369" t="str">
            <v>5142-15</v>
          </cell>
          <cell r="O2369">
            <v>66</v>
          </cell>
          <cell r="P2369" t="str">
            <v>SEGUNDA A SABADO - 06:00 AS 14:20 / INTERVALO DE 01 HORA</v>
          </cell>
          <cell r="Q2369" t="str">
            <v>220 Horas</v>
          </cell>
          <cell r="R2369" t="str">
            <v>75.01.006</v>
          </cell>
          <cell r="S2369" t="str">
            <v>SCK - Varrição de Vias e Logradouros</v>
          </cell>
          <cell r="T2369">
            <v>2</v>
          </cell>
          <cell r="U2369" t="str">
            <v>SIEMACO SAO PAULO LIMP URBANA</v>
          </cell>
          <cell r="V2369" t="str">
            <v>Brasileira</v>
          </cell>
          <cell r="W2369" t="str">
            <v>Arapiraca</v>
          </cell>
          <cell r="X2369" t="str">
            <v>EDILENE DOS SANTOS</v>
          </cell>
          <cell r="Z2369" t="str">
            <v>Casado</v>
          </cell>
          <cell r="AA2369" t="str">
            <v>Ensino Fundamental Incompleto</v>
          </cell>
          <cell r="AB2369" t="str">
            <v>M</v>
          </cell>
          <cell r="AC2369" t="str">
            <v>Rua</v>
          </cell>
          <cell r="AD2369" t="str">
            <v>FRA BARTOLOMEO</v>
          </cell>
          <cell r="AE2369" t="str">
            <v>154</v>
          </cell>
          <cell r="AF2369" t="str">
            <v>CASA 2</v>
          </cell>
          <cell r="AG2369" t="str">
            <v>05857-280</v>
          </cell>
          <cell r="AH2369" t="str">
            <v>JARDIM AURELIO</v>
          </cell>
          <cell r="AI2369" t="str">
            <v>São Paulo</v>
          </cell>
          <cell r="AJ2369" t="str">
            <v>São Paulo</v>
          </cell>
          <cell r="AM2369" t="str">
            <v>11</v>
          </cell>
          <cell r="AN2369" t="str">
            <v>95169-0565</v>
          </cell>
          <cell r="AP2369">
            <v>9360</v>
          </cell>
          <cell r="AQ2369" t="str">
            <v>15757</v>
          </cell>
          <cell r="AR2369" t="str">
            <v>3</v>
          </cell>
          <cell r="AS2369" t="str">
            <v>635303814</v>
          </cell>
          <cell r="AT2369" t="str">
            <v>039222281740</v>
          </cell>
          <cell r="AU2369" t="str">
            <v>0070</v>
          </cell>
          <cell r="AV2369" t="str">
            <v>020</v>
          </cell>
          <cell r="AW2369" t="str">
            <v>10702365</v>
          </cell>
          <cell r="AX2369" t="str">
            <v>432</v>
          </cell>
          <cell r="AY2369">
            <v>0</v>
          </cell>
          <cell r="AZ2369">
            <v>5</v>
          </cell>
          <cell r="BA2369">
            <v>3</v>
          </cell>
        </row>
        <row r="2370">
          <cell r="A2370">
            <v>112363</v>
          </cell>
          <cell r="B2370" t="str">
            <v>WILIAM MOREIRA NASCIMENTO</v>
          </cell>
          <cell r="C2370" t="str">
            <v>AJUDANTE EQ SERVICOS DIVERSOS</v>
          </cell>
          <cell r="D2370" t="str">
            <v>ECOSAMPA Campo Limpo</v>
          </cell>
          <cell r="E2370">
            <v>43617</v>
          </cell>
          <cell r="F2370">
            <v>1603.99</v>
          </cell>
          <cell r="G2370" t="str">
            <v>Em Atividade Normal</v>
          </cell>
          <cell r="H2370">
            <v>44898</v>
          </cell>
          <cell r="I2370">
            <v>30576</v>
          </cell>
          <cell r="J2370" t="str">
            <v>322.891.228-07</v>
          </cell>
          <cell r="K2370" t="str">
            <v>133.23099.77.9</v>
          </cell>
          <cell r="L2370" t="str">
            <v>Salário Mensal</v>
          </cell>
          <cell r="M2370" t="str">
            <v>Empregado (CLT)</v>
          </cell>
          <cell r="N2370" t="str">
            <v>5142-25</v>
          </cell>
          <cell r="O2370">
            <v>167</v>
          </cell>
          <cell r="P2370" t="str">
            <v>SEGUNDA A SABADO - 13:40 AS 22:00 / INTERVALO DE 01 HORA</v>
          </cell>
          <cell r="Q2370" t="str">
            <v>220 Horas</v>
          </cell>
          <cell r="R2370" t="str">
            <v>75.01.016</v>
          </cell>
          <cell r="S2370" t="str">
            <v>SCK - Coleta - Catabagulho e Entulho</v>
          </cell>
          <cell r="T2370">
            <v>2</v>
          </cell>
          <cell r="U2370" t="str">
            <v>SIEMACO SAO PAULO LIMP URBANA</v>
          </cell>
          <cell r="V2370" t="str">
            <v>Brasileira</v>
          </cell>
          <cell r="W2370" t="str">
            <v>São Paulo</v>
          </cell>
          <cell r="X2370" t="str">
            <v>TEREZINHA MOREIRA NASCIMENTO</v>
          </cell>
          <cell r="Z2370" t="str">
            <v>Solteiro</v>
          </cell>
          <cell r="AA2370" t="str">
            <v>Ensino Médio Completo</v>
          </cell>
          <cell r="AB2370" t="str">
            <v>M</v>
          </cell>
          <cell r="AC2370" t="str">
            <v>Rua</v>
          </cell>
          <cell r="AD2370" t="str">
            <v>ANTONCIANINAS</v>
          </cell>
          <cell r="AE2370" t="str">
            <v>17</v>
          </cell>
          <cell r="AG2370" t="str">
            <v>05887-290</v>
          </cell>
          <cell r="AH2370" t="str">
            <v>JD DOM JOSE</v>
          </cell>
          <cell r="AI2370" t="str">
            <v>São Paulo</v>
          </cell>
          <cell r="AJ2370" t="str">
            <v>São Paulo</v>
          </cell>
          <cell r="AP2370">
            <v>6676</v>
          </cell>
          <cell r="AQ2370" t="str">
            <v>4554</v>
          </cell>
          <cell r="AR2370" t="str">
            <v>2</v>
          </cell>
          <cell r="AS2370" t="str">
            <v>345600137</v>
          </cell>
          <cell r="AT2370" t="str">
            <v>313046600132</v>
          </cell>
          <cell r="AU2370" t="str">
            <v>188</v>
          </cell>
          <cell r="AV2370" t="str">
            <v>020</v>
          </cell>
          <cell r="AW2370" t="str">
            <v>0000074792</v>
          </cell>
          <cell r="AX2370" t="str">
            <v>00271</v>
          </cell>
          <cell r="AY2370">
            <v>4</v>
          </cell>
          <cell r="AZ2370">
            <v>3</v>
          </cell>
          <cell r="BA2370">
            <v>0</v>
          </cell>
        </row>
        <row r="2371">
          <cell r="A2371">
            <v>112903</v>
          </cell>
          <cell r="B2371" t="str">
            <v>WILIS MARINHO DE ALMEIDA</v>
          </cell>
          <cell r="C2371" t="str">
            <v>VARREDOR</v>
          </cell>
          <cell r="D2371" t="str">
            <v>ECOSAMPA Santo Amaro</v>
          </cell>
          <cell r="E2371">
            <v>43617</v>
          </cell>
          <cell r="F2371">
            <v>1281.23</v>
          </cell>
          <cell r="G2371" t="str">
            <v>Demitido em Meses Anteriores</v>
          </cell>
          <cell r="H2371">
            <v>43808</v>
          </cell>
          <cell r="I2371">
            <v>30799</v>
          </cell>
          <cell r="J2371" t="str">
            <v>052.115.774-93</v>
          </cell>
          <cell r="K2371" t="str">
            <v>127.26475.01.0</v>
          </cell>
          <cell r="L2371" t="str">
            <v>Salário Mensal</v>
          </cell>
          <cell r="M2371" t="str">
            <v>Empregado (CLT)</v>
          </cell>
          <cell r="N2371" t="str">
            <v>5142-15</v>
          </cell>
          <cell r="O2371">
            <v>66</v>
          </cell>
          <cell r="P2371" t="str">
            <v>SEGUNDA A SABADO - 06:00 AS 14:20 / INTERVALO DE 01 HORA</v>
          </cell>
          <cell r="Q2371" t="str">
            <v>220 Horas</v>
          </cell>
          <cell r="R2371" t="str">
            <v>75.01.006</v>
          </cell>
          <cell r="S2371" t="str">
            <v>SCK - Varrição de Vias e Logradouros</v>
          </cell>
          <cell r="T2371">
            <v>2</v>
          </cell>
          <cell r="U2371" t="str">
            <v>SIEMACO SAO PAULO LIMP URBANA</v>
          </cell>
          <cell r="V2371" t="str">
            <v>Brasileira</v>
          </cell>
          <cell r="W2371" t="str">
            <v>Pilar</v>
          </cell>
          <cell r="X2371" t="str">
            <v>JOSEFA MARIA DA SILVA</v>
          </cell>
          <cell r="Y2371" t="str">
            <v>ELMIRO MARINHO DE ALMEIDA</v>
          </cell>
          <cell r="Z2371" t="str">
            <v>Solteiro</v>
          </cell>
          <cell r="AA2371" t="str">
            <v>Educação Básica Incompleta</v>
          </cell>
          <cell r="AB2371" t="str">
            <v>M</v>
          </cell>
          <cell r="AC2371" t="str">
            <v>Rua</v>
          </cell>
          <cell r="AD2371" t="str">
            <v>DR ACHILLES SILVEIRA GUIMARAES</v>
          </cell>
          <cell r="AE2371" t="str">
            <v>1084</v>
          </cell>
          <cell r="AG2371" t="str">
            <v>04883-150</v>
          </cell>
          <cell r="AH2371" t="str">
            <v>JD DOS ALAMOS</v>
          </cell>
          <cell r="AI2371" t="str">
            <v>São Paulo</v>
          </cell>
          <cell r="AJ2371" t="str">
            <v>São Paulo</v>
          </cell>
          <cell r="AP2371">
            <v>9104</v>
          </cell>
          <cell r="AQ2371" t="str">
            <v>21805</v>
          </cell>
          <cell r="AR2371" t="str">
            <v>3</v>
          </cell>
          <cell r="AS2371" t="str">
            <v>20010010908065</v>
          </cell>
          <cell r="AT2371" t="str">
            <v>30710151740</v>
          </cell>
          <cell r="AU2371" t="str">
            <v>447</v>
          </cell>
          <cell r="AV2371" t="str">
            <v>381</v>
          </cell>
          <cell r="AW2371" t="str">
            <v>0000027520</v>
          </cell>
          <cell r="AX2371" t="str">
            <v>00020</v>
          </cell>
          <cell r="AY2371">
            <v>0</v>
          </cell>
          <cell r="AZ2371">
            <v>6</v>
          </cell>
          <cell r="BA2371">
            <v>8</v>
          </cell>
        </row>
        <row r="2372">
          <cell r="A2372">
            <v>114092</v>
          </cell>
          <cell r="B2372" t="str">
            <v>WILLI CORREIA DOS SANTOS</v>
          </cell>
          <cell r="C2372" t="str">
            <v>AJUDANTE EQ SERVICOS DIVERSOS</v>
          </cell>
          <cell r="D2372" t="str">
            <v>ECOSAMPA M'Boi Mirim</v>
          </cell>
          <cell r="E2372">
            <v>43728</v>
          </cell>
          <cell r="F2372">
            <v>1603.99</v>
          </cell>
          <cell r="G2372" t="str">
            <v>Em Atividade Normal</v>
          </cell>
          <cell r="H2372">
            <v>45086</v>
          </cell>
          <cell r="I2372">
            <v>32685</v>
          </cell>
          <cell r="J2372" t="str">
            <v>381.813.948-28</v>
          </cell>
          <cell r="K2372" t="str">
            <v>207.11647.64.4</v>
          </cell>
          <cell r="L2372" t="str">
            <v>Salário Mensal</v>
          </cell>
          <cell r="M2372" t="str">
            <v>Empregado (CLT)</v>
          </cell>
          <cell r="N2372" t="str">
            <v>5142-25</v>
          </cell>
          <cell r="O2372">
            <v>66</v>
          </cell>
          <cell r="P2372" t="str">
            <v>SEGUNDA A SABADO - 06:00 AS 14:20 / INTERVALO DE 01 HORA</v>
          </cell>
          <cell r="Q2372" t="str">
            <v>220 Horas</v>
          </cell>
          <cell r="R2372" t="str">
            <v>75.01.019</v>
          </cell>
          <cell r="S2372" t="str">
            <v>SCK - Operação dos Ecopontos</v>
          </cell>
          <cell r="T2372">
            <v>2</v>
          </cell>
          <cell r="U2372" t="str">
            <v>SIEMACO SAO PAULO LIMP URBANA</v>
          </cell>
          <cell r="V2372" t="str">
            <v>Brasileira</v>
          </cell>
          <cell r="W2372" t="str">
            <v>Vitória da Conquista</v>
          </cell>
          <cell r="X2372" t="str">
            <v>ELIANA CRISTINA CORREIA DOS SANTOS</v>
          </cell>
          <cell r="Y2372" t="str">
            <v>WELLINGTON XAVIER DOS SANTOS</v>
          </cell>
          <cell r="Z2372" t="str">
            <v>Casado</v>
          </cell>
          <cell r="AA2372" t="str">
            <v>Ensino Médio Completo</v>
          </cell>
          <cell r="AB2372" t="str">
            <v>M</v>
          </cell>
          <cell r="AC2372" t="str">
            <v>Rua</v>
          </cell>
          <cell r="AD2372" t="str">
            <v>CALORUS DURAN</v>
          </cell>
          <cell r="AE2372" t="str">
            <v>17</v>
          </cell>
          <cell r="AF2372" t="str">
            <v>CASA 1</v>
          </cell>
          <cell r="AG2372" t="str">
            <v>04953-030</v>
          </cell>
          <cell r="AH2372" t="str">
            <v>VILA GILDA</v>
          </cell>
          <cell r="AI2372" t="str">
            <v>São Paulo</v>
          </cell>
          <cell r="AJ2372" t="str">
            <v>São Paulo</v>
          </cell>
          <cell r="AK2372" t="str">
            <v>11</v>
          </cell>
          <cell r="AL2372" t="str">
            <v>5899.8235</v>
          </cell>
          <cell r="AM2372" t="str">
            <v>11</v>
          </cell>
          <cell r="AN2372" t="str">
            <v>99204.4525</v>
          </cell>
          <cell r="AP2372">
            <v>9106</v>
          </cell>
          <cell r="AQ2372" t="str">
            <v>34619</v>
          </cell>
          <cell r="AR2372" t="str">
            <v>1</v>
          </cell>
          <cell r="AS2372" t="str">
            <v>469922874</v>
          </cell>
          <cell r="AT2372" t="str">
            <v>381428200167</v>
          </cell>
          <cell r="AU2372" t="str">
            <v>0505</v>
          </cell>
          <cell r="AV2372" t="str">
            <v>372</v>
          </cell>
          <cell r="AW2372" t="str">
            <v>012617</v>
          </cell>
          <cell r="AX2372" t="str">
            <v>00337</v>
          </cell>
          <cell r="AY2372">
            <v>3</v>
          </cell>
          <cell r="AZ2372">
            <v>11</v>
          </cell>
          <cell r="BA2372">
            <v>11</v>
          </cell>
        </row>
        <row r="2373">
          <cell r="A2373">
            <v>112250</v>
          </cell>
          <cell r="B2373" t="str">
            <v>WILLIAM ALVES DO NASCIMENTO</v>
          </cell>
          <cell r="C2373" t="str">
            <v>AJUDANTE EQ SERVICOS DIVERSOS</v>
          </cell>
          <cell r="D2373" t="str">
            <v>ECOSAMPA M'Boi Mirim</v>
          </cell>
          <cell r="E2373">
            <v>43617</v>
          </cell>
          <cell r="F2373">
            <v>1603.99</v>
          </cell>
          <cell r="G2373" t="str">
            <v>Em Atividade Normal</v>
          </cell>
          <cell r="H2373">
            <v>44776</v>
          </cell>
          <cell r="I2373">
            <v>33609</v>
          </cell>
          <cell r="J2373" t="str">
            <v>422.390.808-17</v>
          </cell>
          <cell r="K2373" t="str">
            <v>166.22064.87.4</v>
          </cell>
          <cell r="L2373" t="str">
            <v>Salário Mensal</v>
          </cell>
          <cell r="M2373" t="str">
            <v>Empregado (CLT)</v>
          </cell>
          <cell r="N2373" t="str">
            <v>5142-25</v>
          </cell>
          <cell r="O2373">
            <v>167</v>
          </cell>
          <cell r="P2373" t="str">
            <v>SEGUNDA A SABADO - 13:40 AS 22:00 / INTERVALO DE 01 HORA</v>
          </cell>
          <cell r="Q2373" t="str">
            <v>220 Horas</v>
          </cell>
          <cell r="R2373" t="str">
            <v>75.01.013</v>
          </cell>
          <cell r="S2373" t="str">
            <v>SCK - Capinação e Roçada de Vias</v>
          </cell>
          <cell r="T2373">
            <v>2</v>
          </cell>
          <cell r="U2373" t="str">
            <v>SIEMACO SAO PAULO LIMP URBANA</v>
          </cell>
          <cell r="V2373" t="str">
            <v>Brasileira</v>
          </cell>
          <cell r="W2373" t="str">
            <v>São Paulo</v>
          </cell>
          <cell r="X2373" t="str">
            <v>MARIA ALVES DE JESUS</v>
          </cell>
          <cell r="Y2373" t="str">
            <v>OSMANO ALVES DO NASCIMENTO</v>
          </cell>
          <cell r="Z2373" t="str">
            <v>Solteiro</v>
          </cell>
          <cell r="AA2373" t="str">
            <v>Ensino Fundamental Incompleto</v>
          </cell>
          <cell r="AB2373" t="str">
            <v>M</v>
          </cell>
          <cell r="AC2373" t="str">
            <v>Rua</v>
          </cell>
          <cell r="AD2373" t="str">
            <v>MAJER KUCINSKI</v>
          </cell>
          <cell r="AE2373" t="str">
            <v>564</v>
          </cell>
          <cell r="AG2373" t="str">
            <v>05885-340</v>
          </cell>
          <cell r="AH2373" t="str">
            <v>JARDIM COMERCIAL</v>
          </cell>
          <cell r="AI2373" t="str">
            <v>São Paulo</v>
          </cell>
          <cell r="AJ2373" t="str">
            <v>São Paulo</v>
          </cell>
          <cell r="AK2373" t="str">
            <v>11</v>
          </cell>
          <cell r="AL2373" t="str">
            <v>5824.9905</v>
          </cell>
          <cell r="AM2373" t="str">
            <v>11</v>
          </cell>
          <cell r="AN2373" t="str">
            <v>98630.2007</v>
          </cell>
          <cell r="AP2373">
            <v>9106</v>
          </cell>
          <cell r="AQ2373" t="str">
            <v>34107</v>
          </cell>
          <cell r="AR2373" t="str">
            <v>7</v>
          </cell>
          <cell r="AS2373" t="str">
            <v>37.085.051-8</v>
          </cell>
          <cell r="AT2373" t="str">
            <v>391703690124</v>
          </cell>
          <cell r="AU2373" t="str">
            <v>665</v>
          </cell>
          <cell r="AV2373" t="str">
            <v>373</v>
          </cell>
          <cell r="AW2373" t="str">
            <v>0000028021</v>
          </cell>
          <cell r="AX2373" t="str">
            <v>00368</v>
          </cell>
          <cell r="AY2373">
            <v>4</v>
          </cell>
          <cell r="AZ2373">
            <v>3</v>
          </cell>
          <cell r="BA2373">
            <v>0</v>
          </cell>
        </row>
        <row r="2374">
          <cell r="A2374">
            <v>112893</v>
          </cell>
          <cell r="B2374" t="str">
            <v>WILLIAM ARAUJO DA SILVA</v>
          </cell>
          <cell r="C2374" t="str">
            <v>FISCAL DE TURMA PLENO</v>
          </cell>
          <cell r="D2374" t="str">
            <v>ECOSAMPA Santo Amaro</v>
          </cell>
          <cell r="E2374">
            <v>43617</v>
          </cell>
          <cell r="F2374">
            <v>3222.08</v>
          </cell>
          <cell r="G2374" t="str">
            <v>Em Atividade Normal</v>
          </cell>
          <cell r="H2374">
            <v>45195</v>
          </cell>
          <cell r="I2374">
            <v>33652</v>
          </cell>
          <cell r="J2374" t="str">
            <v>411.257.348-09</v>
          </cell>
          <cell r="K2374" t="str">
            <v>209.78335.97.4</v>
          </cell>
          <cell r="L2374" t="str">
            <v>Salário Mensal</v>
          </cell>
          <cell r="M2374" t="str">
            <v>Empregado (CLT)</v>
          </cell>
          <cell r="N2374" t="str">
            <v>9922-05</v>
          </cell>
          <cell r="O2374">
            <v>300</v>
          </cell>
          <cell r="P2374" t="str">
            <v>SEGUNDA A SABADO - 21:00 AS 04:33 / INTERVALO DE 01 HORA</v>
          </cell>
          <cell r="Q2374" t="str">
            <v>220 Horas</v>
          </cell>
          <cell r="R2374" t="str">
            <v>75.02.003</v>
          </cell>
          <cell r="S2374" t="str">
            <v>Apoio Op C.Direto</v>
          </cell>
          <cell r="T2374">
            <v>2</v>
          </cell>
          <cell r="U2374" t="str">
            <v>SIEMACO SAO PAULO LIMP URBANA</v>
          </cell>
          <cell r="V2374" t="str">
            <v>Brasileira</v>
          </cell>
          <cell r="W2374" t="str">
            <v>São Paulo</v>
          </cell>
          <cell r="X2374" t="str">
            <v>DELVICE ALVES DE ARAUJO</v>
          </cell>
          <cell r="Y2374" t="str">
            <v>JOSE MILTON PEREIRA DA SILVA</v>
          </cell>
          <cell r="Z2374" t="str">
            <v>Solteiro</v>
          </cell>
          <cell r="AA2374" t="str">
            <v>Ensino Médio Completo</v>
          </cell>
          <cell r="AB2374" t="str">
            <v>M</v>
          </cell>
          <cell r="AC2374" t="str">
            <v>Rua</v>
          </cell>
          <cell r="AD2374" t="str">
            <v>NUNO GONCALVES</v>
          </cell>
          <cell r="AE2374" t="str">
            <v>256</v>
          </cell>
          <cell r="AG2374" t="str">
            <v>05772-050</v>
          </cell>
          <cell r="AH2374" t="str">
            <v>PARQUE REGINA</v>
          </cell>
          <cell r="AI2374" t="str">
            <v>São Paulo</v>
          </cell>
          <cell r="AJ2374" t="str">
            <v>São Paulo</v>
          </cell>
          <cell r="AP2374">
            <v>9104</v>
          </cell>
          <cell r="AQ2374" t="str">
            <v>21908</v>
          </cell>
          <cell r="AR2374" t="str">
            <v>5</v>
          </cell>
          <cell r="AS2374" t="str">
            <v>442299321</v>
          </cell>
          <cell r="AT2374" t="str">
            <v>394759740159</v>
          </cell>
          <cell r="AU2374" t="str">
            <v>857</v>
          </cell>
          <cell r="AV2374" t="str">
            <v>328</v>
          </cell>
          <cell r="AW2374" t="str">
            <v>0000015518</v>
          </cell>
          <cell r="AX2374" t="str">
            <v>00387</v>
          </cell>
          <cell r="AY2374">
            <v>4</v>
          </cell>
          <cell r="AZ2374">
            <v>3</v>
          </cell>
          <cell r="BA2374">
            <v>0</v>
          </cell>
        </row>
        <row r="2375">
          <cell r="A2375">
            <v>112249</v>
          </cell>
          <cell r="B2375" t="str">
            <v>WILLIAM DA SILVA SALVADOR</v>
          </cell>
          <cell r="C2375" t="str">
            <v>AJUDANTE EQ SERVICOS DIVERSOS</v>
          </cell>
          <cell r="D2375" t="str">
            <v>ECOSAMPA Operação Geral</v>
          </cell>
          <cell r="E2375">
            <v>43617</v>
          </cell>
          <cell r="F2375">
            <v>1319.67</v>
          </cell>
          <cell r="G2375" t="str">
            <v>Demitido em Meses Anteriores</v>
          </cell>
          <cell r="H2375">
            <v>44428</v>
          </cell>
          <cell r="I2375">
            <v>35997</v>
          </cell>
          <cell r="J2375" t="str">
            <v>508.244.858-74</v>
          </cell>
          <cell r="K2375" t="str">
            <v>160.59201.78.5</v>
          </cell>
          <cell r="L2375" t="str">
            <v>Salário Mensal</v>
          </cell>
          <cell r="M2375" t="str">
            <v>Empregado (CLT)</v>
          </cell>
          <cell r="N2375" t="str">
            <v>5142-25</v>
          </cell>
          <cell r="O2375">
            <v>66</v>
          </cell>
          <cell r="P2375" t="str">
            <v>SEGUNDA A SABADO - 06:00 AS 14:20 / INTERVALO DE 01 HORA</v>
          </cell>
          <cell r="Q2375" t="str">
            <v>220 Horas</v>
          </cell>
          <cell r="R2375" t="str">
            <v>75.01.014</v>
          </cell>
          <cell r="S2375" t="str">
            <v>SCK - Pintura de Meio-Fio e Remoção Faixas e Propagandas</v>
          </cell>
          <cell r="T2375">
            <v>2</v>
          </cell>
          <cell r="U2375" t="str">
            <v>SIEMACO SAO PAULO LIMP URBANA</v>
          </cell>
          <cell r="V2375" t="str">
            <v>Brasileira</v>
          </cell>
          <cell r="W2375" t="str">
            <v>Queimadas</v>
          </cell>
          <cell r="X2375" t="str">
            <v>ORDECI BORGES DA SILVA SALVADOR</v>
          </cell>
          <cell r="Y2375" t="str">
            <v>DOMINGOS GOMES SALVADOR</v>
          </cell>
          <cell r="Z2375" t="str">
            <v>Solteiro</v>
          </cell>
          <cell r="AA2375" t="str">
            <v>Ensino Fundamental Incompleto</v>
          </cell>
          <cell r="AB2375" t="str">
            <v>M</v>
          </cell>
          <cell r="AC2375" t="str">
            <v>Rua</v>
          </cell>
          <cell r="AD2375" t="str">
            <v>DAS GOIABEIRAS</v>
          </cell>
          <cell r="AE2375" t="str">
            <v>305</v>
          </cell>
          <cell r="AG2375" t="str">
            <v>05661-040</v>
          </cell>
          <cell r="AH2375" t="str">
            <v>PARAISOPOLIS</v>
          </cell>
          <cell r="AI2375" t="str">
            <v>São Paulo</v>
          </cell>
          <cell r="AJ2375" t="str">
            <v>São Paulo</v>
          </cell>
          <cell r="AP2375">
            <v>390</v>
          </cell>
          <cell r="AQ2375" t="str">
            <v>12553</v>
          </cell>
          <cell r="AR2375" t="str">
            <v>2</v>
          </cell>
          <cell r="AS2375" t="str">
            <v>525710395</v>
          </cell>
          <cell r="AT2375" t="str">
            <v>438920170116</v>
          </cell>
          <cell r="AU2375" t="str">
            <v>076</v>
          </cell>
          <cell r="AV2375" t="str">
            <v>286</v>
          </cell>
          <cell r="AW2375" t="str">
            <v>0000002681</v>
          </cell>
          <cell r="AX2375" t="str">
            <v>00442</v>
          </cell>
          <cell r="AY2375">
            <v>2</v>
          </cell>
          <cell r="AZ2375">
            <v>2</v>
          </cell>
          <cell r="BA2375">
            <v>19</v>
          </cell>
        </row>
        <row r="2376">
          <cell r="A2376">
            <v>114985</v>
          </cell>
          <cell r="B2376" t="str">
            <v>WILLIAM DE SOUSA ALVES</v>
          </cell>
          <cell r="C2376" t="str">
            <v>AJUDANTE EQ SERVICOS DIVERSOS</v>
          </cell>
          <cell r="D2376" t="str">
            <v>ECOSAMPA Operação Geral</v>
          </cell>
          <cell r="E2376">
            <v>43918</v>
          </cell>
          <cell r="F2376">
            <v>1603.99</v>
          </cell>
          <cell r="G2376" t="str">
            <v>Demitido em Meses Anteriores</v>
          </cell>
          <cell r="H2376">
            <v>45091</v>
          </cell>
          <cell r="I2376">
            <v>34860</v>
          </cell>
          <cell r="J2376" t="str">
            <v>441.557.508-05</v>
          </cell>
          <cell r="K2376" t="str">
            <v>166.22063.73.8</v>
          </cell>
          <cell r="L2376" t="str">
            <v>Salário Mensal</v>
          </cell>
          <cell r="M2376" t="str">
            <v>Empregado (CLT)</v>
          </cell>
          <cell r="N2376" t="str">
            <v>5142-25</v>
          </cell>
          <cell r="O2376">
            <v>301</v>
          </cell>
          <cell r="P2376" t="str">
            <v>SEGUNDA A SABADO - 22:00 AS 05:25 / INTERVALO DE 01 HORA</v>
          </cell>
          <cell r="Q2376" t="str">
            <v>220 Horas</v>
          </cell>
          <cell r="R2376" t="str">
            <v>75.01.013</v>
          </cell>
          <cell r="S2376" t="str">
            <v>SCK - Capinação e Roçada de Vias</v>
          </cell>
          <cell r="T2376">
            <v>2</v>
          </cell>
          <cell r="U2376" t="str">
            <v>SIEMACO SAO PAULO LIMP URBANA</v>
          </cell>
          <cell r="V2376" t="str">
            <v>Brasileira</v>
          </cell>
          <cell r="W2376" t="str">
            <v>São Paulo</v>
          </cell>
          <cell r="X2376" t="str">
            <v>MARIA ELENI DE SOUSA ALVES</v>
          </cell>
          <cell r="Y2376" t="str">
            <v>RAIMUNDO PENHA ALVES</v>
          </cell>
          <cell r="Z2376" t="str">
            <v>Solteiro</v>
          </cell>
          <cell r="AA2376" t="str">
            <v>Ensino Médio Completo</v>
          </cell>
          <cell r="AB2376" t="str">
            <v>M</v>
          </cell>
          <cell r="AC2376" t="str">
            <v>Rua</v>
          </cell>
          <cell r="AD2376" t="str">
            <v>MARIA CANDIDA FERREIRA</v>
          </cell>
          <cell r="AE2376" t="str">
            <v>18</v>
          </cell>
          <cell r="AG2376" t="str">
            <v>04844-220</v>
          </cell>
          <cell r="AH2376" t="str">
            <v>JARDIM ICARAI</v>
          </cell>
          <cell r="AI2376" t="str">
            <v>São Paulo</v>
          </cell>
          <cell r="AJ2376" t="str">
            <v>São Paulo</v>
          </cell>
          <cell r="AK2376" t="str">
            <v>11</v>
          </cell>
          <cell r="AL2376" t="str">
            <v>96611.3582</v>
          </cell>
          <cell r="AP2376">
            <v>1684</v>
          </cell>
          <cell r="AQ2376" t="str">
            <v>46293</v>
          </cell>
          <cell r="AR2376" t="str">
            <v>8</v>
          </cell>
          <cell r="AS2376" t="str">
            <v>48478707X</v>
          </cell>
          <cell r="AT2376" t="str">
            <v>420106000141</v>
          </cell>
          <cell r="AU2376" t="str">
            <v>0163</v>
          </cell>
          <cell r="AV2376" t="str">
            <v>371</v>
          </cell>
          <cell r="AW2376" t="str">
            <v>44155750</v>
          </cell>
          <cell r="AX2376" t="str">
            <v>805</v>
          </cell>
          <cell r="AY2376">
            <v>3</v>
          </cell>
          <cell r="AZ2376">
            <v>2</v>
          </cell>
          <cell r="BA2376">
            <v>16</v>
          </cell>
        </row>
        <row r="2377">
          <cell r="A2377">
            <v>112896</v>
          </cell>
          <cell r="B2377" t="str">
            <v>WILLIAM DIAS DA SILVA</v>
          </cell>
          <cell r="C2377" t="str">
            <v>COLETOR</v>
          </cell>
          <cell r="D2377" t="str">
            <v>ECOSAMPA Operação Geral</v>
          </cell>
          <cell r="E2377">
            <v>43617</v>
          </cell>
          <cell r="F2377">
            <v>1907.79</v>
          </cell>
          <cell r="G2377" t="str">
            <v>Em Atividade Normal</v>
          </cell>
          <cell r="H2377">
            <v>44960</v>
          </cell>
          <cell r="I2377">
            <v>30511</v>
          </cell>
          <cell r="J2377" t="str">
            <v>333.740.118-02</v>
          </cell>
          <cell r="K2377" t="str">
            <v>138.04031.85.3</v>
          </cell>
          <cell r="L2377" t="str">
            <v>Salário Mensal</v>
          </cell>
          <cell r="M2377" t="str">
            <v>Empregado (CLT)</v>
          </cell>
          <cell r="N2377" t="str">
            <v>5142-05</v>
          </cell>
          <cell r="O2377">
            <v>297</v>
          </cell>
          <cell r="P2377" t="str">
            <v>SEGUNDA A SABADO - 05:40 AS 14:00 / INTERVALO DE 01 HORA</v>
          </cell>
          <cell r="Q2377" t="str">
            <v>220 Horas</v>
          </cell>
          <cell r="R2377" t="str">
            <v>75.01.017</v>
          </cell>
          <cell r="S2377" t="str">
            <v>SCK - Coleta Manual - Entulho e Materiais Diversos</v>
          </cell>
          <cell r="T2377">
            <v>2</v>
          </cell>
          <cell r="U2377" t="str">
            <v>SIEMACO SAO PAULO LIMP URBANA</v>
          </cell>
          <cell r="V2377" t="str">
            <v>Brasileira</v>
          </cell>
          <cell r="W2377" t="str">
            <v>São Paulo</v>
          </cell>
          <cell r="X2377" t="str">
            <v>CONCEICAO APARECIDA DIAS DA SILVA</v>
          </cell>
          <cell r="Y2377" t="str">
            <v>ANTONIO LINO DA SILVA</v>
          </cell>
          <cell r="Z2377" t="str">
            <v>Outros</v>
          </cell>
          <cell r="AA2377" t="str">
            <v>Ensino Médio Incompleto</v>
          </cell>
          <cell r="AB2377" t="str">
            <v>M</v>
          </cell>
          <cell r="AC2377" t="str">
            <v>Rua</v>
          </cell>
          <cell r="AD2377" t="str">
            <v>DA PLENARIA</v>
          </cell>
          <cell r="AE2377" t="str">
            <v>25</v>
          </cell>
          <cell r="AF2377" t="str">
            <v>AL OUT CASA UNICA</v>
          </cell>
          <cell r="AG2377" t="str">
            <v>09993-040</v>
          </cell>
          <cell r="AH2377" t="str">
            <v>CONCEICAO</v>
          </cell>
          <cell r="AI2377" t="str">
            <v>Diadema</v>
          </cell>
          <cell r="AJ2377" t="str">
            <v>São Paulo</v>
          </cell>
          <cell r="AK2377" t="str">
            <v>11</v>
          </cell>
          <cell r="AL2377" t="str">
            <v>5624.8571</v>
          </cell>
          <cell r="AP2377">
            <v>6507</v>
          </cell>
          <cell r="AQ2377" t="str">
            <v>09705</v>
          </cell>
          <cell r="AR2377" t="str">
            <v>0</v>
          </cell>
          <cell r="AS2377" t="str">
            <v>42877347-3</v>
          </cell>
          <cell r="AT2377" t="str">
            <v>321774360116</v>
          </cell>
          <cell r="AU2377" t="str">
            <v>439</v>
          </cell>
          <cell r="AV2377" t="str">
            <v>320</v>
          </cell>
          <cell r="AW2377" t="str">
            <v>0000088490</v>
          </cell>
          <cell r="AX2377" t="str">
            <v>00380</v>
          </cell>
          <cell r="AY2377">
            <v>4</v>
          </cell>
          <cell r="AZ2377">
            <v>3</v>
          </cell>
          <cell r="BA2377">
            <v>0</v>
          </cell>
        </row>
        <row r="2378">
          <cell r="A2378">
            <v>116317</v>
          </cell>
          <cell r="B2378" t="str">
            <v>WILLIAM DOS SANTOS RIBEIRO</v>
          </cell>
          <cell r="C2378" t="str">
            <v>AJUDANTE EQ SERVICOS DIVERSOS</v>
          </cell>
          <cell r="D2378" t="str">
            <v>ECOSAMPA Parelheiros</v>
          </cell>
          <cell r="E2378">
            <v>44308</v>
          </cell>
          <cell r="F2378">
            <v>1464.83</v>
          </cell>
          <cell r="G2378" t="str">
            <v>Demitido em Meses Anteriores</v>
          </cell>
          <cell r="H2378">
            <v>44806</v>
          </cell>
          <cell r="I2378">
            <v>27130</v>
          </cell>
          <cell r="J2378" t="str">
            <v>164.890.878-04</v>
          </cell>
          <cell r="K2378" t="str">
            <v>127.42060.77.6</v>
          </cell>
          <cell r="L2378" t="str">
            <v>Salário Mensal</v>
          </cell>
          <cell r="M2378" t="str">
            <v>Empregado (CLT)</v>
          </cell>
          <cell r="N2378" t="str">
            <v>5142-25</v>
          </cell>
          <cell r="O2378">
            <v>66</v>
          </cell>
          <cell r="P2378" t="str">
            <v>SEGUNDA A SABADO - 06:00 AS 14:20 / INTERVALO DE 01 HORA</v>
          </cell>
          <cell r="Q2378" t="str">
            <v>220 Horas</v>
          </cell>
          <cell r="R2378" t="str">
            <v>75.01.013</v>
          </cell>
          <cell r="S2378" t="str">
            <v>SCK - Capinação e Roçada de Vias</v>
          </cell>
          <cell r="T2378">
            <v>2</v>
          </cell>
          <cell r="U2378" t="str">
            <v>SIEMACO SAO PAULO LIMP URBANA</v>
          </cell>
          <cell r="V2378" t="str">
            <v>Brasileira</v>
          </cell>
          <cell r="W2378" t="str">
            <v>São Paulo</v>
          </cell>
          <cell r="X2378" t="str">
            <v>MARINALVA DOS SANTOS RIBEIRO</v>
          </cell>
          <cell r="Y2378" t="str">
            <v>MIGUEL ALVES RIBEIRO</v>
          </cell>
          <cell r="Z2378" t="str">
            <v>Casado</v>
          </cell>
          <cell r="AA2378" t="str">
            <v>Ensino Médio Completo</v>
          </cell>
          <cell r="AB2378" t="str">
            <v>M</v>
          </cell>
          <cell r="AC2378" t="str">
            <v>Rua</v>
          </cell>
          <cell r="AD2378" t="str">
            <v>RUA DOS PINTADOS</v>
          </cell>
          <cell r="AE2378" t="str">
            <v>25</v>
          </cell>
          <cell r="AG2378" t="str">
            <v>04944-150</v>
          </cell>
          <cell r="AH2378" t="str">
            <v>JARDIM ANGELA</v>
          </cell>
          <cell r="AI2378" t="str">
            <v>São Paulo</v>
          </cell>
          <cell r="AJ2378" t="str">
            <v>São Paulo</v>
          </cell>
          <cell r="AK2378" t="str">
            <v>11</v>
          </cell>
          <cell r="AL2378" t="str">
            <v>95235.0415</v>
          </cell>
          <cell r="AP2378">
            <v>1667</v>
          </cell>
          <cell r="AQ2378" t="str">
            <v>94509</v>
          </cell>
          <cell r="AR2378" t="str">
            <v>9</v>
          </cell>
          <cell r="AS2378" t="str">
            <v>259321473</v>
          </cell>
          <cell r="AT2378" t="str">
            <v>259414720175</v>
          </cell>
          <cell r="AU2378" t="str">
            <v>513</v>
          </cell>
          <cell r="AV2378" t="str">
            <v>372</v>
          </cell>
          <cell r="AW2378" t="str">
            <v>16489087</v>
          </cell>
          <cell r="AX2378" t="str">
            <v>804</v>
          </cell>
          <cell r="AY2378">
            <v>1</v>
          </cell>
          <cell r="AZ2378">
            <v>4</v>
          </cell>
          <cell r="BA2378">
            <v>10</v>
          </cell>
        </row>
        <row r="2379">
          <cell r="A2379">
            <v>112368</v>
          </cell>
          <cell r="B2379" t="str">
            <v>WILLIAM LIMA DE JESUS</v>
          </cell>
          <cell r="C2379" t="str">
            <v>AJUDANTE EQ SERVICOS DIVERSOS</v>
          </cell>
          <cell r="D2379" t="str">
            <v>ECOSAMPA Campo Limpo</v>
          </cell>
          <cell r="E2379">
            <v>43617</v>
          </cell>
          <cell r="F2379">
            <v>1603.99</v>
          </cell>
          <cell r="G2379" t="str">
            <v>Em Atividade Normal</v>
          </cell>
          <cell r="H2379">
            <v>44911</v>
          </cell>
          <cell r="I2379">
            <v>30512</v>
          </cell>
          <cell r="J2379" t="str">
            <v>230.156.188-73</v>
          </cell>
          <cell r="K2379" t="str">
            <v>134.53789.85.6</v>
          </cell>
          <cell r="L2379" t="str">
            <v>Salário Mensal</v>
          </cell>
          <cell r="M2379" t="str">
            <v>Empregado (CLT)</v>
          </cell>
          <cell r="N2379" t="str">
            <v>5142-25</v>
          </cell>
          <cell r="O2379">
            <v>66</v>
          </cell>
          <cell r="P2379" t="str">
            <v>SEGUNDA A SABADO - 06:00 AS 14:20 / INTERVALO DE 01 HORA</v>
          </cell>
          <cell r="Q2379" t="str">
            <v>220 Horas</v>
          </cell>
          <cell r="R2379" t="str">
            <v>75.01.016</v>
          </cell>
          <cell r="S2379" t="str">
            <v>SCK - Coleta - Catabagulho e Entulho</v>
          </cell>
          <cell r="T2379">
            <v>2</v>
          </cell>
          <cell r="U2379" t="str">
            <v>SIEMACO SAO PAULO LIMP URBANA</v>
          </cell>
          <cell r="V2379" t="str">
            <v>Brasileira</v>
          </cell>
          <cell r="W2379" t="str">
            <v>São Paulo</v>
          </cell>
          <cell r="X2379" t="str">
            <v>AMALIA MARQUES DE BRITO</v>
          </cell>
          <cell r="Y2379" t="str">
            <v>AFONSO LIMA DE JESUS</v>
          </cell>
          <cell r="Z2379" t="str">
            <v>Solteiro</v>
          </cell>
          <cell r="AA2379" t="str">
            <v>Ensino Médio Completo</v>
          </cell>
          <cell r="AB2379" t="str">
            <v>M</v>
          </cell>
          <cell r="AC2379" t="str">
            <v>Rua</v>
          </cell>
          <cell r="AD2379" t="str">
            <v>MARIA CLARA SILVA SANTANA</v>
          </cell>
          <cell r="AE2379" t="str">
            <v>351</v>
          </cell>
          <cell r="AG2379" t="str">
            <v>05857-380</v>
          </cell>
          <cell r="AH2379" t="str">
            <v>JD AURELIO</v>
          </cell>
          <cell r="AI2379" t="str">
            <v>São Paulo</v>
          </cell>
          <cell r="AJ2379" t="str">
            <v>São Paulo</v>
          </cell>
          <cell r="AP2379">
            <v>6676</v>
          </cell>
          <cell r="AQ2379" t="str">
            <v>5113</v>
          </cell>
          <cell r="AR2379" t="str">
            <v>6</v>
          </cell>
          <cell r="AS2379" t="str">
            <v>345272262</v>
          </cell>
          <cell r="AT2379" t="str">
            <v>321132730141</v>
          </cell>
          <cell r="AU2379" t="str">
            <v>380</v>
          </cell>
          <cell r="AV2379" t="str">
            <v>373</v>
          </cell>
          <cell r="AW2379" t="str">
            <v>0000085600</v>
          </cell>
          <cell r="AX2379" t="str">
            <v>00238</v>
          </cell>
          <cell r="AY2379">
            <v>4</v>
          </cell>
          <cell r="AZ2379">
            <v>3</v>
          </cell>
          <cell r="BA2379">
            <v>0</v>
          </cell>
        </row>
        <row r="2380">
          <cell r="A2380">
            <v>112626</v>
          </cell>
          <cell r="B2380" t="str">
            <v>WILLIAM LIMA SILVA</v>
          </cell>
          <cell r="C2380" t="str">
            <v>AJUDANTE EQ SERVICOS DIVERSOS</v>
          </cell>
          <cell r="D2380" t="str">
            <v>ECOSAMPA Capela do Socorro</v>
          </cell>
          <cell r="E2380">
            <v>43617</v>
          </cell>
          <cell r="F2380">
            <v>1603.99</v>
          </cell>
          <cell r="G2380" t="str">
            <v>Em Atividade Normal</v>
          </cell>
          <cell r="H2380">
            <v>44806</v>
          </cell>
          <cell r="I2380">
            <v>34141</v>
          </cell>
          <cell r="J2380" t="str">
            <v>397.043.738-56</v>
          </cell>
          <cell r="K2380" t="str">
            <v>165.69385.46.2</v>
          </cell>
          <cell r="L2380" t="str">
            <v>Salário Mensal</v>
          </cell>
          <cell r="M2380" t="str">
            <v>Empregado (CLT)</v>
          </cell>
          <cell r="N2380" t="str">
            <v>5142-25</v>
          </cell>
          <cell r="O2380">
            <v>167</v>
          </cell>
          <cell r="P2380" t="str">
            <v>SEGUNDA A SABADO - 13:40 AS 22:00 / INTERVALO DE 01 HORA</v>
          </cell>
          <cell r="Q2380" t="str">
            <v>220 Horas</v>
          </cell>
          <cell r="R2380" t="str">
            <v>75.01.011</v>
          </cell>
          <cell r="S2380" t="str">
            <v>SCK - Lavagem - Feiras, Vias e Logradouros</v>
          </cell>
          <cell r="T2380">
            <v>2</v>
          </cell>
          <cell r="U2380" t="str">
            <v>SIEMACO SAO PAULO LIMP URBANA</v>
          </cell>
          <cell r="V2380" t="str">
            <v>Brasileira</v>
          </cell>
          <cell r="W2380" t="str">
            <v>São Paulo</v>
          </cell>
          <cell r="X2380" t="str">
            <v>LUCIVANIA BAIA DA SILVA</v>
          </cell>
          <cell r="Y2380" t="str">
            <v>EDNALDO DE JESUS DA SILVA</v>
          </cell>
          <cell r="Z2380" t="str">
            <v>Solteiro</v>
          </cell>
          <cell r="AA2380" t="str">
            <v>Ensino Fundamental Incompleto</v>
          </cell>
          <cell r="AB2380" t="str">
            <v>M</v>
          </cell>
          <cell r="AC2380" t="str">
            <v>Rua</v>
          </cell>
          <cell r="AD2380" t="str">
            <v>GRAVATA</v>
          </cell>
          <cell r="AE2380" t="str">
            <v>34</v>
          </cell>
          <cell r="AG2380" t="str">
            <v>04896-430</v>
          </cell>
          <cell r="AH2380" t="str">
            <v>COLONIA</v>
          </cell>
          <cell r="AI2380" t="str">
            <v>São Paulo</v>
          </cell>
          <cell r="AJ2380" t="str">
            <v>São Paulo</v>
          </cell>
          <cell r="AP2380">
            <v>6733</v>
          </cell>
          <cell r="AQ2380" t="str">
            <v>31120</v>
          </cell>
          <cell r="AR2380" t="str">
            <v>0</v>
          </cell>
          <cell r="AS2380" t="str">
            <v>372304515</v>
          </cell>
          <cell r="AT2380" t="str">
            <v>389535630191</v>
          </cell>
          <cell r="AU2380" t="str">
            <v>436</v>
          </cell>
          <cell r="AV2380" t="str">
            <v>381</v>
          </cell>
          <cell r="AW2380" t="str">
            <v>0000011477</v>
          </cell>
          <cell r="AX2380" t="str">
            <v>00343</v>
          </cell>
          <cell r="AY2380">
            <v>4</v>
          </cell>
          <cell r="AZ2380">
            <v>3</v>
          </cell>
          <cell r="BA2380">
            <v>0</v>
          </cell>
        </row>
        <row r="2381">
          <cell r="A2381">
            <v>113846</v>
          </cell>
          <cell r="B2381" t="str">
            <v>WILLIAM LUIZ DA SILVA</v>
          </cell>
          <cell r="C2381" t="str">
            <v>COMPRADOR</v>
          </cell>
          <cell r="D2381" t="str">
            <v>ECOSAMPA Administração</v>
          </cell>
          <cell r="E2381">
            <v>43648</v>
          </cell>
          <cell r="F2381">
            <v>3828.85</v>
          </cell>
          <cell r="G2381" t="str">
            <v>Em Atividade Normal</v>
          </cell>
          <cell r="H2381">
            <v>45160</v>
          </cell>
          <cell r="I2381">
            <v>29438</v>
          </cell>
          <cell r="J2381" t="str">
            <v>277.751.078-47</v>
          </cell>
          <cell r="K2381" t="str">
            <v>128.78804.89.0</v>
          </cell>
          <cell r="L2381" t="str">
            <v>Salário Mensal</v>
          </cell>
          <cell r="M2381" t="str">
            <v>Empregado (CLT)</v>
          </cell>
          <cell r="N2381" t="str">
            <v>3542-05</v>
          </cell>
          <cell r="O2381">
            <v>144</v>
          </cell>
          <cell r="P2381" t="str">
            <v>SEGUNDA A SEXTA - 09:00 AS 18:48 / INTERVALO DE 01 HORA</v>
          </cell>
          <cell r="Q2381" t="str">
            <v>220 Horas</v>
          </cell>
          <cell r="R2381" t="str">
            <v>02.07.001</v>
          </cell>
          <cell r="S2381" t="str">
            <v>Depto Compras</v>
          </cell>
          <cell r="T2381">
            <v>1</v>
          </cell>
          <cell r="U2381" t="str">
            <v>SIEMACO SAO PAULO LIMP URBANA</v>
          </cell>
          <cell r="V2381" t="str">
            <v>Brasileira</v>
          </cell>
          <cell r="W2381" t="str">
            <v>São Paulo</v>
          </cell>
          <cell r="X2381" t="str">
            <v>MARIA ANTONIETA DA SILVA</v>
          </cell>
          <cell r="Y2381" t="str">
            <v>NELSON LUIZ DA SILVA</v>
          </cell>
          <cell r="Z2381" t="str">
            <v>Solteiro</v>
          </cell>
          <cell r="AA2381" t="str">
            <v>Ensino Superior Incompleto</v>
          </cell>
          <cell r="AB2381" t="str">
            <v>M</v>
          </cell>
          <cell r="AC2381" t="str">
            <v>Rua</v>
          </cell>
          <cell r="AD2381" t="str">
            <v xml:space="preserve">ORION </v>
          </cell>
          <cell r="AE2381" t="str">
            <v>77</v>
          </cell>
          <cell r="AG2381" t="str">
            <v>04814-075</v>
          </cell>
          <cell r="AH2381" t="str">
            <v>JARDIM GUANHEMBU</v>
          </cell>
          <cell r="AI2381" t="str">
            <v>São Paulo</v>
          </cell>
          <cell r="AJ2381" t="str">
            <v>São Paulo</v>
          </cell>
          <cell r="AP2381">
            <v>2925</v>
          </cell>
          <cell r="AQ2381" t="str">
            <v>23698</v>
          </cell>
          <cell r="AR2381" t="str">
            <v>2</v>
          </cell>
          <cell r="AS2381" t="str">
            <v>29.578.993-1</v>
          </cell>
          <cell r="AT2381" t="str">
            <v>259043830141</v>
          </cell>
          <cell r="AU2381" t="str">
            <v>737</v>
          </cell>
          <cell r="AV2381" t="str">
            <v>280</v>
          </cell>
          <cell r="AW2381" t="str">
            <v>95533</v>
          </cell>
          <cell r="AX2381" t="str">
            <v>00230</v>
          </cell>
          <cell r="AY2381">
            <v>4</v>
          </cell>
          <cell r="AZ2381">
            <v>1</v>
          </cell>
          <cell r="BA2381">
            <v>29</v>
          </cell>
        </row>
        <row r="2382">
          <cell r="A2382">
            <v>116717</v>
          </cell>
          <cell r="B2382" t="str">
            <v>WILLIAM MOTA DA SILVA</v>
          </cell>
          <cell r="C2382" t="str">
            <v>AJUDANTE EQ SERVICOS DIVERSOS</v>
          </cell>
          <cell r="D2382" t="str">
            <v>ECOSAMPA Campo Limpo</v>
          </cell>
          <cell r="E2382">
            <v>44368</v>
          </cell>
          <cell r="F2382">
            <v>1319.67</v>
          </cell>
          <cell r="G2382" t="str">
            <v>Demitido em Meses Anteriores</v>
          </cell>
          <cell r="H2382">
            <v>44435</v>
          </cell>
          <cell r="I2382">
            <v>33602</v>
          </cell>
          <cell r="J2382" t="str">
            <v>235.944.798-03</v>
          </cell>
          <cell r="K2382" t="str">
            <v>156.97132.54.2</v>
          </cell>
          <cell r="L2382" t="str">
            <v>Salário Mensal</v>
          </cell>
          <cell r="M2382" t="str">
            <v>Empregado (CLT)</v>
          </cell>
          <cell r="N2382" t="str">
            <v>5142-25</v>
          </cell>
          <cell r="O2382">
            <v>167</v>
          </cell>
          <cell r="P2382" t="str">
            <v>SEGUNDA A SABADO - 13:40 AS 22:00 / INTERVALO DE 01 HORA</v>
          </cell>
          <cell r="Q2382" t="str">
            <v>220 Horas</v>
          </cell>
          <cell r="R2382" t="str">
            <v>75.01.019</v>
          </cell>
          <cell r="S2382" t="str">
            <v>SCK - Operação dos Ecopontos</v>
          </cell>
          <cell r="T2382">
            <v>2</v>
          </cell>
          <cell r="U2382" t="str">
            <v>SIEMACO SAO PAULO LIMP URBANA</v>
          </cell>
          <cell r="V2382" t="str">
            <v>Brasileira</v>
          </cell>
          <cell r="W2382" t="str">
            <v>São Paulo</v>
          </cell>
          <cell r="X2382" t="str">
            <v>SILVANA SILVA MOTA</v>
          </cell>
          <cell r="Y2382" t="str">
            <v>UBIRAJARA INACIO DA SILVA</v>
          </cell>
          <cell r="Z2382" t="str">
            <v>Solteiro</v>
          </cell>
          <cell r="AA2382" t="str">
            <v>Ensino Médio Completo</v>
          </cell>
          <cell r="AB2382" t="str">
            <v>M</v>
          </cell>
          <cell r="AC2382" t="str">
            <v>Rua</v>
          </cell>
          <cell r="AD2382" t="str">
            <v>RUA NOCOLAS ALFARO</v>
          </cell>
          <cell r="AE2382" t="str">
            <v>31</v>
          </cell>
          <cell r="AF2382" t="str">
            <v>4</v>
          </cell>
          <cell r="AG2382" t="str">
            <v>04828-190</v>
          </cell>
          <cell r="AH2382" t="str">
            <v>JARDIM DAS UMBUIAS</v>
          </cell>
          <cell r="AI2382" t="str">
            <v>São Paulo</v>
          </cell>
          <cell r="AJ2382" t="str">
            <v>São Paulo</v>
          </cell>
          <cell r="AK2382" t="str">
            <v>11</v>
          </cell>
          <cell r="AL2382" t="str">
            <v>96173.1353</v>
          </cell>
          <cell r="AP2382">
            <v>7245</v>
          </cell>
          <cell r="AQ2382" t="str">
            <v>07301</v>
          </cell>
          <cell r="AR2382" t="str">
            <v>5</v>
          </cell>
          <cell r="AS2382" t="str">
            <v>482117990</v>
          </cell>
          <cell r="AT2382" t="str">
            <v>414087130159</v>
          </cell>
          <cell r="AU2382" t="str">
            <v>0628</v>
          </cell>
          <cell r="AV2382" t="str">
            <v>280</v>
          </cell>
          <cell r="AW2382" t="str">
            <v>23594479</v>
          </cell>
          <cell r="AX2382" t="str">
            <v>803</v>
          </cell>
          <cell r="AY2382">
            <v>0</v>
          </cell>
          <cell r="AZ2382">
            <v>2</v>
          </cell>
          <cell r="BA2382">
            <v>6</v>
          </cell>
        </row>
        <row r="2383">
          <cell r="A2383">
            <v>112898</v>
          </cell>
          <cell r="B2383" t="str">
            <v>WILLIAM PROFIRO DE SOUZA</v>
          </cell>
          <cell r="C2383" t="str">
            <v>COLETOR</v>
          </cell>
          <cell r="D2383" t="str">
            <v>ECOSAMPA Operação Geral</v>
          </cell>
          <cell r="E2383">
            <v>43617</v>
          </cell>
          <cell r="F2383">
            <v>1907.79</v>
          </cell>
          <cell r="G2383" t="str">
            <v>Em Atividade Normal</v>
          </cell>
          <cell r="H2383">
            <v>45119</v>
          </cell>
          <cell r="I2383">
            <v>30442</v>
          </cell>
          <cell r="J2383" t="str">
            <v>331.600.848-92</v>
          </cell>
          <cell r="K2383" t="str">
            <v>206.88095.95.4</v>
          </cell>
          <cell r="L2383" t="str">
            <v>Salário Mensal</v>
          </cell>
          <cell r="M2383" t="str">
            <v>Empregado (CLT)</v>
          </cell>
          <cell r="N2383" t="str">
            <v>5142-05</v>
          </cell>
          <cell r="O2383">
            <v>339</v>
          </cell>
          <cell r="P2383" t="str">
            <v>SEGUNDA A SABADO - 13:20 AS 21:40 / INTERVALO DE 01 HORA</v>
          </cell>
          <cell r="Q2383" t="str">
            <v>220 Horas</v>
          </cell>
          <cell r="R2383" t="str">
            <v>75.01.017</v>
          </cell>
          <cell r="S2383" t="str">
            <v>SCK - Coleta Manual - Entulho e Materiais Diversos</v>
          </cell>
          <cell r="T2383">
            <v>2</v>
          </cell>
          <cell r="U2383" t="str">
            <v>SIEMACO SAO PAULO LIMP URBANA</v>
          </cell>
          <cell r="V2383" t="str">
            <v>Brasileira</v>
          </cell>
          <cell r="W2383" t="str">
            <v>São Paulo</v>
          </cell>
          <cell r="X2383" t="str">
            <v>MARIA LINDINALVA DE SOUZA</v>
          </cell>
          <cell r="Y2383" t="str">
            <v>ADALBERTO PROFIRO DE SOUZA</v>
          </cell>
          <cell r="Z2383" t="str">
            <v>Solteiro</v>
          </cell>
          <cell r="AA2383" t="str">
            <v>Ensino Médio Completo</v>
          </cell>
          <cell r="AB2383" t="str">
            <v>M</v>
          </cell>
          <cell r="AC2383" t="str">
            <v>Rua</v>
          </cell>
          <cell r="AD2383" t="str">
            <v>HENRIQUE SAM MINDLIN</v>
          </cell>
          <cell r="AE2383" t="str">
            <v>1132</v>
          </cell>
          <cell r="AG2383" t="str">
            <v>05882-000</v>
          </cell>
          <cell r="AH2383" t="str">
            <v>JD SAO BENTO NOVO</v>
          </cell>
          <cell r="AI2383" t="str">
            <v>São Paulo</v>
          </cell>
          <cell r="AJ2383" t="str">
            <v>São Paulo</v>
          </cell>
          <cell r="AK2383" t="str">
            <v>11</v>
          </cell>
          <cell r="AL2383" t="str">
            <v>5873.8274</v>
          </cell>
          <cell r="AP2383">
            <v>2921</v>
          </cell>
          <cell r="AQ2383" t="str">
            <v>52712</v>
          </cell>
          <cell r="AR2383" t="str">
            <v>9</v>
          </cell>
          <cell r="AS2383" t="str">
            <v>40837780X</v>
          </cell>
          <cell r="AT2383" t="str">
            <v>313022390191</v>
          </cell>
          <cell r="AU2383" t="str">
            <v>173</v>
          </cell>
          <cell r="AV2383" t="str">
            <v>020</v>
          </cell>
          <cell r="AW2383" t="str">
            <v>0000039501</v>
          </cell>
          <cell r="AX2383" t="str">
            <v>00271</v>
          </cell>
          <cell r="AY2383">
            <v>4</v>
          </cell>
          <cell r="AZ2383">
            <v>3</v>
          </cell>
          <cell r="BA2383">
            <v>0</v>
          </cell>
        </row>
        <row r="2384">
          <cell r="A2384">
            <v>112618</v>
          </cell>
          <cell r="B2384" t="str">
            <v>WILLIAN ANDRADE LEAL</v>
          </cell>
          <cell r="C2384" t="str">
            <v>FISCAL DE TURMA PLENO</v>
          </cell>
          <cell r="D2384" t="str">
            <v>ECOSAMPA Capela do Socorro</v>
          </cell>
          <cell r="E2384">
            <v>43617</v>
          </cell>
          <cell r="F2384">
            <v>3222.08</v>
          </cell>
          <cell r="G2384" t="str">
            <v>Em Atividade Normal</v>
          </cell>
          <cell r="H2384">
            <v>45177</v>
          </cell>
          <cell r="I2384">
            <v>30227</v>
          </cell>
          <cell r="J2384" t="str">
            <v>301.346.378-36</v>
          </cell>
          <cell r="K2384" t="str">
            <v>126.97790.89.8</v>
          </cell>
          <cell r="L2384" t="str">
            <v>Salário Mensal</v>
          </cell>
          <cell r="M2384" t="str">
            <v>Empregado (CLT)</v>
          </cell>
          <cell r="N2384" t="str">
            <v>9922-05</v>
          </cell>
          <cell r="O2384">
            <v>167</v>
          </cell>
          <cell r="P2384" t="str">
            <v>SEGUNDA A SABADO - 13:40 AS 22:00 / INTERVALO DE 01 HORA</v>
          </cell>
          <cell r="Q2384" t="str">
            <v>220 Horas</v>
          </cell>
          <cell r="R2384" t="str">
            <v>75.02.003</v>
          </cell>
          <cell r="S2384" t="str">
            <v>Apoio Op C.Direto</v>
          </cell>
          <cell r="T2384">
            <v>2</v>
          </cell>
          <cell r="U2384" t="str">
            <v>SIEMACO SAO PAULO LIMP URBANA</v>
          </cell>
          <cell r="V2384" t="str">
            <v>Brasileira</v>
          </cell>
          <cell r="W2384" t="str">
            <v>São Paulo</v>
          </cell>
          <cell r="X2384" t="str">
            <v>MAURICEA ANDRADE LEAL</v>
          </cell>
          <cell r="Y2384" t="str">
            <v>JOSE GREGORIO ALVES LEAL</v>
          </cell>
          <cell r="Z2384" t="str">
            <v>Solteiro</v>
          </cell>
          <cell r="AA2384" t="str">
            <v>Ensino Médio Completo</v>
          </cell>
          <cell r="AB2384" t="str">
            <v>M</v>
          </cell>
          <cell r="AC2384" t="str">
            <v>Rua</v>
          </cell>
          <cell r="AD2384" t="str">
            <v>BENTO RODRIGUES</v>
          </cell>
          <cell r="AE2384" t="str">
            <v>251</v>
          </cell>
          <cell r="AG2384" t="str">
            <v>04939-120</v>
          </cell>
          <cell r="AH2384" t="str">
            <v>JD TUPI</v>
          </cell>
          <cell r="AI2384" t="str">
            <v>São Paulo</v>
          </cell>
          <cell r="AJ2384" t="str">
            <v>São Paulo</v>
          </cell>
          <cell r="AP2384">
            <v>7486</v>
          </cell>
          <cell r="AQ2384" t="str">
            <v>16397</v>
          </cell>
          <cell r="AR2384" t="str">
            <v>0</v>
          </cell>
          <cell r="AS2384" t="str">
            <v>436432031</v>
          </cell>
          <cell r="AT2384" t="str">
            <v>225748570167</v>
          </cell>
          <cell r="AU2384" t="str">
            <v>218</v>
          </cell>
          <cell r="AV2384" t="str">
            <v>372</v>
          </cell>
          <cell r="AW2384" t="str">
            <v>0000020726</v>
          </cell>
          <cell r="AX2384" t="str">
            <v>00234</v>
          </cell>
          <cell r="AY2384">
            <v>4</v>
          </cell>
          <cell r="AZ2384">
            <v>3</v>
          </cell>
          <cell r="BA2384">
            <v>0</v>
          </cell>
        </row>
        <row r="2385">
          <cell r="A2385">
            <v>112628</v>
          </cell>
          <cell r="B2385" t="str">
            <v>WILLIAN CARDOSO DA SILVA</v>
          </cell>
          <cell r="C2385" t="str">
            <v>AJUDANTE EQ SERVICOS DIVERSOS</v>
          </cell>
          <cell r="D2385" t="str">
            <v>ECOSAMPA Capela do Socorro</v>
          </cell>
          <cell r="E2385">
            <v>43617</v>
          </cell>
          <cell r="F2385">
            <v>1603.99</v>
          </cell>
          <cell r="G2385" t="str">
            <v>Em Atividade Normal</v>
          </cell>
          <cell r="H2385">
            <v>45056</v>
          </cell>
          <cell r="I2385">
            <v>33612</v>
          </cell>
          <cell r="J2385" t="str">
            <v>115.498.044-80</v>
          </cell>
          <cell r="K2385" t="str">
            <v>165.69385.36.5</v>
          </cell>
          <cell r="L2385" t="str">
            <v>Salário Mensal</v>
          </cell>
          <cell r="M2385" t="str">
            <v>Empregado (CLT)</v>
          </cell>
          <cell r="N2385" t="str">
            <v>5142-25</v>
          </cell>
          <cell r="O2385">
            <v>167</v>
          </cell>
          <cell r="P2385" t="str">
            <v>SEGUNDA A SABADO - 13:40 AS 22:00 / INTERVALO DE 01 HORA</v>
          </cell>
          <cell r="Q2385" t="str">
            <v>220 Horas</v>
          </cell>
          <cell r="R2385" t="str">
            <v>75.01.016</v>
          </cell>
          <cell r="S2385" t="str">
            <v>SCK - Coleta - Catabagulho e Entulho</v>
          </cell>
          <cell r="T2385">
            <v>2</v>
          </cell>
          <cell r="U2385" t="str">
            <v>SIEMACO SAO PAULO LIMP URBANA</v>
          </cell>
          <cell r="V2385" t="str">
            <v>Brasileira</v>
          </cell>
          <cell r="W2385" t="str">
            <v>São Paulo</v>
          </cell>
          <cell r="X2385" t="str">
            <v>EDLEUSA MARIA DA SILVA</v>
          </cell>
          <cell r="Y2385" t="str">
            <v>FRANCISCO CARDOSO DA SILVA</v>
          </cell>
          <cell r="Z2385" t="str">
            <v>União Est/Marit</v>
          </cell>
          <cell r="AA2385" t="str">
            <v>Ensino Fundamental Incompleto</v>
          </cell>
          <cell r="AB2385" t="str">
            <v>M</v>
          </cell>
          <cell r="AC2385" t="str">
            <v>Acesso</v>
          </cell>
          <cell r="AD2385" t="str">
            <v>PAVAO REAL</v>
          </cell>
          <cell r="AE2385" t="str">
            <v>1074</v>
          </cell>
          <cell r="AG2385" t="str">
            <v>04864-210</v>
          </cell>
          <cell r="AH2385" t="str">
            <v>BALNEARIO SAO JOSE</v>
          </cell>
          <cell r="AI2385" t="str">
            <v>São Paulo</v>
          </cell>
          <cell r="AJ2385" t="str">
            <v>São Paulo</v>
          </cell>
          <cell r="AP2385">
            <v>738</v>
          </cell>
          <cell r="AQ2385" t="str">
            <v>28257</v>
          </cell>
          <cell r="AR2385" t="str">
            <v>3</v>
          </cell>
          <cell r="AS2385" t="str">
            <v>359999335</v>
          </cell>
          <cell r="AT2385" t="str">
            <v>4276583128</v>
          </cell>
          <cell r="AU2385" t="str">
            <v>007</v>
          </cell>
          <cell r="AV2385" t="str">
            <v>053</v>
          </cell>
          <cell r="AW2385" t="str">
            <v>0000053310</v>
          </cell>
          <cell r="AX2385" t="str">
            <v>00401</v>
          </cell>
          <cell r="AY2385">
            <v>4</v>
          </cell>
          <cell r="AZ2385">
            <v>3</v>
          </cell>
          <cell r="BA2385">
            <v>0</v>
          </cell>
        </row>
        <row r="2386">
          <cell r="A2386">
            <v>112901</v>
          </cell>
          <cell r="B2386" t="str">
            <v>WILLIAN DE FARIAS ALMEIDA</v>
          </cell>
          <cell r="C2386" t="str">
            <v>AJUDANTE EQ SERVICOS DIVERSOS</v>
          </cell>
          <cell r="D2386" t="str">
            <v>ECOSAMPA Operação Geral</v>
          </cell>
          <cell r="E2386">
            <v>43617</v>
          </cell>
          <cell r="F2386">
            <v>1231.95</v>
          </cell>
          <cell r="G2386" t="str">
            <v>Demitido em Meses Anteriores</v>
          </cell>
          <cell r="H2386">
            <v>43703</v>
          </cell>
          <cell r="I2386">
            <v>34547</v>
          </cell>
          <cell r="J2386" t="str">
            <v>421.023.388-94</v>
          </cell>
          <cell r="K2386" t="str">
            <v>207.25003.25.6</v>
          </cell>
          <cell r="L2386" t="str">
            <v>Salário Mensal</v>
          </cell>
          <cell r="M2386" t="str">
            <v>Empregado (CLT)</v>
          </cell>
          <cell r="N2386" t="str">
            <v>5142-25</v>
          </cell>
          <cell r="O2386">
            <v>297</v>
          </cell>
          <cell r="P2386" t="str">
            <v>SEGUNDA A SABADO - 05:40 AS 14:00 / INTERVALO DE 01 HORA</v>
          </cell>
          <cell r="Q2386" t="str">
            <v>220 Horas</v>
          </cell>
          <cell r="R2386" t="str">
            <v>75.01.004</v>
          </cell>
          <cell r="S2386" t="str">
            <v>SCK - Papeleiras Higienização</v>
          </cell>
          <cell r="T2386">
            <v>2</v>
          </cell>
          <cell r="U2386" t="str">
            <v>SIEMACO SAO PAULO LIMP URBANA</v>
          </cell>
          <cell r="V2386" t="str">
            <v>Brasileira</v>
          </cell>
          <cell r="W2386" t="str">
            <v>São Paulo</v>
          </cell>
          <cell r="X2386" t="str">
            <v>EDNALVA GOMES DE FARIAS ALMEIDA</v>
          </cell>
          <cell r="Y2386" t="str">
            <v>ELSON FARIAS DE ALMEIDA</v>
          </cell>
          <cell r="Z2386" t="str">
            <v>Casado</v>
          </cell>
          <cell r="AA2386" t="str">
            <v>Ensino Fundamental Completo</v>
          </cell>
          <cell r="AB2386" t="str">
            <v>M</v>
          </cell>
          <cell r="AC2386" t="str">
            <v>Avenida</v>
          </cell>
          <cell r="AD2386" t="str">
            <v>KAYO OKAMOTO</v>
          </cell>
          <cell r="AE2386" t="str">
            <v>1079</v>
          </cell>
          <cell r="AG2386" t="str">
            <v>04875-000</v>
          </cell>
          <cell r="AH2386" t="str">
            <v>COLONIA (ZONA SUL)</v>
          </cell>
          <cell r="AI2386" t="str">
            <v>São Paulo</v>
          </cell>
          <cell r="AJ2386" t="str">
            <v>São Paulo</v>
          </cell>
          <cell r="AP2386">
            <v>2921</v>
          </cell>
          <cell r="AQ2386" t="str">
            <v>52808</v>
          </cell>
          <cell r="AR2386" t="str">
            <v>5</v>
          </cell>
          <cell r="AS2386" t="str">
            <v>43970849</v>
          </cell>
          <cell r="AT2386" t="str">
            <v>399590510108</v>
          </cell>
          <cell r="AU2386" t="str">
            <v>482</v>
          </cell>
          <cell r="AV2386" t="str">
            <v>381</v>
          </cell>
          <cell r="AW2386" t="str">
            <v>0000040071</v>
          </cell>
          <cell r="AX2386" t="str">
            <v>00388</v>
          </cell>
          <cell r="AY2386">
            <v>0</v>
          </cell>
          <cell r="AZ2386">
            <v>2</v>
          </cell>
          <cell r="BA2386">
            <v>25</v>
          </cell>
        </row>
        <row r="2387">
          <cell r="A2387">
            <v>113932</v>
          </cell>
          <cell r="B2387" t="str">
            <v>WILLIAN DOS SANTOS LOPES</v>
          </cell>
          <cell r="C2387" t="str">
            <v>TECNICO EM SEGURANCA DO TRABALHO JUNIOR</v>
          </cell>
          <cell r="D2387" t="str">
            <v>ECOSAMPA Operação Geral</v>
          </cell>
          <cell r="E2387">
            <v>43683</v>
          </cell>
          <cell r="F2387">
            <v>4387.7</v>
          </cell>
          <cell r="G2387" t="str">
            <v>Em Atividade Normal</v>
          </cell>
          <cell r="H2387">
            <v>45023</v>
          </cell>
          <cell r="I2387">
            <v>34305</v>
          </cell>
          <cell r="J2387" t="str">
            <v>420.911.638-64</v>
          </cell>
          <cell r="K2387" t="str">
            <v>204.91834.00.9</v>
          </cell>
          <cell r="L2387" t="str">
            <v>Salário Mensal</v>
          </cell>
          <cell r="M2387" t="str">
            <v>Empregado (CLT)</v>
          </cell>
          <cell r="N2387" t="str">
            <v>3516-05</v>
          </cell>
          <cell r="O2387">
            <v>66</v>
          </cell>
          <cell r="P2387" t="str">
            <v>SEGUNDA A SABADO - 06:00 AS 14:20 / INTERVALO DE 01 HORA</v>
          </cell>
          <cell r="Q2387" t="str">
            <v>220 Horas</v>
          </cell>
          <cell r="R2387" t="str">
            <v>75.02.001</v>
          </cell>
          <cell r="S2387" t="str">
            <v>Apoio Op C.Indireto</v>
          </cell>
          <cell r="T2387">
            <v>3</v>
          </cell>
          <cell r="U2387" t="str">
            <v>SIEMACO SAO PAULO LIMP URBANA</v>
          </cell>
          <cell r="V2387" t="str">
            <v>Brasileira</v>
          </cell>
          <cell r="W2387" t="str">
            <v>Pariquera-Açu</v>
          </cell>
          <cell r="X2387" t="str">
            <v>MARIA ISABEL DOS SANTOS LOPES</v>
          </cell>
          <cell r="Y2387" t="str">
            <v>SALVADOR GONCALVES LOPES</v>
          </cell>
          <cell r="Z2387" t="str">
            <v>Solteiro</v>
          </cell>
          <cell r="AA2387" t="str">
            <v>Ensino Médio Completo</v>
          </cell>
          <cell r="AB2387" t="str">
            <v>M</v>
          </cell>
          <cell r="AC2387" t="str">
            <v>Rua</v>
          </cell>
          <cell r="AD2387" t="str">
            <v>NOVA IRLANDA</v>
          </cell>
          <cell r="AE2387" t="str">
            <v>161</v>
          </cell>
          <cell r="AG2387" t="str">
            <v>04813-340</v>
          </cell>
          <cell r="AH2387" t="str">
            <v>JARDIM EDITH</v>
          </cell>
          <cell r="AI2387" t="str">
            <v>São Paulo</v>
          </cell>
          <cell r="AJ2387" t="str">
            <v>São Paulo</v>
          </cell>
          <cell r="AM2387" t="str">
            <v>11</v>
          </cell>
          <cell r="AN2387" t="str">
            <v>94910.8947</v>
          </cell>
          <cell r="AP2387">
            <v>2921</v>
          </cell>
          <cell r="AQ2387" t="str">
            <v>53094</v>
          </cell>
          <cell r="AR2387" t="str">
            <v>1</v>
          </cell>
          <cell r="AS2387" t="str">
            <v>490211604</v>
          </cell>
          <cell r="AT2387" t="str">
            <v>389910080124</v>
          </cell>
          <cell r="AU2387" t="str">
            <v>0061</v>
          </cell>
          <cell r="AV2387" t="str">
            <v>223</v>
          </cell>
          <cell r="AW2387" t="str">
            <v>000130</v>
          </cell>
          <cell r="AX2387" t="str">
            <v>00390</v>
          </cell>
          <cell r="AY2387">
            <v>4</v>
          </cell>
          <cell r="AZ2387">
            <v>0</v>
          </cell>
          <cell r="BA2387">
            <v>25</v>
          </cell>
          <cell r="BB2387" t="str">
            <v>05.544.550.330</v>
          </cell>
          <cell r="BC2387">
            <v>45085</v>
          </cell>
          <cell r="BD2387">
            <v>43313</v>
          </cell>
          <cell r="BE2387" t="str">
            <v>AD</v>
          </cell>
        </row>
        <row r="2388">
          <cell r="A2388">
            <v>113770</v>
          </cell>
          <cell r="B2388" t="str">
            <v>WILLIAN NASCIMENTO SILVA</v>
          </cell>
          <cell r="C2388" t="str">
            <v>AUXILIAR DE CHECK LIST</v>
          </cell>
          <cell r="D2388" t="str">
            <v>ECOSAMPA Operação Geral</v>
          </cell>
          <cell r="E2388">
            <v>43622</v>
          </cell>
          <cell r="F2388">
            <v>1606.8</v>
          </cell>
          <cell r="G2388" t="str">
            <v>Demitido em Meses Anteriores</v>
          </cell>
          <cell r="H2388">
            <v>44169</v>
          </cell>
          <cell r="I2388">
            <v>31300</v>
          </cell>
          <cell r="J2388" t="str">
            <v>344.326.658-40</v>
          </cell>
          <cell r="K2388" t="str">
            <v>133.00843.93.5</v>
          </cell>
          <cell r="L2388" t="str">
            <v>Salário Mensal</v>
          </cell>
          <cell r="M2388" t="str">
            <v>Empregado (CLT)</v>
          </cell>
          <cell r="N2388" t="str">
            <v>4142-10</v>
          </cell>
          <cell r="O2388">
            <v>306</v>
          </cell>
          <cell r="P2388" t="str">
            <v>SEGUNDA A SABADO - 05:20 AS 13:40/ INTERVALO DE 01 HORA</v>
          </cell>
          <cell r="Q2388" t="str">
            <v>220 Horas</v>
          </cell>
          <cell r="R2388" t="str">
            <v>75.02.003</v>
          </cell>
          <cell r="S2388" t="str">
            <v>Apoio Op C.Direto</v>
          </cell>
          <cell r="T2388">
            <v>2</v>
          </cell>
          <cell r="U2388" t="str">
            <v>SIEMACO SAO PAULO LIMP URBANA</v>
          </cell>
          <cell r="V2388" t="str">
            <v>Brasileira</v>
          </cell>
          <cell r="W2388" t="str">
            <v>São Paulo</v>
          </cell>
          <cell r="X2388" t="str">
            <v>MARIA REGINA DO NASCIMENTO SILVA</v>
          </cell>
          <cell r="Y2388" t="str">
            <v>JOSE VANDERLEI SILVA</v>
          </cell>
          <cell r="Z2388" t="str">
            <v>Solteiro</v>
          </cell>
          <cell r="AA2388" t="str">
            <v>Ensino Médio Completo</v>
          </cell>
          <cell r="AB2388" t="str">
            <v>M</v>
          </cell>
          <cell r="AC2388" t="str">
            <v>Rua</v>
          </cell>
          <cell r="AD2388" t="str">
            <v>SOR DO TROPICO</v>
          </cell>
          <cell r="AE2388" t="str">
            <v>46</v>
          </cell>
          <cell r="AG2388" t="str">
            <v>03570-400</v>
          </cell>
          <cell r="AH2388" t="str">
            <v>PARQUE SAVOY CITY</v>
          </cell>
          <cell r="AI2388" t="str">
            <v>São Paulo</v>
          </cell>
          <cell r="AJ2388" t="str">
            <v>São Paulo</v>
          </cell>
          <cell r="AP2388">
            <v>770</v>
          </cell>
          <cell r="AQ2388" t="str">
            <v>80652</v>
          </cell>
          <cell r="AR2388" t="str">
            <v>9</v>
          </cell>
          <cell r="AS2388" t="str">
            <v>423742620</v>
          </cell>
          <cell r="AT2388" t="str">
            <v>327994160191</v>
          </cell>
          <cell r="AU2388" t="str">
            <v>186</v>
          </cell>
          <cell r="AV2388" t="str">
            <v>417</v>
          </cell>
          <cell r="AW2388" t="str">
            <v>60159</v>
          </cell>
          <cell r="AX2388" t="str">
            <v>00301</v>
          </cell>
          <cell r="AY2388">
            <v>1</v>
          </cell>
          <cell r="AZ2388">
            <v>5</v>
          </cell>
          <cell r="BA2388">
            <v>28</v>
          </cell>
        </row>
        <row r="2389">
          <cell r="A2389">
            <v>119110</v>
          </cell>
          <cell r="B2389" t="str">
            <v>WILLIANS MAXIMINO DOS SANTOS</v>
          </cell>
          <cell r="C2389" t="str">
            <v>AJUDANTE EQ SERVICOS DIVERSOS</v>
          </cell>
          <cell r="D2389" t="str">
            <v>ECOSAMPA Capela do Socorro</v>
          </cell>
          <cell r="E2389">
            <v>44630</v>
          </cell>
          <cell r="F2389">
            <v>1603.99</v>
          </cell>
          <cell r="G2389" t="str">
            <v>Em Atividade Normal</v>
          </cell>
          <cell r="H2389">
            <v>45177</v>
          </cell>
          <cell r="I2389">
            <v>28250</v>
          </cell>
          <cell r="J2389" t="str">
            <v>293.415.778-45</v>
          </cell>
          <cell r="K2389" t="str">
            <v>135.11542.81.1</v>
          </cell>
          <cell r="L2389" t="str">
            <v>Salário Mensal</v>
          </cell>
          <cell r="M2389" t="str">
            <v>Empregado (CLT)</v>
          </cell>
          <cell r="N2389" t="str">
            <v>5142-25</v>
          </cell>
          <cell r="O2389">
            <v>66</v>
          </cell>
          <cell r="P2389" t="str">
            <v>SEGUNDA A SABADO - 06:00 AS 14:20 / INTERVALO DE 01 HORA</v>
          </cell>
          <cell r="Q2389" t="str">
            <v>220 Horas</v>
          </cell>
          <cell r="R2389" t="str">
            <v>75.01.013</v>
          </cell>
          <cell r="S2389" t="str">
            <v>SCK - Capinação e Roçada de Vias</v>
          </cell>
          <cell r="T2389">
            <v>2</v>
          </cell>
          <cell r="U2389" t="str">
            <v>SIEMACO SAO PAULO LIMP URBANA</v>
          </cell>
          <cell r="V2389" t="str">
            <v>Brasileira</v>
          </cell>
          <cell r="W2389" t="str">
            <v>Recife</v>
          </cell>
          <cell r="X2389" t="str">
            <v>MARIA JOSE DOS SANTOS</v>
          </cell>
          <cell r="Y2389" t="str">
            <v>NIVALDO MAXIMINO DOS SANTOS</v>
          </cell>
          <cell r="Z2389" t="str">
            <v>Casado</v>
          </cell>
          <cell r="AA2389" t="str">
            <v>Ensino Médio Incompleto</v>
          </cell>
          <cell r="AB2389" t="str">
            <v>M</v>
          </cell>
          <cell r="AC2389" t="str">
            <v>Rua</v>
          </cell>
          <cell r="AD2389" t="str">
            <v>TITO PEDRO MASCELLANI</v>
          </cell>
          <cell r="AE2389" t="str">
            <v>21</v>
          </cell>
          <cell r="AF2389" t="str">
            <v>LT 21QD A1</v>
          </cell>
          <cell r="AG2389" t="str">
            <v>04877-190</v>
          </cell>
          <cell r="AH2389" t="str">
            <v>CIDADE LUZ</v>
          </cell>
          <cell r="AI2389" t="str">
            <v>São Paulo</v>
          </cell>
          <cell r="AJ2389" t="str">
            <v>São Paulo</v>
          </cell>
          <cell r="AK2389" t="str">
            <v>11</v>
          </cell>
          <cell r="AL2389" t="str">
            <v>5977.3775</v>
          </cell>
          <cell r="AM2389" t="str">
            <v>13</v>
          </cell>
          <cell r="AN2389" t="str">
            <v>99648.6613</v>
          </cell>
          <cell r="AP2389">
            <v>7245</v>
          </cell>
          <cell r="AQ2389" t="str">
            <v>07942</v>
          </cell>
          <cell r="AR2389" t="str">
            <v>6</v>
          </cell>
          <cell r="AS2389" t="str">
            <v>276669459</v>
          </cell>
          <cell r="AT2389" t="str">
            <v>219718040116</v>
          </cell>
          <cell r="AU2389" t="str">
            <v>0170</v>
          </cell>
          <cell r="AV2389" t="str">
            <v>406</v>
          </cell>
          <cell r="AW2389" t="str">
            <v>29341577</v>
          </cell>
          <cell r="AX2389" t="str">
            <v>845</v>
          </cell>
          <cell r="AY2389">
            <v>1</v>
          </cell>
          <cell r="AZ2389">
            <v>5</v>
          </cell>
          <cell r="BA2389">
            <v>21</v>
          </cell>
        </row>
        <row r="2390">
          <cell r="A2390">
            <v>114265</v>
          </cell>
          <cell r="B2390" t="str">
            <v>WILLINS RODRIGO TEODORO</v>
          </cell>
          <cell r="C2390" t="str">
            <v>AJUDANTE EQ SERVICOS DIVERSOS</v>
          </cell>
          <cell r="D2390" t="str">
            <v>ECOSAMPA Santo Amaro</v>
          </cell>
          <cell r="E2390">
            <v>43804</v>
          </cell>
          <cell r="F2390">
            <v>1603.99</v>
          </cell>
          <cell r="G2390" t="str">
            <v>Em Atividade Normal</v>
          </cell>
          <cell r="H2390">
            <v>45149</v>
          </cell>
          <cell r="I2390">
            <v>31482</v>
          </cell>
          <cell r="J2390" t="str">
            <v>371.133.118-14</v>
          </cell>
          <cell r="K2390" t="str">
            <v>130.58523.64.4</v>
          </cell>
          <cell r="L2390" t="str">
            <v>Salário Mensal</v>
          </cell>
          <cell r="M2390" t="str">
            <v>Empregado (CLT)</v>
          </cell>
          <cell r="N2390" t="str">
            <v>5142-25</v>
          </cell>
          <cell r="O2390">
            <v>300</v>
          </cell>
          <cell r="P2390" t="str">
            <v>SEGUNDA A SABADO - 21:00 AS 04:33 / INTERVALO DE 01 HORA</v>
          </cell>
          <cell r="Q2390" t="str">
            <v>220 Horas</v>
          </cell>
          <cell r="R2390" t="str">
            <v>75.01.022</v>
          </cell>
          <cell r="S2390" t="str">
            <v>SCK - Limpeza Habitacional - Dificil Acesso</v>
          </cell>
          <cell r="T2390">
            <v>2</v>
          </cell>
          <cell r="U2390" t="str">
            <v>SIEMACO SAO PAULO LIMP URBANA</v>
          </cell>
          <cell r="V2390" t="str">
            <v>Brasileira</v>
          </cell>
          <cell r="W2390" t="str">
            <v>São Paulo</v>
          </cell>
          <cell r="X2390" t="str">
            <v>JOSEFA PINTO DA SILVA TEODORO</v>
          </cell>
          <cell r="Y2390" t="str">
            <v>JOSE CLARO TEODORO</v>
          </cell>
          <cell r="Z2390" t="str">
            <v>Solteiro</v>
          </cell>
          <cell r="AA2390" t="str">
            <v>Ensino Médio Completo</v>
          </cell>
          <cell r="AB2390" t="str">
            <v>M</v>
          </cell>
          <cell r="AC2390" t="str">
            <v>Rua</v>
          </cell>
          <cell r="AD2390" t="str">
            <v>MICRONESIA</v>
          </cell>
          <cell r="AE2390" t="str">
            <v>29</v>
          </cell>
          <cell r="AF2390" t="str">
            <v>CS2</v>
          </cell>
          <cell r="AG2390" t="str">
            <v>04837-130</v>
          </cell>
          <cell r="AH2390" t="str">
            <v>VILA SAO JOSE</v>
          </cell>
          <cell r="AI2390" t="str">
            <v>São Paulo</v>
          </cell>
          <cell r="AJ2390" t="str">
            <v>São Paulo</v>
          </cell>
          <cell r="AK2390" t="str">
            <v>11</v>
          </cell>
          <cell r="AL2390" t="str">
            <v>93283.8595</v>
          </cell>
          <cell r="AM2390" t="str">
            <v>11</v>
          </cell>
          <cell r="AN2390" t="str">
            <v>5939.0965</v>
          </cell>
          <cell r="AP2390">
            <v>2921</v>
          </cell>
          <cell r="AQ2390" t="str">
            <v>41467</v>
          </cell>
          <cell r="AR2390" t="str">
            <v>4</v>
          </cell>
          <cell r="AS2390" t="str">
            <v>418603108</v>
          </cell>
          <cell r="AT2390" t="str">
            <v>316302990124</v>
          </cell>
          <cell r="AU2390" t="str">
            <v>0368</v>
          </cell>
          <cell r="AV2390" t="str">
            <v>372</v>
          </cell>
          <cell r="AW2390" t="str">
            <v>37113311</v>
          </cell>
          <cell r="AX2390" t="str">
            <v>814</v>
          </cell>
          <cell r="AY2390">
            <v>3</v>
          </cell>
          <cell r="AZ2390">
            <v>8</v>
          </cell>
          <cell r="BA2390">
            <v>26</v>
          </cell>
        </row>
        <row r="2391">
          <cell r="A2391">
            <v>112905</v>
          </cell>
          <cell r="B2391" t="str">
            <v>WILLY CASTRO VIEIRA</v>
          </cell>
          <cell r="C2391" t="str">
            <v>AJUDANTE EQ SERVICOS DIVERSOS</v>
          </cell>
          <cell r="D2391" t="str">
            <v>ECOSAMPA Santo Amaro</v>
          </cell>
          <cell r="E2391">
            <v>43617</v>
          </cell>
          <cell r="F2391">
            <v>1603.99</v>
          </cell>
          <cell r="G2391" t="str">
            <v>Em Atividade Normal</v>
          </cell>
          <cell r="H2391">
            <v>44867</v>
          </cell>
          <cell r="I2391">
            <v>31147</v>
          </cell>
          <cell r="J2391" t="str">
            <v>026.223.645-12</v>
          </cell>
          <cell r="K2391" t="str">
            <v>203.02496.70.4</v>
          </cell>
          <cell r="L2391" t="str">
            <v>Salário Mensal</v>
          </cell>
          <cell r="M2391" t="str">
            <v>Empregado (CLT)</v>
          </cell>
          <cell r="N2391" t="str">
            <v>5142-25</v>
          </cell>
          <cell r="O2391">
            <v>66</v>
          </cell>
          <cell r="P2391" t="str">
            <v>SEGUNDA A SABADO - 06:00 AS 14:20 / INTERVALO DE 01 HORA</v>
          </cell>
          <cell r="Q2391" t="str">
            <v>220 Horas</v>
          </cell>
          <cell r="R2391" t="str">
            <v>75.01.013</v>
          </cell>
          <cell r="S2391" t="str">
            <v>SCK - Capinação e Roçada de Vias</v>
          </cell>
          <cell r="T2391">
            <v>2</v>
          </cell>
          <cell r="U2391" t="str">
            <v>SIEMACO SAO PAULO LIMP URBANA</v>
          </cell>
          <cell r="V2391" t="str">
            <v>Brasileira</v>
          </cell>
          <cell r="W2391" t="str">
            <v>Salvador</v>
          </cell>
          <cell r="X2391" t="str">
            <v>MARIZETE DA SILVA CASTRO</v>
          </cell>
          <cell r="Y2391" t="str">
            <v>WILSON CASTRO VIEIRA</v>
          </cell>
          <cell r="Z2391" t="str">
            <v>Solteiro</v>
          </cell>
          <cell r="AA2391" t="str">
            <v>Ensino Médio Incompleto</v>
          </cell>
          <cell r="AB2391" t="str">
            <v>M</v>
          </cell>
          <cell r="AC2391" t="str">
            <v>Avenida</v>
          </cell>
          <cell r="AD2391" t="str">
            <v>CARLOS LACERDA</v>
          </cell>
          <cell r="AE2391" t="str">
            <v>2102</v>
          </cell>
          <cell r="AG2391" t="str">
            <v>05789-001</v>
          </cell>
          <cell r="AH2391" t="str">
            <v>PIRAJUSSARA</v>
          </cell>
          <cell r="AI2391" t="str">
            <v>São Paulo</v>
          </cell>
          <cell r="AJ2391" t="str">
            <v>São Paulo</v>
          </cell>
          <cell r="AK2391" t="str">
            <v>11</v>
          </cell>
          <cell r="AL2391" t="str">
            <v>5825.8443</v>
          </cell>
          <cell r="AM2391" t="str">
            <v>11</v>
          </cell>
          <cell r="AN2391" t="str">
            <v>6127.2262</v>
          </cell>
          <cell r="AP2391">
            <v>1634</v>
          </cell>
          <cell r="AQ2391" t="str">
            <v>41995</v>
          </cell>
          <cell r="AR2391" t="str">
            <v>4</v>
          </cell>
          <cell r="AS2391" t="str">
            <v>582609458</v>
          </cell>
          <cell r="AT2391" t="str">
            <v>117028250582c</v>
          </cell>
          <cell r="AU2391" t="str">
            <v>185</v>
          </cell>
          <cell r="AV2391" t="str">
            <v>016</v>
          </cell>
          <cell r="AW2391" t="str">
            <v>0006713727</v>
          </cell>
          <cell r="AX2391" t="str">
            <v>00010</v>
          </cell>
          <cell r="AY2391">
            <v>4</v>
          </cell>
          <cell r="AZ2391">
            <v>3</v>
          </cell>
          <cell r="BA2391">
            <v>0</v>
          </cell>
        </row>
        <row r="2392">
          <cell r="A2392">
            <v>112907</v>
          </cell>
          <cell r="B2392" t="str">
            <v>WILSON AUGUSTO</v>
          </cell>
          <cell r="C2392" t="str">
            <v>COLETOR</v>
          </cell>
          <cell r="D2392" t="str">
            <v>ECOSAMPA Operação Geral</v>
          </cell>
          <cell r="E2392">
            <v>43617</v>
          </cell>
          <cell r="F2392">
            <v>1907.79</v>
          </cell>
          <cell r="G2392" t="str">
            <v>Em Atividade Normal</v>
          </cell>
          <cell r="H2392">
            <v>45177</v>
          </cell>
          <cell r="I2392">
            <v>23344</v>
          </cell>
          <cell r="J2392" t="str">
            <v>073.389.268-08</v>
          </cell>
          <cell r="K2392" t="str">
            <v>121.74602.53.0</v>
          </cell>
          <cell r="L2392" t="str">
            <v>Salário Mensal</v>
          </cell>
          <cell r="M2392" t="str">
            <v>Empregado (CLT)</v>
          </cell>
          <cell r="N2392" t="str">
            <v>5142-05</v>
          </cell>
          <cell r="O2392">
            <v>339</v>
          </cell>
          <cell r="P2392" t="str">
            <v>SEGUNDA A SABADO - 13:20 AS 21:40 / INTERVALO DE 01 HORA</v>
          </cell>
          <cell r="Q2392" t="str">
            <v>220 Horas</v>
          </cell>
          <cell r="R2392" t="str">
            <v>75.01.023</v>
          </cell>
          <cell r="S2392" t="str">
            <v>SCK - Coleta Manual Residuos - Orgânicos Feira Livre</v>
          </cell>
          <cell r="T2392">
            <v>2</v>
          </cell>
          <cell r="U2392" t="str">
            <v>SIEMACO SAO PAULO LIMP URBANA</v>
          </cell>
          <cell r="V2392" t="str">
            <v>Brasileira</v>
          </cell>
          <cell r="W2392" t="str">
            <v>São Paulo</v>
          </cell>
          <cell r="X2392" t="str">
            <v>FRANCISCA FERNANDES</v>
          </cell>
          <cell r="Y2392" t="str">
            <v>ADEZILIO ANTONIO AUGUSTO</v>
          </cell>
          <cell r="Z2392" t="str">
            <v>Solteiro</v>
          </cell>
          <cell r="AA2392" t="str">
            <v>Ensino Médio Incompleto</v>
          </cell>
          <cell r="AB2392" t="str">
            <v>M</v>
          </cell>
          <cell r="AC2392" t="str">
            <v>Rua</v>
          </cell>
          <cell r="AD2392" t="str">
            <v>ERNANI ROSAS RIBEIRO</v>
          </cell>
          <cell r="AE2392" t="str">
            <v>60</v>
          </cell>
          <cell r="AG2392" t="str">
            <v>05892-380</v>
          </cell>
          <cell r="AH2392" t="str">
            <v>JD AMALIA</v>
          </cell>
          <cell r="AI2392" t="str">
            <v>São Paulo</v>
          </cell>
          <cell r="AJ2392" t="str">
            <v>São Paulo</v>
          </cell>
          <cell r="AP2392">
            <v>390</v>
          </cell>
          <cell r="AQ2392" t="str">
            <v>10867</v>
          </cell>
          <cell r="AR2392" t="str">
            <v>8</v>
          </cell>
          <cell r="AS2392" t="str">
            <v>175821896</v>
          </cell>
          <cell r="AT2392" t="str">
            <v>156245750124</v>
          </cell>
          <cell r="AU2392" t="str">
            <v>266</v>
          </cell>
          <cell r="AV2392" t="str">
            <v>351</v>
          </cell>
          <cell r="AW2392" t="str">
            <v>0000001049</v>
          </cell>
          <cell r="AX2392" t="str">
            <v>00084</v>
          </cell>
          <cell r="AY2392">
            <v>4</v>
          </cell>
          <cell r="AZ2392">
            <v>3</v>
          </cell>
          <cell r="BA2392">
            <v>0</v>
          </cell>
        </row>
        <row r="2393">
          <cell r="A2393">
            <v>114748</v>
          </cell>
          <cell r="B2393" t="str">
            <v>WILSON CAMARGO DE AMANCIO</v>
          </cell>
          <cell r="C2393" t="str">
            <v>AJUDANTE EQ SERVICOS DIVERSOS</v>
          </cell>
          <cell r="D2393" t="str">
            <v>ECOSAMPA Santo Amaro</v>
          </cell>
          <cell r="E2393">
            <v>43874</v>
          </cell>
          <cell r="F2393">
            <v>1603.99</v>
          </cell>
          <cell r="G2393" t="str">
            <v>Gozando Férias</v>
          </cell>
          <cell r="H2393">
            <v>45180</v>
          </cell>
          <cell r="I2393">
            <v>27085</v>
          </cell>
          <cell r="J2393" t="str">
            <v>195.841.688-60</v>
          </cell>
          <cell r="K2393" t="str">
            <v>128.39725.81.0</v>
          </cell>
          <cell r="L2393" t="str">
            <v>Salário Mensal</v>
          </cell>
          <cell r="M2393" t="str">
            <v>Empregado (CLT)</v>
          </cell>
          <cell r="N2393" t="str">
            <v>5142-25</v>
          </cell>
          <cell r="O2393">
            <v>66</v>
          </cell>
          <cell r="P2393" t="str">
            <v>SEGUNDA A SABADO - 06:00 AS 14:20 / INTERVALO DE 01 HORA</v>
          </cell>
          <cell r="Q2393" t="str">
            <v>220 Horas</v>
          </cell>
          <cell r="R2393" t="str">
            <v>75.01.014</v>
          </cell>
          <cell r="S2393" t="str">
            <v>SCK - Pintura de Meio-Fio e Remoção Faixas e Propagandas</v>
          </cell>
          <cell r="T2393">
            <v>2</v>
          </cell>
          <cell r="U2393" t="str">
            <v>SIEMACO SAO PAULO LIMP URBANA</v>
          </cell>
          <cell r="V2393" t="str">
            <v>Brasileira</v>
          </cell>
          <cell r="W2393" t="str">
            <v>São Paulo</v>
          </cell>
          <cell r="X2393" t="str">
            <v>SEBASTIANA DE CAMARGO DE AMANCIO</v>
          </cell>
          <cell r="Y2393" t="str">
            <v>JOSE ANTONIO AMANCIO</v>
          </cell>
          <cell r="Z2393" t="str">
            <v>Solteiro</v>
          </cell>
          <cell r="AA2393" t="str">
            <v>Ensino Fundamental Incompleto</v>
          </cell>
          <cell r="AB2393" t="str">
            <v>M</v>
          </cell>
          <cell r="AC2393" t="str">
            <v>Rua</v>
          </cell>
          <cell r="AD2393" t="str">
            <v>RUA ITAPIOCABA</v>
          </cell>
          <cell r="AE2393" t="str">
            <v>13</v>
          </cell>
          <cell r="AG2393" t="str">
            <v>05892-420</v>
          </cell>
          <cell r="AH2393" t="str">
            <v>JARDIM AMALIA</v>
          </cell>
          <cell r="AI2393" t="str">
            <v>São Paulo</v>
          </cell>
          <cell r="AJ2393" t="str">
            <v>São Paulo</v>
          </cell>
          <cell r="AK2393" t="str">
            <v>11</v>
          </cell>
          <cell r="AL2393" t="str">
            <v>96767.5494</v>
          </cell>
          <cell r="AM2393" t="str">
            <v>11</v>
          </cell>
          <cell r="AN2393" t="str">
            <v>95751.4275</v>
          </cell>
          <cell r="AP2393">
            <v>7245</v>
          </cell>
          <cell r="AQ2393" t="str">
            <v>11897</v>
          </cell>
          <cell r="AR2393" t="str">
            <v>6</v>
          </cell>
          <cell r="AS2393" t="str">
            <v>278926046</v>
          </cell>
          <cell r="AT2393" t="str">
            <v>366831760116</v>
          </cell>
          <cell r="AU2393" t="str">
            <v>407</v>
          </cell>
          <cell r="AV2393" t="str">
            <v>373</v>
          </cell>
          <cell r="AW2393" t="str">
            <v>19584168</v>
          </cell>
          <cell r="AX2393" t="str">
            <v>860</v>
          </cell>
          <cell r="AY2393">
            <v>3</v>
          </cell>
          <cell r="AZ2393">
            <v>6</v>
          </cell>
          <cell r="BA2393">
            <v>18</v>
          </cell>
        </row>
        <row r="2394">
          <cell r="A2394">
            <v>114769</v>
          </cell>
          <cell r="B2394" t="str">
            <v>WILSON CARDOSO BARBOSA</v>
          </cell>
          <cell r="C2394" t="str">
            <v>MOTORISTA CAMINHAO</v>
          </cell>
          <cell r="D2394" t="str">
            <v>ECOSAMPA Operação Geral</v>
          </cell>
          <cell r="E2394">
            <v>43874</v>
          </cell>
          <cell r="F2394">
            <v>2436.4499999999998</v>
          </cell>
          <cell r="G2394" t="str">
            <v>Demitido em Meses Anteriores</v>
          </cell>
          <cell r="H2394">
            <v>43888</v>
          </cell>
          <cell r="I2394">
            <v>28756</v>
          </cell>
          <cell r="J2394" t="str">
            <v>250.001.648-06</v>
          </cell>
          <cell r="K2394" t="str">
            <v>210.14570.30.3</v>
          </cell>
          <cell r="L2394" t="str">
            <v>Salário Mensal</v>
          </cell>
          <cell r="M2394" t="str">
            <v>Empregado (CLT)</v>
          </cell>
          <cell r="N2394" t="str">
            <v>7825-10</v>
          </cell>
          <cell r="O2394">
            <v>301</v>
          </cell>
          <cell r="P2394" t="str">
            <v>SEGUNDA A SABADO - 22:00 AS 05:25 / INTERVALO DE 01 HORA</v>
          </cell>
          <cell r="Q2394" t="str">
            <v>220 Horas</v>
          </cell>
          <cell r="R2394" t="str">
            <v>75.01.019</v>
          </cell>
          <cell r="S2394" t="str">
            <v>SCK - Operação dos Ecopontos</v>
          </cell>
          <cell r="T2394">
            <v>2</v>
          </cell>
          <cell r="U2394" t="str">
            <v>SIND TRAB EMP DE ONIBUS RODOV INTEREST INTERM SET DIF SAO PAULO</v>
          </cell>
          <cell r="V2394" t="str">
            <v>Brasileira</v>
          </cell>
          <cell r="W2394" t="str">
            <v>São Paulo</v>
          </cell>
          <cell r="X2394" t="str">
            <v>MARIA MERCEDES BARBOSA</v>
          </cell>
          <cell r="Y2394" t="str">
            <v>GONCALO BARVOSA</v>
          </cell>
          <cell r="Z2394" t="str">
            <v>Casado</v>
          </cell>
          <cell r="AA2394" t="str">
            <v>Ensino Fundamental Incompleto</v>
          </cell>
          <cell r="AB2394" t="str">
            <v>M</v>
          </cell>
          <cell r="AC2394" t="str">
            <v>Rua</v>
          </cell>
          <cell r="AD2394" t="str">
            <v>RUA MARIA TOTTA</v>
          </cell>
          <cell r="AE2394" t="str">
            <v>645</v>
          </cell>
          <cell r="AG2394" t="str">
            <v>05880-320</v>
          </cell>
          <cell r="AH2394" t="str">
            <v>PARQUE INDEPENDENCIA</v>
          </cell>
          <cell r="AI2394" t="str">
            <v>São Paulo</v>
          </cell>
          <cell r="AJ2394" t="str">
            <v>São Paulo</v>
          </cell>
          <cell r="AK2394" t="str">
            <v>11</v>
          </cell>
          <cell r="AL2394" t="str">
            <v>94884.8562</v>
          </cell>
          <cell r="AM2394" t="str">
            <v>11</v>
          </cell>
          <cell r="AN2394" t="str">
            <v>96670.3362</v>
          </cell>
          <cell r="AP2394">
            <v>1003</v>
          </cell>
          <cell r="AQ2394" t="str">
            <v>14765</v>
          </cell>
          <cell r="AR2394" t="str">
            <v>7</v>
          </cell>
          <cell r="AS2394" t="str">
            <v>281140522</v>
          </cell>
          <cell r="AT2394" t="str">
            <v>028537640132</v>
          </cell>
          <cell r="AU2394" t="str">
            <v>228</v>
          </cell>
          <cell r="AV2394" t="str">
            <v>373</v>
          </cell>
          <cell r="AW2394" t="str">
            <v>25000164</v>
          </cell>
          <cell r="AX2394" t="str">
            <v>806</v>
          </cell>
          <cell r="AY2394">
            <v>0</v>
          </cell>
          <cell r="AZ2394">
            <v>0</v>
          </cell>
          <cell r="BA2394">
            <v>14</v>
          </cell>
          <cell r="BB2394" t="str">
            <v>04.090.118.650</v>
          </cell>
          <cell r="BC2394">
            <v>43888</v>
          </cell>
          <cell r="BD2394">
            <v>42768</v>
          </cell>
          <cell r="BE2394" t="str">
            <v>AD</v>
          </cell>
          <cell r="BG2394">
            <v>43866</v>
          </cell>
        </row>
        <row r="2395">
          <cell r="A2395">
            <v>114949</v>
          </cell>
          <cell r="B2395" t="str">
            <v>WILSON CARDOSO BARBOSA</v>
          </cell>
          <cell r="C2395" t="str">
            <v>MOTORISTA CAMINHAO</v>
          </cell>
          <cell r="D2395" t="str">
            <v>ECOSAMPA Operação Geral</v>
          </cell>
          <cell r="E2395">
            <v>43916</v>
          </cell>
          <cell r="F2395">
            <v>3050.22</v>
          </cell>
          <cell r="G2395" t="str">
            <v>Em Atividade Normal</v>
          </cell>
          <cell r="H2395">
            <v>45056</v>
          </cell>
          <cell r="I2395">
            <v>28756</v>
          </cell>
          <cell r="J2395" t="str">
            <v>250.001.648-06</v>
          </cell>
          <cell r="K2395" t="str">
            <v>210.14570.30.3</v>
          </cell>
          <cell r="L2395" t="str">
            <v>Salário Mensal</v>
          </cell>
          <cell r="M2395" t="str">
            <v>Empregado (CLT)</v>
          </cell>
          <cell r="N2395" t="str">
            <v>7825-10</v>
          </cell>
          <cell r="O2395">
            <v>301</v>
          </cell>
          <cell r="P2395" t="str">
            <v>SEGUNDA A SABADO - 22:00 AS 05:25 / INTERVALO DE 01 HORA</v>
          </cell>
          <cell r="Q2395" t="str">
            <v>220 Horas</v>
          </cell>
          <cell r="R2395" t="str">
            <v>75.01.018</v>
          </cell>
          <cell r="S2395" t="str">
            <v>SCK - Coleta Mecânica de Entulho</v>
          </cell>
          <cell r="T2395">
            <v>2</v>
          </cell>
          <cell r="U2395" t="str">
            <v>SIND TRAB EMP DE ONIBUS RODOV INTEREST INTERM SET DIF SAO PAULO</v>
          </cell>
          <cell r="V2395" t="str">
            <v>Brasileira</v>
          </cell>
          <cell r="W2395" t="str">
            <v>São Paulo</v>
          </cell>
          <cell r="X2395" t="str">
            <v>MARIA MERCEDES BARBOSA</v>
          </cell>
          <cell r="Y2395" t="str">
            <v>GONCALO BARBOSA</v>
          </cell>
          <cell r="Z2395" t="str">
            <v>Casado</v>
          </cell>
          <cell r="AA2395" t="str">
            <v>Ensino Médio Completo</v>
          </cell>
          <cell r="AB2395" t="str">
            <v>M</v>
          </cell>
          <cell r="AC2395" t="str">
            <v>Rua</v>
          </cell>
          <cell r="AD2395" t="str">
            <v>MARIO TOTTA</v>
          </cell>
          <cell r="AE2395" t="str">
            <v>645</v>
          </cell>
          <cell r="AG2395" t="str">
            <v>05880-320</v>
          </cell>
          <cell r="AH2395" t="str">
            <v>PQ. INDEPENDENCIA</v>
          </cell>
          <cell r="AI2395" t="str">
            <v>São Paulo</v>
          </cell>
          <cell r="AJ2395" t="str">
            <v>São Paulo</v>
          </cell>
          <cell r="AK2395" t="str">
            <v>11</v>
          </cell>
          <cell r="AL2395" t="str">
            <v>94884.8562</v>
          </cell>
          <cell r="AM2395" t="str">
            <v>11</v>
          </cell>
          <cell r="AN2395" t="str">
            <v>96670.3362</v>
          </cell>
          <cell r="AP2395">
            <v>1003</v>
          </cell>
          <cell r="AQ2395" t="str">
            <v>14765</v>
          </cell>
          <cell r="AR2395" t="str">
            <v>7</v>
          </cell>
          <cell r="AS2395" t="str">
            <v>281140522</v>
          </cell>
          <cell r="AT2395" t="str">
            <v>028537640132</v>
          </cell>
          <cell r="AU2395" t="str">
            <v>228</v>
          </cell>
          <cell r="AV2395" t="str">
            <v>373</v>
          </cell>
          <cell r="AW2395" t="str">
            <v>25000164</v>
          </cell>
          <cell r="AX2395" t="str">
            <v>806</v>
          </cell>
          <cell r="AY2395">
            <v>3</v>
          </cell>
          <cell r="AZ2395">
            <v>5</v>
          </cell>
          <cell r="BA2395">
            <v>5</v>
          </cell>
          <cell r="BB2395" t="str">
            <v>04.090.118.650</v>
          </cell>
          <cell r="BC2395">
            <v>45705</v>
          </cell>
          <cell r="BD2395">
            <v>42768</v>
          </cell>
          <cell r="BE2395" t="str">
            <v>A</v>
          </cell>
          <cell r="BF2395" t="str">
            <v>D</v>
          </cell>
          <cell r="BG2395">
            <v>43866</v>
          </cell>
        </row>
        <row r="2396">
          <cell r="A2396">
            <v>113883</v>
          </cell>
          <cell r="B2396" t="str">
            <v>WILSON ROBERTO DE OLIVEIRA</v>
          </cell>
          <cell r="C2396" t="str">
            <v>GERENTE ADMINISTRATIVO</v>
          </cell>
          <cell r="D2396" t="str">
            <v>ECOSAMPA PJ</v>
          </cell>
          <cell r="E2396">
            <v>43578</v>
          </cell>
          <cell r="F2396">
            <v>0.01</v>
          </cell>
          <cell r="G2396" t="str">
            <v>Em Atividade Normal</v>
          </cell>
          <cell r="H2396">
            <v>43578</v>
          </cell>
          <cell r="I2396">
            <v>22006</v>
          </cell>
          <cell r="J2396" t="str">
            <v>035.603.708-84</v>
          </cell>
          <cell r="L2396" t="str">
            <v>Salário Mensal</v>
          </cell>
          <cell r="M2396" t="str">
            <v>Pessoa Jurídica</v>
          </cell>
          <cell r="N2396" t="str">
            <v>1421-05</v>
          </cell>
          <cell r="O2396">
            <v>10</v>
          </cell>
          <cell r="P2396" t="str">
            <v>SEGUNDA A SEXTA - 08:00 AS 17:48 / INTERVALO DE 01 HORA</v>
          </cell>
          <cell r="Q2396" t="str">
            <v>220 Horas</v>
          </cell>
          <cell r="R2396" t="str">
            <v>03.01.001</v>
          </cell>
          <cell r="S2396" t="str">
            <v>Depto Servicos Gerais</v>
          </cell>
          <cell r="T2396">
            <v>1</v>
          </cell>
          <cell r="U2396" t="str">
            <v>Nenhum</v>
          </cell>
          <cell r="V2396" t="str">
            <v>Brasileira</v>
          </cell>
          <cell r="W2396" t="str">
            <v>São Paulo</v>
          </cell>
          <cell r="Z2396" t="str">
            <v>Casado</v>
          </cell>
          <cell r="AA2396" t="str">
            <v>Pós-Graduação</v>
          </cell>
          <cell r="AB2396" t="str">
            <v>M</v>
          </cell>
          <cell r="AC2396" t="str">
            <v>Nenhum</v>
          </cell>
          <cell r="AI2396" t="str">
            <v>Nenhum</v>
          </cell>
          <cell r="AJ2396" t="str">
            <v>São Paulo</v>
          </cell>
          <cell r="AO2396" t="str">
            <v>wilson.oliveira@ecosampa.com</v>
          </cell>
          <cell r="AP2396">
            <v>0</v>
          </cell>
          <cell r="AS2396" t="str">
            <v>14.515.116-5</v>
          </cell>
          <cell r="AY2396">
            <v>4</v>
          </cell>
          <cell r="AZ2396">
            <v>4</v>
          </cell>
          <cell r="BA2396">
            <v>8</v>
          </cell>
        </row>
        <row r="2397">
          <cell r="A2397">
            <v>112631</v>
          </cell>
          <cell r="B2397" t="str">
            <v>WILSON ROBERTO DE SOUZA</v>
          </cell>
          <cell r="C2397" t="str">
            <v>VARREDOR</v>
          </cell>
          <cell r="D2397" t="str">
            <v>ECOSAMPA Capela do Socorro</v>
          </cell>
          <cell r="E2397">
            <v>43617</v>
          </cell>
          <cell r="F2397">
            <v>1603.99</v>
          </cell>
          <cell r="G2397" t="str">
            <v>Demitido em Meses Anteriores</v>
          </cell>
          <cell r="H2397">
            <v>45126</v>
          </cell>
          <cell r="I2397">
            <v>29383</v>
          </cell>
          <cell r="J2397" t="str">
            <v>279.164.458-08</v>
          </cell>
          <cell r="K2397" t="str">
            <v>166.17764.28.6</v>
          </cell>
          <cell r="L2397" t="str">
            <v>Salário Mensal</v>
          </cell>
          <cell r="M2397" t="str">
            <v>Empregado (CLT)</v>
          </cell>
          <cell r="N2397" t="str">
            <v>5142-15</v>
          </cell>
          <cell r="O2397">
            <v>233</v>
          </cell>
          <cell r="P2397" t="str">
            <v>SEGUNDA A SABADO - 09:00 AS 17:20 / INTERVALO DE 01 HORA</v>
          </cell>
          <cell r="Q2397" t="str">
            <v>220 Horas</v>
          </cell>
          <cell r="R2397" t="str">
            <v>75.01.006</v>
          </cell>
          <cell r="S2397" t="str">
            <v>SCK - Varrição de Vias e Logradouros</v>
          </cell>
          <cell r="T2397">
            <v>2</v>
          </cell>
          <cell r="U2397" t="str">
            <v>SIEMACO SAO PAULO LIMP URBANA</v>
          </cell>
          <cell r="V2397" t="str">
            <v>Brasileira</v>
          </cell>
          <cell r="W2397" t="str">
            <v>São Paulo</v>
          </cell>
          <cell r="X2397" t="str">
            <v>MARLUCE CONCEICAO DE SOUZA</v>
          </cell>
          <cell r="Y2397" t="str">
            <v>JOSE DALMIR DE SOUZA</v>
          </cell>
          <cell r="Z2397" t="str">
            <v>Casado</v>
          </cell>
          <cell r="AA2397" t="str">
            <v>Ensino Fundamental Incompleto</v>
          </cell>
          <cell r="AB2397" t="str">
            <v>M</v>
          </cell>
          <cell r="AC2397" t="str">
            <v>Rua</v>
          </cell>
          <cell r="AD2397" t="str">
            <v>MONOEL LOPES</v>
          </cell>
          <cell r="AE2397" t="str">
            <v>231</v>
          </cell>
          <cell r="AG2397" t="str">
            <v>04835-230</v>
          </cell>
          <cell r="AH2397" t="str">
            <v>JARDIM ANGELINA</v>
          </cell>
          <cell r="AI2397" t="str">
            <v>São Paulo</v>
          </cell>
          <cell r="AJ2397" t="str">
            <v>São Paulo</v>
          </cell>
          <cell r="AP2397">
            <v>738</v>
          </cell>
          <cell r="AQ2397" t="str">
            <v>32812</v>
          </cell>
          <cell r="AR2397" t="str">
            <v>9</v>
          </cell>
          <cell r="AS2397" t="str">
            <v>321259579</v>
          </cell>
          <cell r="AT2397" t="str">
            <v>210425520116</v>
          </cell>
          <cell r="AU2397" t="str">
            <v>694</v>
          </cell>
          <cell r="AV2397" t="str">
            <v>280</v>
          </cell>
          <cell r="AW2397" t="str">
            <v>0000018099</v>
          </cell>
          <cell r="AX2397" t="str">
            <v>00364</v>
          </cell>
          <cell r="AY2397">
            <v>4</v>
          </cell>
          <cell r="AZ2397">
            <v>1</v>
          </cell>
          <cell r="BA2397">
            <v>18</v>
          </cell>
        </row>
        <row r="2398">
          <cell r="A2398">
            <v>112374</v>
          </cell>
          <cell r="B2398" t="str">
            <v>WILTON ROBSON GUEDES QUEIROZ</v>
          </cell>
          <cell r="C2398" t="str">
            <v>AJUDANTE EQ SERVICOS DIVERSOS</v>
          </cell>
          <cell r="D2398" t="str">
            <v>ECOSAMPA Campo Limpo</v>
          </cell>
          <cell r="E2398">
            <v>43617</v>
          </cell>
          <cell r="F2398">
            <v>1231.95</v>
          </cell>
          <cell r="G2398" t="str">
            <v>Demitido em Meses Anteriores</v>
          </cell>
          <cell r="H2398">
            <v>43703</v>
          </cell>
          <cell r="I2398">
            <v>32511</v>
          </cell>
          <cell r="J2398" t="str">
            <v>365.656.948-77</v>
          </cell>
          <cell r="K2398" t="str">
            <v>210.71655.18.5</v>
          </cell>
          <cell r="L2398" t="str">
            <v>Salário Mensal</v>
          </cell>
          <cell r="M2398" t="str">
            <v>Empregado (CLT)</v>
          </cell>
          <cell r="N2398" t="str">
            <v>5142-25</v>
          </cell>
          <cell r="O2398">
            <v>66</v>
          </cell>
          <cell r="P2398" t="str">
            <v>SEGUNDA A SABADO - 06:00 AS 14:20 / INTERVALO DE 01 HORA</v>
          </cell>
          <cell r="Q2398" t="str">
            <v>220 Horas</v>
          </cell>
          <cell r="R2398" t="str">
            <v>75.01.022</v>
          </cell>
          <cell r="S2398" t="str">
            <v>SCK - Limpeza Habitacional - Dificil Acesso</v>
          </cell>
          <cell r="T2398">
            <v>2</v>
          </cell>
          <cell r="U2398" t="str">
            <v>SIEMACO SAO PAULO LIMP URBANA</v>
          </cell>
          <cell r="V2398" t="str">
            <v>Brasileira</v>
          </cell>
          <cell r="W2398" t="str">
            <v>São Paulo</v>
          </cell>
          <cell r="X2398" t="str">
            <v>SEBASTIANA CANDIDO GUEDES</v>
          </cell>
          <cell r="Y2398" t="str">
            <v>APARECIDO EUSTAQUIO DE QUEIROZ</v>
          </cell>
          <cell r="Z2398" t="str">
            <v>Solteiro</v>
          </cell>
          <cell r="AA2398" t="str">
            <v>Ensino Fundamental Incompleto</v>
          </cell>
          <cell r="AB2398" t="str">
            <v>M</v>
          </cell>
          <cell r="AC2398" t="str">
            <v>Rua</v>
          </cell>
          <cell r="AD2398" t="str">
            <v>ARIBUGU</v>
          </cell>
          <cell r="AE2398" t="str">
            <v>14</v>
          </cell>
          <cell r="AG2398" t="str">
            <v>05844-020</v>
          </cell>
          <cell r="AH2398" t="str">
            <v>JARDIM SAO LUIS</v>
          </cell>
          <cell r="AI2398" t="str">
            <v>São Paulo</v>
          </cell>
          <cell r="AJ2398" t="str">
            <v>São Paulo</v>
          </cell>
          <cell r="AP2398">
            <v>390</v>
          </cell>
          <cell r="AQ2398" t="str">
            <v>12558</v>
          </cell>
          <cell r="AR2398" t="str">
            <v>1</v>
          </cell>
          <cell r="AS2398" t="str">
            <v>452817675</v>
          </cell>
          <cell r="AT2398" t="str">
            <v>363334070175</v>
          </cell>
          <cell r="AU2398" t="str">
            <v>272</v>
          </cell>
          <cell r="AV2398" t="str">
            <v>418</v>
          </cell>
          <cell r="AW2398" t="str">
            <v>0000026326</v>
          </cell>
          <cell r="AX2398" t="str">
            <v>00323</v>
          </cell>
          <cell r="AY2398">
            <v>0</v>
          </cell>
          <cell r="AZ2398">
            <v>2</v>
          </cell>
          <cell r="BA2398">
            <v>25</v>
          </cell>
        </row>
        <row r="2399">
          <cell r="A2399">
            <v>112376</v>
          </cell>
          <cell r="B2399" t="str">
            <v>WILTON SOUSA SILVA</v>
          </cell>
          <cell r="C2399" t="str">
            <v>LAVADOR</v>
          </cell>
          <cell r="D2399" t="str">
            <v>ECOSAMPA Operação Geral</v>
          </cell>
          <cell r="E2399">
            <v>43617</v>
          </cell>
          <cell r="F2399">
            <v>1907.79</v>
          </cell>
          <cell r="G2399" t="str">
            <v>Em Atividade Normal</v>
          </cell>
          <cell r="H2399">
            <v>45023</v>
          </cell>
          <cell r="I2399">
            <v>34063</v>
          </cell>
          <cell r="J2399" t="str">
            <v>420.145.198-46</v>
          </cell>
          <cell r="K2399" t="str">
            <v>210.72295.24.7</v>
          </cell>
          <cell r="L2399" t="str">
            <v>Salário Mensal</v>
          </cell>
          <cell r="M2399" t="str">
            <v>Empregado (CLT)</v>
          </cell>
          <cell r="N2399" t="str">
            <v>5199-35</v>
          </cell>
          <cell r="O2399">
            <v>297</v>
          </cell>
          <cell r="P2399" t="str">
            <v>SEGUNDA A SABADO - 05:40 AS 14:00 / INTERVALO DE 01 HORA</v>
          </cell>
          <cell r="Q2399" t="str">
            <v>220 Horas</v>
          </cell>
          <cell r="R2399" t="str">
            <v>75.02.003</v>
          </cell>
          <cell r="S2399" t="str">
            <v>Apoio Op C.Direto</v>
          </cell>
          <cell r="T2399">
            <v>2</v>
          </cell>
          <cell r="U2399" t="str">
            <v>SIEMACO SAO PAULO LIMP URBANA</v>
          </cell>
          <cell r="V2399" t="str">
            <v>Brasileira</v>
          </cell>
          <cell r="W2399" t="str">
            <v>Taboão da Serra</v>
          </cell>
          <cell r="X2399" t="str">
            <v>LUCIDALVA SANTOS DE SOUSA SILVA</v>
          </cell>
          <cell r="Y2399" t="str">
            <v>JAIME OLIVEIRA DA SILVA</v>
          </cell>
          <cell r="Z2399" t="str">
            <v>Solteiro</v>
          </cell>
          <cell r="AA2399" t="str">
            <v>Ensino Fundamental Incompleto</v>
          </cell>
          <cell r="AB2399" t="str">
            <v>M</v>
          </cell>
          <cell r="AC2399" t="str">
            <v>Rua</v>
          </cell>
          <cell r="AD2399" t="str">
            <v>ODEMIS</v>
          </cell>
          <cell r="AE2399" t="str">
            <v>44</v>
          </cell>
          <cell r="AG2399" t="str">
            <v>05783-180</v>
          </cell>
          <cell r="AH2399" t="str">
            <v>JARDIM UMUARAMA</v>
          </cell>
          <cell r="AI2399" t="str">
            <v>São Paulo</v>
          </cell>
          <cell r="AJ2399" t="str">
            <v>São Paulo</v>
          </cell>
          <cell r="AM2399" t="str">
            <v>11</v>
          </cell>
          <cell r="AN2399" t="str">
            <v>98511.2383</v>
          </cell>
          <cell r="AP2399">
            <v>5917</v>
          </cell>
          <cell r="AQ2399" t="str">
            <v>04760</v>
          </cell>
          <cell r="AR2399" t="str">
            <v>6</v>
          </cell>
          <cell r="AS2399" t="str">
            <v>36.563.607-1</v>
          </cell>
          <cell r="AT2399" t="str">
            <v>387118950116</v>
          </cell>
          <cell r="AU2399" t="str">
            <v>652</v>
          </cell>
          <cell r="AV2399" t="str">
            <v>328</v>
          </cell>
          <cell r="AW2399" t="str">
            <v>0000080408</v>
          </cell>
          <cell r="AX2399" t="str">
            <v>00367</v>
          </cell>
          <cell r="AY2399">
            <v>4</v>
          </cell>
          <cell r="AZ2399">
            <v>3</v>
          </cell>
          <cell r="BA2399">
            <v>0</v>
          </cell>
        </row>
        <row r="2400">
          <cell r="A2400">
            <v>116722</v>
          </cell>
          <cell r="B2400" t="str">
            <v>YAGO DOS SANTOS LIMA</v>
          </cell>
          <cell r="C2400" t="str">
            <v>AJUDANTE EQ SERVICOS DIVERSOS</v>
          </cell>
          <cell r="D2400" t="str">
            <v>ECOSAMPA Campo Limpo</v>
          </cell>
          <cell r="E2400">
            <v>44368</v>
          </cell>
          <cell r="F2400">
            <v>1603.99</v>
          </cell>
          <cell r="G2400" t="str">
            <v>Demitido em Meses Anteriores</v>
          </cell>
          <cell r="H2400">
            <v>44935</v>
          </cell>
          <cell r="I2400">
            <v>37317</v>
          </cell>
          <cell r="J2400" t="str">
            <v>092.397.605-12</v>
          </cell>
          <cell r="K2400" t="str">
            <v>134.46530.79.6</v>
          </cell>
          <cell r="L2400" t="str">
            <v>Salário Mensal</v>
          </cell>
          <cell r="M2400" t="str">
            <v>Empregado (CLT)</v>
          </cell>
          <cell r="N2400" t="str">
            <v>5142-25</v>
          </cell>
          <cell r="O2400">
            <v>167</v>
          </cell>
          <cell r="P2400" t="str">
            <v>SEGUNDA A SABADO - 13:40 AS 22:00 / INTERVALO DE 01 HORA</v>
          </cell>
          <cell r="Q2400" t="str">
            <v>220 Horas</v>
          </cell>
          <cell r="R2400" t="str">
            <v>75.01.013</v>
          </cell>
          <cell r="S2400" t="str">
            <v>SCK - Capinação e Roçada de Vias</v>
          </cell>
          <cell r="T2400">
            <v>2</v>
          </cell>
          <cell r="U2400" t="str">
            <v>SIEMACO SAO PAULO LIMP URBANA</v>
          </cell>
          <cell r="V2400" t="str">
            <v>Brasileira</v>
          </cell>
          <cell r="W2400" t="str">
            <v>Taboão da Serra</v>
          </cell>
          <cell r="X2400" t="str">
            <v>MARIA ILSA APARECIDA DOS SANTOS LIMA</v>
          </cell>
          <cell r="Y2400" t="str">
            <v>JOSE ROSA DE LIMA</v>
          </cell>
          <cell r="Z2400" t="str">
            <v>Solteiro</v>
          </cell>
          <cell r="AA2400" t="str">
            <v>Ensino Médio Completo</v>
          </cell>
          <cell r="AB2400" t="str">
            <v>M</v>
          </cell>
          <cell r="AC2400" t="str">
            <v>Rua</v>
          </cell>
          <cell r="AD2400" t="str">
            <v>RUA AUGUSTO DE ALMEIDA</v>
          </cell>
          <cell r="AE2400" t="str">
            <v>1627</v>
          </cell>
          <cell r="AG2400" t="str">
            <v>06825-023</v>
          </cell>
          <cell r="AH2400" t="str">
            <v>SAO MARCOS</v>
          </cell>
          <cell r="AI2400" t="str">
            <v>São Paulo</v>
          </cell>
          <cell r="AJ2400" t="str">
            <v>São Paulo</v>
          </cell>
          <cell r="AK2400" t="str">
            <v>11</v>
          </cell>
          <cell r="AL2400" t="str">
            <v>9765.5880</v>
          </cell>
          <cell r="AP2400">
            <v>668</v>
          </cell>
          <cell r="AQ2400" t="str">
            <v>07429</v>
          </cell>
          <cell r="AR2400" t="str">
            <v>7</v>
          </cell>
          <cell r="AS2400" t="str">
            <v>392087534</v>
          </cell>
          <cell r="AT2400" t="str">
            <v>462049610124</v>
          </cell>
          <cell r="AU2400" t="str">
            <v>0169</v>
          </cell>
          <cell r="AV2400" t="str">
            <v>391</v>
          </cell>
          <cell r="AW2400" t="str">
            <v>09239760</v>
          </cell>
          <cell r="AX2400" t="str">
            <v>512</v>
          </cell>
          <cell r="AY2400">
            <v>1</v>
          </cell>
          <cell r="AZ2400">
            <v>6</v>
          </cell>
          <cell r="BA2400">
            <v>18</v>
          </cell>
        </row>
        <row r="2401">
          <cell r="A2401">
            <v>112911</v>
          </cell>
          <cell r="B2401" t="str">
            <v>ZELINO DOS SANTOS MACHADO</v>
          </cell>
          <cell r="C2401" t="str">
            <v>COLETOR</v>
          </cell>
          <cell r="D2401" t="str">
            <v>ECOSAMPA Operação Geral</v>
          </cell>
          <cell r="E2401">
            <v>43617</v>
          </cell>
          <cell r="F2401">
            <v>1907.79</v>
          </cell>
          <cell r="G2401" t="str">
            <v>Em Atividade Normal</v>
          </cell>
          <cell r="H2401">
            <v>45177</v>
          </cell>
          <cell r="I2401">
            <v>29405</v>
          </cell>
          <cell r="J2401" t="str">
            <v>295.097.958-01</v>
          </cell>
          <cell r="K2401" t="str">
            <v>128.77567.93.3</v>
          </cell>
          <cell r="L2401" t="str">
            <v>Salário Mensal</v>
          </cell>
          <cell r="M2401" t="str">
            <v>Empregado (CLT)</v>
          </cell>
          <cell r="N2401" t="str">
            <v>5142-05</v>
          </cell>
          <cell r="O2401">
            <v>297</v>
          </cell>
          <cell r="P2401" t="str">
            <v>SEGUNDA A SABADO - 05:40 AS 14:00 / INTERVALO DE 01 HORA</v>
          </cell>
          <cell r="Q2401" t="str">
            <v>220 Horas</v>
          </cell>
          <cell r="R2401" t="str">
            <v>75.01.017</v>
          </cell>
          <cell r="S2401" t="str">
            <v>SCK - Coleta Manual - Entulho e Materiais Diversos</v>
          </cell>
          <cell r="T2401">
            <v>2</v>
          </cell>
          <cell r="U2401" t="str">
            <v>SIEMACO SAO PAULO LIMP URBANA</v>
          </cell>
          <cell r="V2401" t="str">
            <v>Brasileira</v>
          </cell>
          <cell r="W2401" t="str">
            <v>Castro Alves</v>
          </cell>
          <cell r="X2401" t="str">
            <v>EVANGELINA MARIA DOS SANTOS</v>
          </cell>
          <cell r="Y2401" t="str">
            <v>MANOEL GOMES MACHADO</v>
          </cell>
          <cell r="Z2401" t="str">
            <v>Casado</v>
          </cell>
          <cell r="AA2401" t="str">
            <v>Educação Básica Incompleta</v>
          </cell>
          <cell r="AB2401" t="str">
            <v>M</v>
          </cell>
          <cell r="AC2401" t="str">
            <v>Rua</v>
          </cell>
          <cell r="AD2401" t="str">
            <v>DO JARARAU</v>
          </cell>
          <cell r="AE2401" t="str">
            <v>49</v>
          </cell>
          <cell r="AG2401" t="str">
            <v>04943-120</v>
          </cell>
          <cell r="AH2401" t="str">
            <v>CHACARA NANI</v>
          </cell>
          <cell r="AI2401" t="str">
            <v>São Paulo</v>
          </cell>
          <cell r="AJ2401" t="str">
            <v>São Paulo</v>
          </cell>
          <cell r="AP2401">
            <v>2921</v>
          </cell>
          <cell r="AQ2401" t="str">
            <v>52169</v>
          </cell>
          <cell r="AR2401" t="str">
            <v>2</v>
          </cell>
          <cell r="AS2401" t="str">
            <v>39792480X</v>
          </cell>
          <cell r="AT2401" t="str">
            <v>087977860590</v>
          </cell>
          <cell r="AU2401" t="str">
            <v>619</v>
          </cell>
          <cell r="AV2401" t="str">
            <v>372</v>
          </cell>
          <cell r="AW2401" t="str">
            <v>0000014463</v>
          </cell>
          <cell r="AX2401" t="str">
            <v>00262</v>
          </cell>
          <cell r="AY2401">
            <v>4</v>
          </cell>
          <cell r="AZ2401">
            <v>3</v>
          </cell>
          <cell r="BA2401">
            <v>0</v>
          </cell>
        </row>
        <row r="2402">
          <cell r="A2402">
            <v>112683</v>
          </cell>
          <cell r="B2402" t="str">
            <v>ZELITA GALDINO DA SILVA</v>
          </cell>
          <cell r="C2402" t="str">
            <v>AJUDANTE EQ SERVICOS DIVERSOS</v>
          </cell>
          <cell r="D2402" t="str">
            <v>ECOSAMPA Santo Amaro</v>
          </cell>
          <cell r="E2402">
            <v>43617</v>
          </cell>
          <cell r="F2402">
            <v>1603.99</v>
          </cell>
          <cell r="G2402" t="str">
            <v>Gozando Férias</v>
          </cell>
          <cell r="H2402">
            <v>45180</v>
          </cell>
          <cell r="I2402">
            <v>23325</v>
          </cell>
          <cell r="J2402" t="str">
            <v>114.389.138-42</v>
          </cell>
          <cell r="K2402" t="str">
            <v>129.26280.77.9</v>
          </cell>
          <cell r="L2402" t="str">
            <v>Salário Mensal</v>
          </cell>
          <cell r="M2402" t="str">
            <v>Empregado (CLT)</v>
          </cell>
          <cell r="N2402" t="str">
            <v>5142-25</v>
          </cell>
          <cell r="O2402">
            <v>167</v>
          </cell>
          <cell r="P2402" t="str">
            <v>SEGUNDA A SABADO - 13:40 AS 22:00 / INTERVALO DE 01 HORA</v>
          </cell>
          <cell r="Q2402" t="str">
            <v>220 Horas</v>
          </cell>
          <cell r="R2402" t="str">
            <v>75.01.013</v>
          </cell>
          <cell r="S2402" t="str">
            <v>SCK - Capinação e Roçada de Vias</v>
          </cell>
          <cell r="T2402">
            <v>2</v>
          </cell>
          <cell r="U2402" t="str">
            <v>SIEMACO SAO PAULO LIMP URBANA</v>
          </cell>
          <cell r="V2402" t="str">
            <v>Brasileira</v>
          </cell>
          <cell r="W2402" t="str">
            <v>Itajuípe</v>
          </cell>
          <cell r="X2402" t="str">
            <v>TEREZA MARIA DE ARAUJO</v>
          </cell>
          <cell r="Y2402" t="str">
            <v>JOSE GALDINO DA SILVA</v>
          </cell>
          <cell r="Z2402" t="str">
            <v>Solteiro</v>
          </cell>
          <cell r="AA2402" t="str">
            <v>Ensino Médio Incompleto</v>
          </cell>
          <cell r="AB2402" t="str">
            <v>F</v>
          </cell>
          <cell r="AC2402" t="str">
            <v>Rua</v>
          </cell>
          <cell r="AD2402" t="str">
            <v>DENIS CHAUDET</v>
          </cell>
          <cell r="AE2402" t="str">
            <v>54</v>
          </cell>
          <cell r="AG2402" t="str">
            <v>05528-220</v>
          </cell>
          <cell r="AH2402" t="str">
            <v>JD DRACENA</v>
          </cell>
          <cell r="AI2402" t="str">
            <v>São Paulo</v>
          </cell>
          <cell r="AJ2402" t="str">
            <v>São Paulo</v>
          </cell>
          <cell r="AP2402">
            <v>9104</v>
          </cell>
          <cell r="AQ2402" t="str">
            <v>20472</v>
          </cell>
          <cell r="AR2402" t="str">
            <v>3</v>
          </cell>
          <cell r="AS2402" t="str">
            <v>172742900</v>
          </cell>
          <cell r="AT2402" t="str">
            <v>149980776191</v>
          </cell>
          <cell r="AU2402" t="str">
            <v>414</v>
          </cell>
          <cell r="AV2402" t="str">
            <v>346</v>
          </cell>
          <cell r="AW2402" t="str">
            <v>0000085066</v>
          </cell>
          <cell r="AX2402" t="str">
            <v>00085</v>
          </cell>
          <cell r="AY2402">
            <v>4</v>
          </cell>
          <cell r="AZ2402">
            <v>3</v>
          </cell>
          <cell r="BA2402">
            <v>0</v>
          </cell>
        </row>
        <row r="2403">
          <cell r="A2403">
            <v>112805</v>
          </cell>
          <cell r="B2403" t="str">
            <v>ZENIL SANTANA DE AGUIAR</v>
          </cell>
          <cell r="C2403" t="str">
            <v>TECNICO EM SEGURANCA DO TRABALHO SENIOR</v>
          </cell>
          <cell r="D2403" t="str">
            <v>ECOSAMPA Operação Geral</v>
          </cell>
          <cell r="E2403">
            <v>43617</v>
          </cell>
          <cell r="F2403">
            <v>6108.5</v>
          </cell>
          <cell r="G2403" t="str">
            <v>Em Atividade Normal</v>
          </cell>
          <cell r="H2403">
            <v>45149</v>
          </cell>
          <cell r="I2403">
            <v>26857</v>
          </cell>
          <cell r="J2403" t="str">
            <v>151.960.498-00</v>
          </cell>
          <cell r="K2403" t="str">
            <v>123.81943.48.1</v>
          </cell>
          <cell r="L2403" t="str">
            <v>Salário Mensal</v>
          </cell>
          <cell r="M2403" t="str">
            <v>Empregado (CLT)</v>
          </cell>
          <cell r="N2403" t="str">
            <v>3516-05</v>
          </cell>
          <cell r="O2403">
            <v>167</v>
          </cell>
          <cell r="P2403" t="str">
            <v>SEGUNDA A SABADO - 13:40 AS 22:00 / INTERVALO DE 01 HORA</v>
          </cell>
          <cell r="Q2403" t="str">
            <v>220 Horas</v>
          </cell>
          <cell r="R2403" t="str">
            <v>75.02.001</v>
          </cell>
          <cell r="S2403" t="str">
            <v>Apoio Op C.Indireto</v>
          </cell>
          <cell r="T2403">
            <v>3</v>
          </cell>
          <cell r="U2403" t="str">
            <v>SIEMACO SAO PAULO LIMP URBANA</v>
          </cell>
          <cell r="V2403" t="str">
            <v>Brasileira</v>
          </cell>
          <cell r="W2403" t="str">
            <v>Minaçu</v>
          </cell>
          <cell r="X2403" t="str">
            <v>CLARICE SANTANA DE AGUIAR</v>
          </cell>
          <cell r="Y2403" t="str">
            <v>ANGELO TEIXEIRA DE AGUIAR</v>
          </cell>
          <cell r="Z2403" t="str">
            <v>Solteiro</v>
          </cell>
          <cell r="AA2403" t="str">
            <v>Ensino Superior Completo</v>
          </cell>
          <cell r="AB2403" t="str">
            <v>M</v>
          </cell>
          <cell r="AC2403" t="str">
            <v>Rua</v>
          </cell>
          <cell r="AD2403" t="str">
            <v>FRANCISCO JOSE DA CRUZ</v>
          </cell>
          <cell r="AE2403" t="str">
            <v>59</v>
          </cell>
          <cell r="AG2403" t="str">
            <v>06755-020</v>
          </cell>
          <cell r="AH2403" t="str">
            <v>JD SANTA ROSA</v>
          </cell>
          <cell r="AI2403" t="str">
            <v>Taboão da Serra</v>
          </cell>
          <cell r="AJ2403" t="str">
            <v>São Paulo</v>
          </cell>
          <cell r="AO2403" t="str">
            <v>zenil.aguiar@ecosampa.com</v>
          </cell>
          <cell r="AP2403">
            <v>2921</v>
          </cell>
          <cell r="AQ2403" t="str">
            <v>52669</v>
          </cell>
          <cell r="AR2403" t="str">
            <v>1</v>
          </cell>
          <cell r="AS2403" t="str">
            <v>244124498</v>
          </cell>
          <cell r="AT2403" t="str">
            <v>268545080116</v>
          </cell>
          <cell r="AU2403" t="str">
            <v>518</v>
          </cell>
          <cell r="AV2403" t="str">
            <v>346</v>
          </cell>
          <cell r="AW2403" t="str">
            <v>0000062903</v>
          </cell>
          <cell r="AX2403" t="str">
            <v>00117</v>
          </cell>
          <cell r="AY2403">
            <v>4</v>
          </cell>
          <cell r="AZ2403">
            <v>3</v>
          </cell>
          <cell r="BA2403">
            <v>0</v>
          </cell>
          <cell r="BB2403" t="str">
            <v>03.092.286.997</v>
          </cell>
          <cell r="BC2403">
            <v>45130</v>
          </cell>
          <cell r="BE2403" t="str">
            <v>A</v>
          </cell>
          <cell r="BF2403" t="str">
            <v>B</v>
          </cell>
        </row>
        <row r="2404">
          <cell r="A2404">
            <v>112915</v>
          </cell>
          <cell r="B2404" t="str">
            <v>ZENILDO BATISTA PEREIRA</v>
          </cell>
          <cell r="C2404" t="str">
            <v>COLETOR</v>
          </cell>
          <cell r="D2404" t="str">
            <v>ECOSAMPA Operação Geral</v>
          </cell>
          <cell r="E2404">
            <v>43617</v>
          </cell>
          <cell r="F2404">
            <v>1523.89</v>
          </cell>
          <cell r="G2404" t="str">
            <v>Demitido em Meses Anteriores</v>
          </cell>
          <cell r="H2404">
            <v>43974</v>
          </cell>
          <cell r="I2404">
            <v>22514</v>
          </cell>
          <cell r="J2404" t="str">
            <v>381.831.535-34</v>
          </cell>
          <cell r="K2404" t="str">
            <v>122.81055.99.1</v>
          </cell>
          <cell r="L2404" t="str">
            <v>Salário Mensal</v>
          </cell>
          <cell r="M2404" t="str">
            <v>Empregado (CLT)</v>
          </cell>
          <cell r="N2404" t="str">
            <v>5142-05</v>
          </cell>
          <cell r="O2404">
            <v>301</v>
          </cell>
          <cell r="P2404" t="str">
            <v>SEGUNDA A SABADO - 22:00 AS 05:25 / INTERVALO DE 01 HORA</v>
          </cell>
          <cell r="Q2404" t="str">
            <v>220 Horas</v>
          </cell>
          <cell r="R2404" t="str">
            <v>75.01.017</v>
          </cell>
          <cell r="S2404" t="str">
            <v>SCK - Coleta Manual - Entulho e Materiais Diversos</v>
          </cell>
          <cell r="T2404">
            <v>2</v>
          </cell>
          <cell r="U2404" t="str">
            <v>SIEMACO SAO PAULO LIMP URBANA</v>
          </cell>
          <cell r="V2404" t="str">
            <v>Brasileira</v>
          </cell>
          <cell r="W2404" t="str">
            <v>Boa Nova</v>
          </cell>
          <cell r="X2404" t="str">
            <v>MARIA ANGELICA PEREIRA</v>
          </cell>
          <cell r="Y2404" t="str">
            <v>JOAO BATISTA PEREIRA</v>
          </cell>
          <cell r="Z2404" t="str">
            <v>Solteiro</v>
          </cell>
          <cell r="AA2404" t="str">
            <v>Educação Básica Incompleta</v>
          </cell>
          <cell r="AB2404" t="str">
            <v>M</v>
          </cell>
          <cell r="AC2404" t="str">
            <v>Rua</v>
          </cell>
          <cell r="AD2404" t="str">
            <v>BEATRIZ AUGUSTA</v>
          </cell>
          <cell r="AE2404" t="str">
            <v>64</v>
          </cell>
          <cell r="AG2404" t="str">
            <v>06764-350</v>
          </cell>
          <cell r="AH2404" t="str">
            <v>JARDIM BEATRIZ</v>
          </cell>
          <cell r="AI2404" t="str">
            <v>Taboão da Serra</v>
          </cell>
          <cell r="AJ2404" t="str">
            <v>São Paulo</v>
          </cell>
          <cell r="AP2404">
            <v>2978</v>
          </cell>
          <cell r="AQ2404" t="str">
            <v>36836</v>
          </cell>
          <cell r="AR2404" t="str">
            <v>9</v>
          </cell>
          <cell r="AS2404" t="str">
            <v>272326227</v>
          </cell>
          <cell r="AT2404" t="str">
            <v>264605100116</v>
          </cell>
          <cell r="AU2404" t="str">
            <v>128</v>
          </cell>
          <cell r="AV2404" t="str">
            <v>324</v>
          </cell>
          <cell r="AW2404" t="str">
            <v>0000001857</v>
          </cell>
          <cell r="AX2404" t="str">
            <v>00018</v>
          </cell>
          <cell r="AY2404">
            <v>0</v>
          </cell>
          <cell r="AZ2404">
            <v>11</v>
          </cell>
          <cell r="BA2404">
            <v>22</v>
          </cell>
        </row>
        <row r="2405">
          <cell r="A2405">
            <v>112685</v>
          </cell>
          <cell r="B2405" t="str">
            <v>ZILDA CANDIDO DA SILVA</v>
          </cell>
          <cell r="C2405" t="str">
            <v>AJUDANTE EQ SERVICOS DIVERSOS</v>
          </cell>
          <cell r="D2405" t="str">
            <v>ECOSAMPA Campo Limpo</v>
          </cell>
          <cell r="E2405">
            <v>43617</v>
          </cell>
          <cell r="F2405">
            <v>1603.99</v>
          </cell>
          <cell r="G2405" t="str">
            <v>Em Atividade Normal</v>
          </cell>
          <cell r="H2405">
            <v>44835</v>
          </cell>
          <cell r="I2405">
            <v>24748</v>
          </cell>
          <cell r="J2405" t="str">
            <v>088.002.158-66</v>
          </cell>
          <cell r="K2405" t="str">
            <v>123.71800.51.3</v>
          </cell>
          <cell r="L2405" t="str">
            <v>Salário Mensal</v>
          </cell>
          <cell r="M2405" t="str">
            <v>Empregado (CLT)</v>
          </cell>
          <cell r="N2405" t="str">
            <v>5142-25</v>
          </cell>
          <cell r="O2405">
            <v>66</v>
          </cell>
          <cell r="P2405" t="str">
            <v>SEGUNDA A SABADO - 06:00 AS 14:20 / INTERVALO DE 01 HORA</v>
          </cell>
          <cell r="Q2405" t="str">
            <v>220 Horas</v>
          </cell>
          <cell r="R2405" t="str">
            <v>75.01.019</v>
          </cell>
          <cell r="S2405" t="str">
            <v>SCK - Operação dos Ecopontos</v>
          </cell>
          <cell r="T2405">
            <v>2</v>
          </cell>
          <cell r="U2405" t="str">
            <v>SIEMACO SAO PAULO LIMP URBANA</v>
          </cell>
          <cell r="V2405" t="str">
            <v>Brasileira</v>
          </cell>
          <cell r="W2405" t="str">
            <v>Santo Antônio da Platina</v>
          </cell>
          <cell r="X2405" t="str">
            <v>AURORA DE SOUZA SILVA</v>
          </cell>
          <cell r="Y2405" t="str">
            <v>OSVALDO CANDIDO DA SILVA</v>
          </cell>
          <cell r="Z2405" t="str">
            <v>Solteiro</v>
          </cell>
          <cell r="AA2405" t="str">
            <v>Ensino Fundamental Incompleto</v>
          </cell>
          <cell r="AB2405" t="str">
            <v>F</v>
          </cell>
          <cell r="AC2405" t="str">
            <v>Travessa</v>
          </cell>
          <cell r="AD2405" t="str">
            <v>MARIA ADELIA DE SOUZA</v>
          </cell>
          <cell r="AE2405" t="str">
            <v>69</v>
          </cell>
          <cell r="AG2405" t="str">
            <v>05366-215</v>
          </cell>
          <cell r="AH2405" t="str">
            <v>JARDIM ESTER</v>
          </cell>
          <cell r="AI2405" t="str">
            <v>São Paulo</v>
          </cell>
          <cell r="AJ2405" t="str">
            <v>São Paulo</v>
          </cell>
          <cell r="AP2405">
            <v>9104</v>
          </cell>
          <cell r="AQ2405" t="str">
            <v>20352</v>
          </cell>
          <cell r="AR2405" t="str">
            <v>7</v>
          </cell>
          <cell r="AS2405" t="str">
            <v>195384489</v>
          </cell>
          <cell r="AT2405" t="str">
            <v>188409200132</v>
          </cell>
          <cell r="AU2405" t="str">
            <v>393</v>
          </cell>
          <cell r="AV2405" t="str">
            <v>374</v>
          </cell>
          <cell r="AW2405" t="str">
            <v>0000062560</v>
          </cell>
          <cell r="AX2405" t="str">
            <v>00117</v>
          </cell>
          <cell r="AY2405">
            <v>4</v>
          </cell>
          <cell r="AZ2405">
            <v>3</v>
          </cell>
          <cell r="BA2405">
            <v>0</v>
          </cell>
        </row>
        <row r="2406">
          <cell r="A2406">
            <v>114558</v>
          </cell>
          <cell r="B2406" t="str">
            <v>ZILDO JOSE DA SILVA</v>
          </cell>
          <cell r="C2406" t="str">
            <v>AJUDANTE EQ SERVICOS DIVERSOS</v>
          </cell>
          <cell r="D2406" t="str">
            <v>ECOSAMPA Capela do Socorro</v>
          </cell>
          <cell r="E2406">
            <v>43817</v>
          </cell>
          <cell r="F2406">
            <v>1603.99</v>
          </cell>
          <cell r="G2406" t="str">
            <v>Demitido em Meses Anteriores</v>
          </cell>
          <cell r="H2406">
            <v>44844</v>
          </cell>
          <cell r="I2406">
            <v>28194</v>
          </cell>
          <cell r="J2406" t="str">
            <v>987.052.374-91</v>
          </cell>
          <cell r="K2406" t="str">
            <v>125.17661.25.3</v>
          </cell>
          <cell r="L2406" t="str">
            <v>Salário Mensal</v>
          </cell>
          <cell r="M2406" t="str">
            <v>Empregado (CLT)</v>
          </cell>
          <cell r="N2406" t="str">
            <v>5142-25</v>
          </cell>
          <cell r="O2406">
            <v>66</v>
          </cell>
          <cell r="P2406" t="str">
            <v>SEGUNDA A SABADO - 06:00 AS 14:20 / INTERVALO DE 01 HORA</v>
          </cell>
          <cell r="Q2406" t="str">
            <v>220 Horas</v>
          </cell>
          <cell r="R2406" t="str">
            <v>75.01.013</v>
          </cell>
          <cell r="S2406" t="str">
            <v>SCK - Capinação e Roçada de Vias</v>
          </cell>
          <cell r="T2406">
            <v>2</v>
          </cell>
          <cell r="U2406" t="str">
            <v>SIEMACO SAO PAULO LIMP URBANA</v>
          </cell>
          <cell r="V2406" t="str">
            <v>Brasileira</v>
          </cell>
          <cell r="W2406" t="str">
            <v>Ribeirão</v>
          </cell>
          <cell r="X2406" t="str">
            <v>MARIA FELIX MATIAS</v>
          </cell>
          <cell r="Y2406" t="str">
            <v>JOSE MANOEL DA SILVA</v>
          </cell>
          <cell r="Z2406" t="str">
            <v>Casado</v>
          </cell>
          <cell r="AA2406" t="str">
            <v>Ensino Médio Completo</v>
          </cell>
          <cell r="AB2406" t="str">
            <v>M</v>
          </cell>
          <cell r="AC2406" t="str">
            <v>Rua</v>
          </cell>
          <cell r="AD2406" t="str">
            <v>RUA INDEPENDENCIA</v>
          </cell>
          <cell r="AE2406" t="str">
            <v>113</v>
          </cell>
          <cell r="AF2406" t="str">
            <v>CASA 2</v>
          </cell>
          <cell r="AG2406" t="str">
            <v>04470-010</v>
          </cell>
          <cell r="AH2406" t="str">
            <v>JARDIM APURA</v>
          </cell>
          <cell r="AI2406" t="str">
            <v>São Paulo</v>
          </cell>
          <cell r="AJ2406" t="str">
            <v>São Paulo</v>
          </cell>
          <cell r="AK2406" t="str">
            <v>11</v>
          </cell>
          <cell r="AL2406" t="str">
            <v>56731.0596</v>
          </cell>
          <cell r="AM2406" t="str">
            <v>11</v>
          </cell>
          <cell r="AN2406" t="str">
            <v>97012.7100</v>
          </cell>
          <cell r="AP2406">
            <v>360</v>
          </cell>
          <cell r="AQ2406" t="str">
            <v>23549</v>
          </cell>
          <cell r="AR2406" t="str">
            <v>3</v>
          </cell>
          <cell r="AS2406" t="str">
            <v>504036634</v>
          </cell>
          <cell r="AT2406" t="str">
            <v>047953110809</v>
          </cell>
          <cell r="AU2406" t="str">
            <v>0447</v>
          </cell>
          <cell r="AV2406" t="str">
            <v>418</v>
          </cell>
          <cell r="AW2406" t="str">
            <v>98705237</v>
          </cell>
          <cell r="AX2406" t="str">
            <v>491</v>
          </cell>
          <cell r="AY2406">
            <v>2</v>
          </cell>
          <cell r="AZ2406">
            <v>9</v>
          </cell>
          <cell r="BA2406">
            <v>22</v>
          </cell>
        </row>
        <row r="2407">
          <cell r="A2407">
            <v>112918</v>
          </cell>
          <cell r="B2407" t="str">
            <v>ZOZELITO MARQUES BEZERRA</v>
          </cell>
          <cell r="C2407" t="str">
            <v>COLETOR</v>
          </cell>
          <cell r="D2407" t="str">
            <v>ECOSAMPA Operação Geral</v>
          </cell>
          <cell r="E2407">
            <v>43617</v>
          </cell>
          <cell r="F2407">
            <v>1907.79</v>
          </cell>
          <cell r="G2407" t="str">
            <v>Em Atividade Normal</v>
          </cell>
          <cell r="H2407">
            <v>44930</v>
          </cell>
          <cell r="I2407">
            <v>28930</v>
          </cell>
          <cell r="J2407" t="str">
            <v>274.426.828-39</v>
          </cell>
          <cell r="K2407" t="str">
            <v>129.75994.77.1</v>
          </cell>
          <cell r="L2407" t="str">
            <v>Salário Mensal</v>
          </cell>
          <cell r="M2407" t="str">
            <v>Empregado (CLT)</v>
          </cell>
          <cell r="N2407" t="str">
            <v>5142-05</v>
          </cell>
          <cell r="O2407">
            <v>301</v>
          </cell>
          <cell r="P2407" t="str">
            <v>SEGUNDA A SABADO - 22:00 AS 05:25 / INTERVALO DE 01 HORA</v>
          </cell>
          <cell r="Q2407" t="str">
            <v>220 Horas</v>
          </cell>
          <cell r="R2407" t="str">
            <v>75.01.024</v>
          </cell>
          <cell r="S2407" t="str">
            <v>SCK - Coleta Manual Residuos - Compactador</v>
          </cell>
          <cell r="T2407">
            <v>2</v>
          </cell>
          <cell r="U2407" t="str">
            <v>SIEMACO SAO PAULO LIMP URBANA</v>
          </cell>
          <cell r="V2407" t="str">
            <v>Brasileira</v>
          </cell>
          <cell r="W2407" t="str">
            <v>Itapecerica da Serra</v>
          </cell>
          <cell r="X2407" t="str">
            <v>ZANE MARIA BEZERRA</v>
          </cell>
          <cell r="Z2407" t="str">
            <v>Solteiro</v>
          </cell>
          <cell r="AA2407" t="str">
            <v>Ensino Fundamental Completo</v>
          </cell>
          <cell r="AB2407" t="str">
            <v>M</v>
          </cell>
          <cell r="AC2407" t="str">
            <v>Avenida</v>
          </cell>
          <cell r="AD2407" t="str">
            <v>ALTO DE VILA PIRAJUSSARA</v>
          </cell>
          <cell r="AE2407" t="str">
            <v>74</v>
          </cell>
          <cell r="AG2407" t="str">
            <v>05856-480</v>
          </cell>
          <cell r="AH2407" t="str">
            <v>PQ SONIA</v>
          </cell>
          <cell r="AI2407" t="str">
            <v>São Paulo</v>
          </cell>
          <cell r="AJ2407" t="str">
            <v>São Paulo</v>
          </cell>
          <cell r="AP2407">
            <v>1634</v>
          </cell>
          <cell r="AQ2407" t="str">
            <v>25549</v>
          </cell>
          <cell r="AR2407" t="str">
            <v>9</v>
          </cell>
          <cell r="AS2407" t="str">
            <v>306371935</v>
          </cell>
          <cell r="AT2407" t="str">
            <v>195779730183</v>
          </cell>
          <cell r="AU2407" t="str">
            <v>208</v>
          </cell>
          <cell r="AV2407" t="str">
            <v>328</v>
          </cell>
          <cell r="AW2407" t="str">
            <v>0000093006</v>
          </cell>
          <cell r="AX2407" t="str">
            <v>00230</v>
          </cell>
          <cell r="AY2407">
            <v>4</v>
          </cell>
          <cell r="AZ2407">
            <v>3</v>
          </cell>
          <cell r="BA240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194.615229745374" createdVersion="8" refreshedVersion="8" minRefreshableVersion="3" recordCount="286" xr:uid="{00000000-000A-0000-FFFF-FFFF18000000}">
  <cacheSource type="worksheet">
    <worksheetSource ref="A1:L287" sheet="FARMÁCIA - 09.2023"/>
  </cacheSource>
  <cacheFields count="11">
    <cacheField name="MATRÍCULA" numFmtId="0">
      <sharedItems containsSemiMixedTypes="0" containsString="0" containsNumber="1" containsInteger="1" minValue="112169" maxValue="122087"/>
    </cacheField>
    <cacheField name="NOME" numFmtId="0">
      <sharedItems/>
    </cacheField>
    <cacheField name="CARGO" numFmtId="0">
      <sharedItems/>
    </cacheField>
    <cacheField name="REGIONAL" numFmtId="0">
      <sharedItems count="7">
        <s v="ECOSAMPA Capela do Socorro"/>
        <s v="ECOSAMPA Operação Geral"/>
        <s v="ECOSAMPA M'Boi Mirim"/>
        <s v="ECOSAMPA Campo Limpo"/>
        <s v="ECOSAMPA Santo Amaro"/>
        <s v="ECOSAMPA Parelheiros"/>
        <s v="ECOSAMPA Administração"/>
      </sharedItems>
    </cacheField>
    <cacheField name="MÃO DE OBRA" numFmtId="0">
      <sharedItems containsSemiMixedTypes="0" containsString="0" containsNumber="1" containsInteger="1" minValue="1" maxValue="3"/>
    </cacheField>
    <cacheField name="CC" numFmtId="0">
      <sharedItems/>
    </cacheField>
    <cacheField name="NATUREZA" numFmtId="0">
      <sharedItems containsNonDate="0" containsString="0" containsBlank="1"/>
    </cacheField>
    <cacheField name="CONTÁBIL" numFmtId="0">
      <sharedItems containsNonDate="0" containsString="0" containsBlank="1"/>
    </cacheField>
    <cacheField name="R$" numFmtId="43">
      <sharedItems containsSemiMixedTypes="0" containsString="0" containsNumber="1" minValue="8.9700000000000006" maxValue="418.52"/>
    </cacheField>
    <cacheField name="CPF" numFmtId="0">
      <sharedItems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n v="112389"/>
    <s v="ADRIANO MONTEIRO DOS SANTOS"/>
    <s v="VARREDOR"/>
    <x v="0"/>
    <n v="2"/>
    <s v="75.01.010"/>
    <m/>
    <m/>
    <n v="197.17"/>
    <s v="59492430487"/>
    <s v="Em Atividade Normal"/>
  </r>
  <r>
    <n v="114607"/>
    <s v="ADRIANO OLIVEIRA DOS SANTOS"/>
    <s v="AUXILIAR DE TRAFEGO"/>
    <x v="1"/>
    <n v="2"/>
    <s v="75.02.003"/>
    <m/>
    <m/>
    <n v="161.18"/>
    <s v="35697871848"/>
    <s v="Em Atividade Normal"/>
  </r>
  <r>
    <n v="112419"/>
    <s v="AFONSO CIMINIO"/>
    <s v="VARREDOR"/>
    <x v="2"/>
    <n v="2"/>
    <s v="75.01.006"/>
    <m/>
    <m/>
    <n v="200"/>
    <s v="02289758833"/>
    <s v="Em Atividade Normal"/>
  </r>
  <r>
    <n v="112433"/>
    <s v="AGRIPINO BRANDAO DE SOUZA SOBR"/>
    <s v="COLETOR"/>
    <x v="1"/>
    <n v="2"/>
    <s v="75.01.017"/>
    <m/>
    <m/>
    <n v="86.88"/>
    <s v="03390105689"/>
    <s v="Em Atividade Normal"/>
  </r>
  <r>
    <n v="112641"/>
    <s v="AIRTON COSTA"/>
    <s v="VARREDOR"/>
    <x v="3"/>
    <n v="2"/>
    <s v="75.01.006"/>
    <m/>
    <m/>
    <n v="168.05"/>
    <s v="19181651813"/>
    <s v="Em Atividade Normal"/>
  </r>
  <r>
    <n v="116076"/>
    <s v="ALAN ROCHA DA SILVA"/>
    <s v="LAVADOR"/>
    <x v="1"/>
    <n v="2"/>
    <s v="75.02.003"/>
    <m/>
    <m/>
    <n v="97.57"/>
    <s v="35744750800"/>
    <s v="Em Atividade Normal"/>
  </r>
  <r>
    <n v="117290"/>
    <s v="ALBINO ISIDORO"/>
    <s v="ELETRICISTA ADM"/>
    <x v="1"/>
    <n v="2"/>
    <s v="75.02.003"/>
    <m/>
    <m/>
    <n v="8.9700000000000006"/>
    <s v="38790287886"/>
    <s v="Em Atividade Normal"/>
  </r>
  <r>
    <n v="112664"/>
    <s v="ALESSANDRA SANTOSTASI TEIXEIRA"/>
    <s v="VARREDOR"/>
    <x v="4"/>
    <n v="2"/>
    <s v="75.01.008"/>
    <m/>
    <m/>
    <n v="138.57"/>
    <s v="19107651805"/>
    <s v="Em Atividade Normal"/>
  </r>
  <r>
    <n v="112697"/>
    <s v="ALESSANDRO ARRUDA DE OLIVEIRA"/>
    <s v="VARREDOR"/>
    <x v="0"/>
    <n v="2"/>
    <s v="75.01.006"/>
    <m/>
    <m/>
    <n v="31.98"/>
    <s v="36641859860"/>
    <s v="Em Atividade Normal"/>
  </r>
  <r>
    <n v="114273"/>
    <s v="ALEX SANDRO DA SILVA XAVIER"/>
    <s v="AJUDANTE EQ SERVICOS DIVERSOS"/>
    <x v="4"/>
    <n v="2"/>
    <s v="75.01.014"/>
    <m/>
    <m/>
    <n v="72.88"/>
    <s v="22458679803"/>
    <s v="Em Atividade Normal"/>
  </r>
  <r>
    <n v="112798"/>
    <s v="ALEXANDRE PEREIRA DA SILVA"/>
    <s v="VARREDOR"/>
    <x v="0"/>
    <n v="2"/>
    <s v="75.01.007"/>
    <m/>
    <m/>
    <n v="141.6"/>
    <s v="22355382824"/>
    <s v="Em Atividade Normal"/>
  </r>
  <r>
    <n v="121482"/>
    <s v="ALEXSANDRO AUGUSTO RIBEIRO RUF"/>
    <s v="MOTORISTA CAMINHAO"/>
    <x v="1"/>
    <n v="2"/>
    <s v="75.01.011"/>
    <m/>
    <m/>
    <n v="23.46"/>
    <s v="36917075809"/>
    <s v="Em Atividade Normal"/>
  </r>
  <r>
    <n v="113103"/>
    <s v="AMARILDO MAMEDE DA SILVA"/>
    <s v="AJUDANTE EQ SERVICOS DIVERSOS"/>
    <x v="0"/>
    <n v="2"/>
    <s v="75.01.013"/>
    <m/>
    <m/>
    <n v="159.94999999999999"/>
    <s v="83673407953"/>
    <s v="Em Atividade Normal"/>
  </r>
  <r>
    <n v="121672"/>
    <s v="ANA CRISTINA DA SILVA"/>
    <s v="AJUDANTE EQ SERVICOS DIVERSOS"/>
    <x v="5"/>
    <n v="2"/>
    <s v="75.01.013"/>
    <m/>
    <m/>
    <n v="60.75"/>
    <s v="30038038838"/>
    <s v="Em Atividade Normal"/>
  </r>
  <r>
    <n v="113760"/>
    <s v="ANA PAULA STIGLIANI"/>
    <s v="AUXILIAR DE PLANEJAMENTO OPERACIONAL"/>
    <x v="1"/>
    <n v="3"/>
    <s v="75.02.001"/>
    <m/>
    <m/>
    <n v="192.09"/>
    <s v="38649957870"/>
    <s v="Em Atividade Normal"/>
  </r>
  <r>
    <n v="114968"/>
    <s v="ANDERSON BARROS DA SILVA"/>
    <s v="AJUDANTE EQ SERVICOS DIVERSOS"/>
    <x v="1"/>
    <n v="2"/>
    <s v="75.01.014"/>
    <m/>
    <m/>
    <n v="163.9"/>
    <s v="47624726890"/>
    <s v="Em Atividade Normal"/>
  </r>
  <r>
    <n v="114616"/>
    <s v="ANDERSON FERNANDES DA SILVA"/>
    <s v="MOTORISTA CAMINHAO"/>
    <x v="1"/>
    <n v="2"/>
    <s v="75.01.017"/>
    <m/>
    <m/>
    <n v="44.98"/>
    <s v="40975692879"/>
    <s v="Auxílio-Doença"/>
  </r>
  <r>
    <n v="114760"/>
    <s v="ANDERSON TAVARES OLIVEIRA"/>
    <s v="MOTORISTA CAMINHAO"/>
    <x v="1"/>
    <n v="2"/>
    <s v="75.01.024"/>
    <m/>
    <m/>
    <n v="191.32"/>
    <s v="34278854889"/>
    <s v="Em Atividade Normal"/>
  </r>
  <r>
    <n v="113213"/>
    <s v="ANDRE BARBOSA DE PAULA"/>
    <s v="MOTORISTA CAMINHAO"/>
    <x v="1"/>
    <n v="2"/>
    <s v="75.01.014"/>
    <m/>
    <m/>
    <n v="18.04"/>
    <s v="29716704810"/>
    <s v="Gozando Férias"/>
  </r>
  <r>
    <n v="113219"/>
    <s v="ANDRE BARBOSA MATIAS"/>
    <s v="MOTORISTA CAMINHAO"/>
    <x v="1"/>
    <n v="2"/>
    <s v="75.01.024"/>
    <m/>
    <m/>
    <n v="193.79"/>
    <s v="01358384363"/>
    <s v="Em Atividade Normal"/>
  </r>
  <r>
    <n v="114684"/>
    <s v="ANDRE DA SILVA LIVERO"/>
    <s v="VARREDOR"/>
    <x v="4"/>
    <n v="2"/>
    <s v="75.01.006"/>
    <m/>
    <m/>
    <n v="193.35"/>
    <s v="46447193827"/>
    <s v="Em Atividade Normal"/>
  </r>
  <r>
    <n v="114546"/>
    <s v="ANDRE GONCALVES CRUZ"/>
    <s v="VARREDOR"/>
    <x v="0"/>
    <n v="2"/>
    <s v="75.01.006"/>
    <m/>
    <m/>
    <n v="182.37"/>
    <s v="22559989808"/>
    <s v="Em Atividade Normal"/>
  </r>
  <r>
    <n v="114685"/>
    <s v="ANDRE LOPES DE SOUZA"/>
    <s v="VARREDOR"/>
    <x v="3"/>
    <n v="2"/>
    <s v="75.01.010"/>
    <m/>
    <m/>
    <n v="192.63"/>
    <s v="22603853899"/>
    <s v="Em Atividade Normal"/>
  </r>
  <r>
    <n v="113253"/>
    <s v="ANDRE LUIZ LEITE DE JESUS"/>
    <s v="FISCAL DE TURMA PLENO"/>
    <x v="0"/>
    <n v="2"/>
    <s v="75.02.003"/>
    <m/>
    <m/>
    <n v="66.430000000000007"/>
    <s v="23281292852"/>
    <s v="Gozando Férias"/>
  </r>
  <r>
    <n v="113415"/>
    <s v="ANGELO JOSE DOS SANTOS"/>
    <s v="VARREDOR"/>
    <x v="4"/>
    <n v="2"/>
    <s v="75.01.006"/>
    <m/>
    <m/>
    <n v="191.97"/>
    <s v="12983558851"/>
    <s v="Em Atividade Normal"/>
  </r>
  <r>
    <n v="113419"/>
    <s v="ANNA KAROLINIE GALDINO DOS SAN"/>
    <s v="AUXILIAR DE SEGURANCA DO TRABALHO"/>
    <x v="1"/>
    <n v="3"/>
    <s v="75.02.001"/>
    <m/>
    <m/>
    <n v="66.64"/>
    <s v="41179661893"/>
    <s v="Em Atividade Normal"/>
  </r>
  <r>
    <n v="113334"/>
    <s v="ANTENOR VIEIRA LIMA"/>
    <s v="MOTORISTA CAMINHAO"/>
    <x v="1"/>
    <n v="2"/>
    <s v="75.01.001"/>
    <m/>
    <m/>
    <n v="166.1"/>
    <s v="14921295859"/>
    <s v="Em Atividade Normal"/>
  </r>
  <r>
    <n v="113355"/>
    <s v="ANTONIO AIRTON BARBOSA ALEXAND"/>
    <s v="AJUDANTE EQ SERVICOS DIVERSOS"/>
    <x v="4"/>
    <n v="2"/>
    <s v="75.01.014"/>
    <m/>
    <m/>
    <n v="62.27"/>
    <s v="39366081304"/>
    <s v="Em Atividade Normal"/>
  </r>
  <r>
    <n v="113431"/>
    <s v="ANTONIO AMORIM DA SILVA"/>
    <s v="VARREDOR"/>
    <x v="4"/>
    <n v="2"/>
    <s v="75.01.006"/>
    <m/>
    <m/>
    <n v="62.07"/>
    <s v="35033231200"/>
    <s v="Em Atividade Normal"/>
  </r>
  <r>
    <n v="113379"/>
    <s v="ANTONIO CARLOS GOMES DE PAULA"/>
    <s v="BUEIRISTA"/>
    <x v="0"/>
    <n v="2"/>
    <s v="75.01.012"/>
    <m/>
    <m/>
    <n v="96.19"/>
    <s v="16414424846"/>
    <s v="Em Atividade Normal"/>
  </r>
  <r>
    <n v="113699"/>
    <s v="ANTONIO FRANCISCO GUIMARAES FE"/>
    <s v="VARREDOR"/>
    <x v="0"/>
    <n v="2"/>
    <s v="75.01.006"/>
    <m/>
    <m/>
    <n v="47.31"/>
    <s v="13553552816"/>
    <s v="Em Atividade Normal"/>
  </r>
  <r>
    <n v="113549"/>
    <s v="ANTONIO LIMA DE LACERDA"/>
    <s v="AJUDANTE EQ SERVICOS DIVERSOS"/>
    <x v="4"/>
    <n v="2"/>
    <s v="75.01.017"/>
    <m/>
    <m/>
    <n v="288.60000000000002"/>
    <s v="13972799829"/>
    <s v="Em Atividade Normal"/>
  </r>
  <r>
    <n v="113558"/>
    <s v="ANTONIO MARCOS MARQUES"/>
    <s v="VARREDOR"/>
    <x v="4"/>
    <n v="2"/>
    <s v="75.01.006"/>
    <m/>
    <m/>
    <n v="33"/>
    <s v="58713352415"/>
    <s v="Em Atividade Normal"/>
  </r>
  <r>
    <n v="114973"/>
    <s v="ANTONIO RODRIGUES DA SILVA"/>
    <s v="MOTORISTA CAMINHAO"/>
    <x v="1"/>
    <n v="2"/>
    <s v="75.01.001"/>
    <m/>
    <m/>
    <n v="65.900000000000006"/>
    <s v="80117708372"/>
    <s v="Em Atividade Normal"/>
  </r>
  <r>
    <n v="113686"/>
    <s v="ARLETE CRISTINA DOS SANTOS AMO"/>
    <s v="VARREDOR"/>
    <x v="5"/>
    <n v="2"/>
    <s v="75.01.007"/>
    <m/>
    <m/>
    <n v="165.52"/>
    <s v="22364576857"/>
    <s v="Em Atividade Normal"/>
  </r>
  <r>
    <n v="113704"/>
    <s v="ARNALDO DA SILVA"/>
    <s v="VARREDOR"/>
    <x v="0"/>
    <n v="2"/>
    <s v="75.01.006"/>
    <m/>
    <m/>
    <n v="19.48"/>
    <s v="14780718856"/>
    <s v="Em Atividade Normal"/>
  </r>
  <r>
    <n v="116972"/>
    <s v="BIANCA ALMEIDA BIAGIONI"/>
    <s v="AJUDANTE EQ SERVICOS DIVERSOS"/>
    <x v="4"/>
    <n v="2"/>
    <s v="75.01.016"/>
    <m/>
    <m/>
    <n v="164.38"/>
    <s v="40130085804"/>
    <s v="Em Atividade Normal"/>
  </r>
  <r>
    <n v="113546"/>
    <s v="BRUNO SANTANA DE SA"/>
    <s v="COLETOR"/>
    <x v="1"/>
    <n v="2"/>
    <s v="75.01.024"/>
    <m/>
    <m/>
    <n v="139.91999999999999"/>
    <s v="43388748802"/>
    <s v="Em Atividade Normal"/>
  </r>
  <r>
    <n v="112169"/>
    <s v="CARLIONEI HOLANDA DE SOUSA"/>
    <s v="VARREDOR"/>
    <x v="4"/>
    <n v="2"/>
    <s v="75.01.006"/>
    <m/>
    <m/>
    <n v="197.52"/>
    <s v="18674525881"/>
    <s v="Em Atividade Normal"/>
  </r>
  <r>
    <n v="114549"/>
    <s v="CARLOS ALBERTO ALVES"/>
    <s v="VARREDOR"/>
    <x v="4"/>
    <n v="2"/>
    <s v="75.01.007"/>
    <m/>
    <m/>
    <n v="140.65"/>
    <s v="12536186822"/>
    <s v="Em Atividade Normal"/>
  </r>
  <r>
    <n v="116026"/>
    <s v="CARLOS ALBERTO BISPO DA CRUZ"/>
    <s v="AJUDANTE EQ SERVICOS DIVERSOS"/>
    <x v="4"/>
    <n v="2"/>
    <s v="75.01.022"/>
    <m/>
    <m/>
    <n v="189.9"/>
    <s v="17430547850"/>
    <s v="Em Atividade Normal"/>
  </r>
  <r>
    <n v="112177"/>
    <s v="CARLOS ALBERTO QUEIROZ DE OLIV"/>
    <s v="MOTORISTA CAMINHAO"/>
    <x v="1"/>
    <n v="2"/>
    <s v="75.01.017"/>
    <m/>
    <m/>
    <n v="56.9"/>
    <s v="18477207810"/>
    <s v="Em Atividade Normal"/>
  </r>
  <r>
    <n v="112179"/>
    <s v="CARLOS ALBERTO TEIXEIRA RAMOS"/>
    <s v="AJUDANTE EQ SERVICOS DIVERSOS"/>
    <x v="3"/>
    <n v="2"/>
    <s v="75.01.013"/>
    <m/>
    <m/>
    <n v="60.24"/>
    <s v="17090494802"/>
    <s v="Em Atividade Normal"/>
  </r>
  <r>
    <n v="114253"/>
    <s v="CARLOS EDUARDO DOS REIS"/>
    <s v="AJUDANTE EQ SERVICOS DIVERSOS"/>
    <x v="4"/>
    <n v="2"/>
    <s v="75.01.013"/>
    <m/>
    <m/>
    <n v="138.26"/>
    <s v="28073448874"/>
    <s v="Em Atividade Normal"/>
  </r>
  <r>
    <n v="114691"/>
    <s v="CARLOS EDUARDO MACHADO SANTOS"/>
    <s v="AJUDANTE EQ SERVICOS DIVERSOS"/>
    <x v="4"/>
    <n v="2"/>
    <s v="75.01.014"/>
    <m/>
    <m/>
    <n v="189.55"/>
    <s v="37541716820"/>
    <s v="Em Atividade Normal"/>
  </r>
  <r>
    <n v="112186"/>
    <s v="CARLOS HENRIQUE BASTOS DE OLIV"/>
    <s v="AJUDANTE EQ SERVICOS DIVERSOS"/>
    <x v="1"/>
    <n v="2"/>
    <s v="75.01.017"/>
    <m/>
    <m/>
    <n v="197.3"/>
    <s v="08697328896"/>
    <s v="Em Atividade Normal"/>
  </r>
  <r>
    <n v="112187"/>
    <s v="CARLOS HENRIQUE TEIXEIRA DE JE"/>
    <s v="COLETOR"/>
    <x v="1"/>
    <n v="2"/>
    <s v="75.01.017"/>
    <m/>
    <m/>
    <n v="193.36"/>
    <s v="34916856805"/>
    <s v="Em Atividade Normal"/>
  </r>
  <r>
    <n v="112340"/>
    <s v="CARLOS ROGER DE SOUZA JESUS"/>
    <s v="FISCAL DE TURMA PLENO"/>
    <x v="4"/>
    <n v="2"/>
    <s v="75.02.003"/>
    <m/>
    <m/>
    <n v="194.24"/>
    <s v="40747803803"/>
    <s v="Em Atividade Normal"/>
  </r>
  <r>
    <n v="112502"/>
    <s v="CELSO RICARDO DE JESUS"/>
    <s v="MOTORISTA CAMINHAO"/>
    <x v="1"/>
    <n v="2"/>
    <s v="75.01.013"/>
    <m/>
    <m/>
    <n v="9.98"/>
    <s v="24940310876"/>
    <s v="Em Atividade Normal"/>
  </r>
  <r>
    <n v="113305"/>
    <s v="CHARLES DEIVIDSON DE CARVALHO"/>
    <s v="VARREDOR"/>
    <x v="4"/>
    <n v="2"/>
    <s v="75.01.008"/>
    <m/>
    <m/>
    <n v="89.38"/>
    <s v="39876706810"/>
    <s v="Em Atividade Normal"/>
  </r>
  <r>
    <n v="112527"/>
    <s v="CHRISTIAN SIQUEIRA DE OLIVEIRA"/>
    <s v="MOTORISTA CAMINHAO"/>
    <x v="1"/>
    <n v="2"/>
    <s v="75.01.022"/>
    <m/>
    <m/>
    <n v="199.25"/>
    <s v="25453849843"/>
    <s v="Em Atividade Normal"/>
  </r>
  <r>
    <n v="112553"/>
    <s v="CLAUDEMIR DE ANDRADE FELICIANO"/>
    <s v="VARREDOR"/>
    <x v="0"/>
    <n v="2"/>
    <s v="75.01.010"/>
    <m/>
    <m/>
    <n v="184.13"/>
    <s v="24903064808"/>
    <s v="Em Atividade Normal"/>
  </r>
  <r>
    <n v="112576"/>
    <s v="CLAYTON FERREIRA DE MELO"/>
    <s v="VARREDOR"/>
    <x v="0"/>
    <n v="2"/>
    <s v="75.01.010"/>
    <m/>
    <m/>
    <n v="52.3"/>
    <s v="34072000809"/>
    <s v="Em Atividade Normal"/>
  </r>
  <r>
    <n v="112581"/>
    <s v="CLAYVES CRISTIANO DE JESUS"/>
    <s v="AJUDANTE EQ SERVICOS DIVERSOS"/>
    <x v="1"/>
    <n v="2"/>
    <s v="75.01.011"/>
    <m/>
    <m/>
    <n v="195.6"/>
    <s v="24707254888"/>
    <s v="Em Atividade Normal"/>
  </r>
  <r>
    <n v="112865"/>
    <s v="CRISTIANE BARBOSA DA SILVA"/>
    <s v="VARREDOR"/>
    <x v="2"/>
    <n v="2"/>
    <s v="75.01.006"/>
    <m/>
    <m/>
    <n v="75.69"/>
    <s v="32486196862"/>
    <s v="Em Atividade Normal"/>
  </r>
  <r>
    <n v="113769"/>
    <s v="CRISTIANO APARECIDO VIEIRA LUZ"/>
    <s v="ASSISTENTE DE ALMOXARIFADO"/>
    <x v="1"/>
    <n v="3"/>
    <s v="75.02.001"/>
    <m/>
    <m/>
    <n v="157.71"/>
    <s v="41310938806"/>
    <s v="Em Atividade Normal"/>
  </r>
  <r>
    <n v="112883"/>
    <s v="CRISTIANO SENA SILVA"/>
    <s v="AJUDANTE EQ SERVICOS DIVERSOS"/>
    <x v="4"/>
    <n v="2"/>
    <s v="75.01.001"/>
    <m/>
    <m/>
    <n v="55"/>
    <s v="78106516504"/>
    <s v="Em Atividade Normal"/>
  </r>
  <r>
    <n v="112891"/>
    <s v="CRISTIANO SILVA BEZERRA"/>
    <s v="VARREDOR"/>
    <x v="2"/>
    <n v="2"/>
    <s v="75.01.007"/>
    <m/>
    <m/>
    <n v="64.63"/>
    <s v="28008307862"/>
    <s v="Em Atividade Normal"/>
  </r>
  <r>
    <n v="112900"/>
    <s v="CRISTIANO TEIXEIRA DA SILVA"/>
    <s v="AJUDANTE EQ SERVICOS DIVERSOS"/>
    <x v="3"/>
    <n v="2"/>
    <s v="75.01.016"/>
    <m/>
    <m/>
    <n v="76.64"/>
    <s v="40294771867"/>
    <s v="Em Atividade Normal"/>
  </r>
  <r>
    <n v="112916"/>
    <s v="CRISTOVAO DE SOUSA"/>
    <s v="VARREDOR"/>
    <x v="2"/>
    <n v="2"/>
    <s v="75.01.006"/>
    <m/>
    <m/>
    <n v="60.87"/>
    <s v="11772152846"/>
    <s v="Em Atividade Normal"/>
  </r>
  <r>
    <n v="114913"/>
    <s v="DAMIAO COSTA PEREIRA DOS SANTO"/>
    <s v="AUXILIAR DE CHECK LIST"/>
    <x v="1"/>
    <n v="2"/>
    <s v="75.02.003"/>
    <m/>
    <m/>
    <n v="13"/>
    <s v="51508341818"/>
    <s v="Em Atividade Normal"/>
  </r>
  <r>
    <n v="112540"/>
    <s v="DAMIAO RODRIGUES PITA"/>
    <s v="AJUDANTE EQ SERVICOS DIVERSOS"/>
    <x v="4"/>
    <n v="2"/>
    <s v="75.01.022"/>
    <m/>
    <m/>
    <n v="127.76"/>
    <s v="02230343807"/>
    <s v="Em Atividade Normal"/>
  </r>
  <r>
    <n v="113775"/>
    <s v="DANIEL ALEXANDRE DA COSTA MARQ"/>
    <s v="MECANICO III"/>
    <x v="1"/>
    <n v="2"/>
    <s v="75.02.003"/>
    <m/>
    <m/>
    <n v="85.95"/>
    <s v="95119116434"/>
    <s v="Em Atividade Normal"/>
  </r>
  <r>
    <n v="112922"/>
    <s v="DANIEL GOMES DA SILVA"/>
    <s v="COLETOR"/>
    <x v="1"/>
    <n v="2"/>
    <s v="75.01.023"/>
    <m/>
    <m/>
    <n v="124.58"/>
    <s v="91689074434"/>
    <s v="Em Atividade Normal"/>
  </r>
  <r>
    <n v="114418"/>
    <s v="DANIEL MARCOS DA SILVA"/>
    <s v="VARREDOR"/>
    <x v="4"/>
    <n v="2"/>
    <s v="75.01.006"/>
    <m/>
    <m/>
    <n v="197.62"/>
    <s v="18476861842"/>
    <s v="Em Atividade Normal"/>
  </r>
  <r>
    <n v="112956"/>
    <s v="DANLEY SILVA SANTOS"/>
    <s v="AJUDANTE EQ SERVICOS DIVERSOS"/>
    <x v="2"/>
    <n v="2"/>
    <s v="75.01.022"/>
    <m/>
    <m/>
    <n v="113.61"/>
    <s v="42873084847"/>
    <s v="Em Atividade Normal"/>
  </r>
  <r>
    <n v="113107"/>
    <s v="DENES GABRIEL COSTA SILVA"/>
    <s v="VARREDOR"/>
    <x v="0"/>
    <n v="2"/>
    <s v="75.01.006"/>
    <m/>
    <m/>
    <n v="146.02000000000001"/>
    <s v="04471368362"/>
    <s v="Gozando Férias"/>
  </r>
  <r>
    <n v="113119"/>
    <s v="DENILSON SOARES BATISTA"/>
    <s v="COLETOR"/>
    <x v="1"/>
    <n v="2"/>
    <s v="75.01.024"/>
    <m/>
    <m/>
    <n v="43.98"/>
    <s v="08179416658"/>
    <s v="Em Atividade Normal"/>
  </r>
  <r>
    <n v="113204"/>
    <s v="DENIS SANTOS DA SILVA"/>
    <s v="AJUDANTE EQ SERVICOS DIVERSOS"/>
    <x v="4"/>
    <n v="2"/>
    <s v="75.01.013"/>
    <m/>
    <m/>
    <n v="61.49"/>
    <s v="51195893833"/>
    <s v="Em Atividade Normal"/>
  </r>
  <r>
    <n v="116001"/>
    <s v="DENSON RIBEIRO DA SILVA"/>
    <s v="VARREDOR"/>
    <x v="4"/>
    <n v="2"/>
    <s v="75.01.006"/>
    <m/>
    <m/>
    <n v="199.79"/>
    <s v="35713311848"/>
    <s v="Em Atividade Normal"/>
  </r>
  <r>
    <n v="113309"/>
    <s v="DIEGO AUGUSTO DA PAIXAO"/>
    <s v="VARREDOR"/>
    <x v="4"/>
    <n v="2"/>
    <s v="75.01.007"/>
    <m/>
    <m/>
    <n v="195.92"/>
    <s v="41027689809"/>
    <s v="Em Atividade Normal"/>
  </r>
  <r>
    <n v="116085"/>
    <s v="DIEGO SANTOS MUNIZ ALMEIDA"/>
    <s v="MOTORISTA CAMINHAO"/>
    <x v="1"/>
    <n v="2"/>
    <s v="75.01.012"/>
    <m/>
    <m/>
    <n v="110.89"/>
    <s v="22994060850"/>
    <s v="Em Atividade Normal"/>
  </r>
  <r>
    <n v="116225"/>
    <s v="DIEGO SANTOS NASCIMENTO"/>
    <s v="AJUDANTE EQ SERVICOS DIVERSOS"/>
    <x v="4"/>
    <n v="2"/>
    <s v="75.01.016"/>
    <m/>
    <m/>
    <n v="199.97"/>
    <s v="36939273832"/>
    <s v="Auxílio-Doença"/>
  </r>
  <r>
    <n v="113341"/>
    <s v="DIMAS XAVIER DE JESUS"/>
    <s v="VARREDOR"/>
    <x v="0"/>
    <n v="2"/>
    <s v="75.01.007"/>
    <m/>
    <m/>
    <n v="121.48"/>
    <s v="60692430644"/>
    <s v="Em Atividade Normal"/>
  </r>
  <r>
    <n v="113361"/>
    <s v="DOMINGOS DA CRUZ DOS SANTOS"/>
    <s v="MOTORISTA CAMINHAO"/>
    <x v="1"/>
    <n v="2"/>
    <s v="75.01.004"/>
    <m/>
    <m/>
    <n v="166.52"/>
    <s v="64097838504"/>
    <s v="Em Atividade Normal"/>
  </r>
  <r>
    <n v="112867"/>
    <s v="EDIMILSON COSTA LIMA ROMANOS"/>
    <s v="VARREDOR"/>
    <x v="0"/>
    <n v="2"/>
    <s v="75.01.006"/>
    <m/>
    <m/>
    <n v="198"/>
    <s v="16416211840"/>
    <s v="Gozando Férias"/>
  </r>
  <r>
    <n v="112881"/>
    <s v="EDINALDO DA SILVA"/>
    <s v="VARREDOR"/>
    <x v="4"/>
    <n v="2"/>
    <s v="75.01.007"/>
    <m/>
    <m/>
    <n v="39.159999999999997"/>
    <s v="18965975808"/>
    <s v="Em Atividade Normal"/>
  </r>
  <r>
    <n v="114108"/>
    <s v="EDNALDO BARBOSA SILVA"/>
    <s v="AJUDANTE EQ SERVICOS DIVERSOS"/>
    <x v="0"/>
    <n v="2"/>
    <s v="75.01.014"/>
    <m/>
    <m/>
    <n v="124.82"/>
    <s v="21504072804"/>
    <s v="Em Atividade Normal"/>
  </r>
  <r>
    <n v="113541"/>
    <s v="EDSON BEZERRA DO NASCIMENTO"/>
    <s v="FISCAL DE TRAFEGO PLENO"/>
    <x v="1"/>
    <n v="2"/>
    <s v="75.02.003"/>
    <m/>
    <m/>
    <n v="19.55"/>
    <s v="22503700870"/>
    <s v="Em Atividade Normal"/>
  </r>
  <r>
    <n v="113551"/>
    <s v="EDSON CARLOS DA SILVA"/>
    <s v="VARREDOR"/>
    <x v="4"/>
    <n v="2"/>
    <s v="75.01.007"/>
    <m/>
    <m/>
    <n v="21.99"/>
    <s v="28009018880"/>
    <s v="Gozando Férias"/>
  </r>
  <r>
    <n v="113594"/>
    <s v="EDSON DE JESUS GUERRA"/>
    <s v="AJUDANTE EQ SERVICOS DIVERSOS"/>
    <x v="4"/>
    <n v="2"/>
    <s v="75.01.001"/>
    <m/>
    <m/>
    <n v="132.5"/>
    <s v="00708871526"/>
    <s v="Em Atividade Normal"/>
  </r>
  <r>
    <n v="113579"/>
    <s v="EDSON NASCIMENTO DA SILVA"/>
    <s v="VARREDOR"/>
    <x v="0"/>
    <n v="2"/>
    <s v="75.01.006"/>
    <m/>
    <m/>
    <n v="75.290000000000006"/>
    <s v="18252831842"/>
    <s v="Em Atividade Normal"/>
  </r>
  <r>
    <n v="113586"/>
    <s v="EDUARDO ANDRADE DE SANTANA"/>
    <s v="VARREDOR"/>
    <x v="3"/>
    <n v="2"/>
    <s v="75.01.006"/>
    <m/>
    <m/>
    <n v="136.22999999999999"/>
    <s v="31349401838"/>
    <s v="Em Atividade Normal"/>
  </r>
  <r>
    <n v="114525"/>
    <s v="EDUARDO EVANGELISTA DE CARVALH"/>
    <s v="MOTORISTA CAMINHAO"/>
    <x v="1"/>
    <n v="2"/>
    <s v="75.01.012"/>
    <m/>
    <m/>
    <n v="123.32"/>
    <s v="03403956806"/>
    <s v="Em Atividade Normal"/>
  </r>
  <r>
    <n v="113636"/>
    <s v="EDVAN RIBEIRO DOS SANTOS"/>
    <s v="AJUDANTE EQ SERVICOS DIVERSOS"/>
    <x v="2"/>
    <n v="2"/>
    <s v="75.01.013"/>
    <m/>
    <m/>
    <n v="196.39"/>
    <s v="31438748809"/>
    <s v="Gozando Férias"/>
  </r>
  <r>
    <n v="113728"/>
    <s v="ELIANA GONCALVES DA SILVA"/>
    <s v="AJUDANTE EQ SERVICOS DIVERSOS"/>
    <x v="2"/>
    <n v="2"/>
    <s v="75.01.019"/>
    <m/>
    <m/>
    <n v="192.44"/>
    <s v="26795360881"/>
    <s v="Em Atividade Normal"/>
  </r>
  <r>
    <n v="113646"/>
    <s v="ELIANE CICERA DUARTE CARDOZO"/>
    <s v="VARREDOR"/>
    <x v="5"/>
    <n v="2"/>
    <s v="75.01.007"/>
    <m/>
    <m/>
    <n v="45.5"/>
    <s v="47040394472"/>
    <s v="Em Atividade Normal"/>
  </r>
  <r>
    <n v="114698"/>
    <s v="ELISANGELA BARRETO OLIVEIRA"/>
    <s v="AJUDANTE EQ SERVICOS DIVERSOS"/>
    <x v="4"/>
    <n v="2"/>
    <s v="75.01.014"/>
    <m/>
    <m/>
    <n v="130.11000000000001"/>
    <s v="30228798817"/>
    <s v="Em Atividade Normal"/>
  </r>
  <r>
    <n v="112359"/>
    <s v="ELIZEU DA SILVA PEREIRA"/>
    <s v="VARREDOR"/>
    <x v="4"/>
    <n v="2"/>
    <s v="75.01.007"/>
    <m/>
    <m/>
    <n v="200"/>
    <s v="26457112862"/>
    <s v="Em Atividade Normal"/>
  </r>
  <r>
    <n v="114315"/>
    <s v="EMANOEL GOMES DA SILVA"/>
    <s v="AJUDANTE EQ SERVICOS DIVERSOS"/>
    <x v="4"/>
    <n v="2"/>
    <s v="75.01.013"/>
    <m/>
    <m/>
    <n v="174.34"/>
    <s v="33042772349"/>
    <s v="Em Atividade Normal"/>
  </r>
  <r>
    <n v="112449"/>
    <s v="ERALDO SILVA DE OLIVEIRA"/>
    <s v="VARREDOR"/>
    <x v="4"/>
    <n v="2"/>
    <s v="75.01.006"/>
    <m/>
    <m/>
    <n v="194.44"/>
    <s v="39791723842"/>
    <s v="Em Atividade Normal"/>
  </r>
  <r>
    <n v="112619"/>
    <s v="EVERSSON HENRIQUE CIPRIANO"/>
    <s v="AJUDANTE EQ SERVICOS DIVERSOS"/>
    <x v="0"/>
    <n v="2"/>
    <s v="75.01.016"/>
    <m/>
    <m/>
    <n v="101.66"/>
    <s v="45444576880"/>
    <s v="Em Atividade Normal"/>
  </r>
  <r>
    <n v="119642"/>
    <s v="FABIANO FRANCISCO LOPES"/>
    <s v="AJUDANTE EQ SERVICOS DIVERSOS"/>
    <x v="2"/>
    <n v="2"/>
    <s v="75.01.013"/>
    <m/>
    <m/>
    <n v="181.7"/>
    <s v="28834203860"/>
    <s v="Em Atividade Normal"/>
  </r>
  <r>
    <n v="112650"/>
    <s v="FABIANO PEREIRA DE OLIVEIRA SA"/>
    <s v="VARREDOR"/>
    <x v="0"/>
    <n v="2"/>
    <s v="75.01.006"/>
    <m/>
    <m/>
    <n v="198.73"/>
    <s v="24855959847"/>
    <s v="Em Atividade Normal"/>
  </r>
  <r>
    <n v="114702"/>
    <s v="FABIANO SILVA LEITAO"/>
    <s v="VARREDOR"/>
    <x v="3"/>
    <n v="2"/>
    <s v="75.01.006"/>
    <m/>
    <m/>
    <n v="80.22"/>
    <s v="29806102835"/>
    <s v="Em Atividade Normal"/>
  </r>
  <r>
    <n v="112654"/>
    <s v="FABIO CESAR DE OLIVEIRA SOUZA"/>
    <s v="MOTORISTA CAMINHAO"/>
    <x v="1"/>
    <n v="2"/>
    <s v="75.01.013"/>
    <m/>
    <m/>
    <n v="94.46"/>
    <s v="97112887453"/>
    <s v="Em Atividade Normal"/>
  </r>
  <r>
    <n v="114700"/>
    <s v="FABIO DOS SANTOS SOUZA"/>
    <s v="VARREDOR"/>
    <x v="4"/>
    <n v="2"/>
    <s v="75.01.006"/>
    <m/>
    <m/>
    <n v="198.59"/>
    <s v="05495569903"/>
    <s v="Em Atividade Normal"/>
  </r>
  <r>
    <n v="112680"/>
    <s v="FABIO FERREIRA DO NASCIMENTO"/>
    <s v="FISCAL DE TURMA PLENO"/>
    <x v="4"/>
    <n v="2"/>
    <s v="75.02.003"/>
    <m/>
    <m/>
    <n v="147.57"/>
    <s v="32499123877"/>
    <s v="Em Atividade Normal"/>
  </r>
  <r>
    <n v="112724"/>
    <s v="FABIO PEREIRA BARROS"/>
    <s v="AJUDANTE EQ SERVICOS DIVERSOS"/>
    <x v="5"/>
    <n v="2"/>
    <s v="75.01.022"/>
    <m/>
    <m/>
    <n v="148.18"/>
    <s v="11502000814"/>
    <s v="Em Atividade Normal"/>
  </r>
  <r>
    <n v="112737"/>
    <s v="FABIO ROBERTO SILVA"/>
    <s v="VARREDOR"/>
    <x v="4"/>
    <n v="2"/>
    <s v="75.01.006"/>
    <m/>
    <m/>
    <n v="56.33"/>
    <s v="13617136826"/>
    <s v="Gozando Férias"/>
  </r>
  <r>
    <n v="112745"/>
    <s v="FABRICIO DA COSTA GOMES"/>
    <s v="LAVADOR"/>
    <x v="1"/>
    <n v="2"/>
    <s v="75.02.003"/>
    <m/>
    <m/>
    <n v="89.85"/>
    <s v="44346968821"/>
    <s v="Em Atividade Normal"/>
  </r>
  <r>
    <n v="114606"/>
    <s v="FABRICIO REGIS DO REGO"/>
    <s v="VARREDOR"/>
    <x v="4"/>
    <n v="2"/>
    <s v="75.01.010"/>
    <m/>
    <m/>
    <n v="72.319999999999993"/>
    <s v="45699215824"/>
    <s v="Em Atividade Normal"/>
  </r>
  <r>
    <n v="115214"/>
    <s v="FELIPE CUSTODIO DA SILVA"/>
    <s v="AJUDANTE EQ SERVICOS DIVERSOS"/>
    <x v="0"/>
    <n v="2"/>
    <s v="75.01.014"/>
    <m/>
    <m/>
    <n v="197.03"/>
    <s v="42830462807"/>
    <s v="Em Atividade Normal"/>
  </r>
  <r>
    <n v="115378"/>
    <s v="FELIPE DE SOUZA TELES"/>
    <s v="AJUDANTE EQ SERVICOS DIVERSOS"/>
    <x v="4"/>
    <n v="2"/>
    <s v="75.01.014"/>
    <m/>
    <m/>
    <n v="194.13"/>
    <s v="23322789829"/>
    <s v="Em Atividade Normal"/>
  </r>
  <r>
    <n v="114729"/>
    <s v="FELIPE DOS SANTOS"/>
    <s v="VARREDOR"/>
    <x v="0"/>
    <n v="2"/>
    <s v="75.01.006"/>
    <m/>
    <m/>
    <n v="192.56"/>
    <s v="23527444823"/>
    <s v="Em Atividade Normal"/>
  </r>
  <r>
    <n v="112818"/>
    <s v="FLAVIO FIGUEREDO DOS SANTOS"/>
    <s v="FISCAL DE TURMA PLENO"/>
    <x v="3"/>
    <n v="2"/>
    <s v="75.02.003"/>
    <m/>
    <m/>
    <n v="73.92"/>
    <s v="22676543857"/>
    <s v="Em Atividade Normal"/>
  </r>
  <r>
    <n v="112840"/>
    <s v="FRANCISCO ALVES MARTINS"/>
    <s v="VARREDOR"/>
    <x v="0"/>
    <n v="2"/>
    <s v="75.01.006"/>
    <m/>
    <m/>
    <n v="38.47"/>
    <s v="04267270457"/>
    <s v="Em Atividade Normal"/>
  </r>
  <r>
    <n v="113064"/>
    <s v="FRANCISNALDO DA SILVA NEPOMUCE"/>
    <s v="AJUDANTE EQ SERVICOS DIVERSOS"/>
    <x v="1"/>
    <n v="2"/>
    <s v="75.01.017"/>
    <m/>
    <m/>
    <n v="31.19"/>
    <s v="22829242823"/>
    <s v="Em Atividade Normal"/>
  </r>
  <r>
    <n v="117412"/>
    <s v="GABRIEL SILVA MARQUES TRAJANO"/>
    <s v="VARREDOR"/>
    <x v="2"/>
    <n v="2"/>
    <s v="75.01.007"/>
    <m/>
    <m/>
    <n v="13.41"/>
    <s v="47700523835"/>
    <s v="Em Atividade Normal"/>
  </r>
  <r>
    <n v="113153"/>
    <s v="GENIVALDO DOS SANTOS ARAUJO"/>
    <s v="AJUDANTE EQ SERVICOS DIVERSOS"/>
    <x v="3"/>
    <n v="2"/>
    <s v="75.01.022"/>
    <m/>
    <m/>
    <n v="111.48"/>
    <s v="02788474555"/>
    <s v="Em Atividade Normal"/>
  </r>
  <r>
    <n v="113181"/>
    <s v="GEORGE DOS SANTOS BARBOSA"/>
    <s v="AJUDANTE EQ SERVICOS DIVERSOS"/>
    <x v="4"/>
    <n v="2"/>
    <s v="75.01.013"/>
    <m/>
    <m/>
    <n v="66.650000000000006"/>
    <s v="04164406577"/>
    <s v="Em Atividade Normal"/>
  </r>
  <r>
    <n v="116235"/>
    <s v="GERALDO CORREA"/>
    <s v="VARREDOR"/>
    <x v="0"/>
    <n v="2"/>
    <s v="75.01.006"/>
    <m/>
    <m/>
    <n v="194.95"/>
    <s v="10035777842"/>
    <s v="Em Atividade Normal"/>
  </r>
  <r>
    <n v="113264"/>
    <s v="GILBERTO DE JESUS OLIVEIRA"/>
    <s v="VARREDOR"/>
    <x v="2"/>
    <n v="2"/>
    <s v="75.01.006"/>
    <m/>
    <m/>
    <n v="140.97"/>
    <s v="18470558854"/>
    <s v="Em Atividade Normal"/>
  </r>
  <r>
    <n v="113328"/>
    <s v="GIULIANO HENRIQUE DA SILVA"/>
    <s v="VARREDOR"/>
    <x v="0"/>
    <n v="2"/>
    <s v="75.01.006"/>
    <m/>
    <m/>
    <n v="117.78"/>
    <s v="37956951801"/>
    <s v="Em Atividade Normal"/>
  </r>
  <r>
    <n v="113353"/>
    <s v="GIVANILDO FREIRE DE NOVAES"/>
    <s v="MOTORISTA CAMINHAO"/>
    <x v="1"/>
    <n v="2"/>
    <s v="75.01.011"/>
    <m/>
    <m/>
    <n v="104.59"/>
    <s v="37434685816"/>
    <s v="Gozando Férias"/>
  </r>
  <r>
    <n v="117235"/>
    <s v="GLEICE FERNANDES DA SILVA"/>
    <s v="AJUDANTE EQ SERVICOS DIVERSOS"/>
    <x v="4"/>
    <n v="2"/>
    <s v="75.01.004"/>
    <m/>
    <m/>
    <n v="197.31"/>
    <s v="42355493839"/>
    <s v="Em Atividade Normal"/>
  </r>
  <r>
    <n v="114547"/>
    <s v="GLEYSSON NASCIMENTO DOS SANTOS"/>
    <s v="VARREDOR"/>
    <x v="0"/>
    <n v="2"/>
    <s v="75.01.006"/>
    <m/>
    <m/>
    <n v="169.77"/>
    <s v="45279185833"/>
    <s v="Em Atividade Normal"/>
  </r>
  <r>
    <n v="114948"/>
    <s v="HELIO CORDEIRO LUCIO"/>
    <s v="MOTORISTA CAMINHAO"/>
    <x v="1"/>
    <n v="2"/>
    <s v="75.01.013"/>
    <m/>
    <m/>
    <n v="45.65"/>
    <s v="26739669864"/>
    <s v="Em Atividade Normal"/>
  </r>
  <r>
    <n v="114990"/>
    <s v="HUMBERTO CARLOS DA SILVA"/>
    <s v="MOTORISTA CAMINHAO"/>
    <x v="1"/>
    <n v="2"/>
    <s v="75.01.001"/>
    <m/>
    <m/>
    <n v="120.25"/>
    <s v="12981392875"/>
    <s v="Em Atividade Normal"/>
  </r>
  <r>
    <n v="113474"/>
    <s v="IDENILSON PAURA RIBEIRO"/>
    <s v="AJUDANTE EQ SERVICOS DIVERSOS"/>
    <x v="0"/>
    <n v="2"/>
    <s v="75.01.013"/>
    <m/>
    <m/>
    <n v="45.96"/>
    <s v="05839893307"/>
    <s v="Em Atividade Normal"/>
  </r>
  <r>
    <n v="113478"/>
    <s v="IGOR SANTOS PALMEIRA"/>
    <s v="OPERADOR DE PA CARREGADEIRA"/>
    <x v="1"/>
    <n v="2"/>
    <s v="75.01.018"/>
    <m/>
    <m/>
    <n v="101.69"/>
    <s v="30966532830"/>
    <s v="Em Atividade Normal"/>
  </r>
  <r>
    <n v="114942"/>
    <s v="IGOR SANTOS SILVA"/>
    <s v="COLETOR"/>
    <x v="1"/>
    <n v="2"/>
    <s v="75.01.017"/>
    <m/>
    <m/>
    <n v="190.07"/>
    <s v="49695491847"/>
    <s v="Em Atividade Normal"/>
  </r>
  <r>
    <n v="114944"/>
    <s v="ILSON ROBERTO FONSECA"/>
    <s v="AJUDANTE EQ SERVICOS DIVERSOS"/>
    <x v="1"/>
    <n v="2"/>
    <s v="75.01.013"/>
    <m/>
    <m/>
    <n v="74.66"/>
    <s v="11808958861"/>
    <s v="Em Atividade Normal"/>
  </r>
  <r>
    <n v="117234"/>
    <s v="IOLANDA MARIA DA SILVA"/>
    <s v="AJUDANTE EQ SERVICOS DIVERSOS"/>
    <x v="0"/>
    <n v="2"/>
    <s v="75.01.011"/>
    <m/>
    <m/>
    <n v="265.07"/>
    <s v="38772141859"/>
    <s v="Em Atividade Normal"/>
  </r>
  <r>
    <n v="113519"/>
    <s v="ISAQUIEL OLIMPIO BERNARDO"/>
    <s v="BUEIRISTA"/>
    <x v="4"/>
    <n v="2"/>
    <s v="75.01.012"/>
    <m/>
    <m/>
    <n v="37.47"/>
    <s v="35851165820"/>
    <s v="Em Atividade Normal"/>
  </r>
  <r>
    <n v="113098"/>
    <s v="IVANILDO PASSOS DOS SANTOS"/>
    <s v="COLETOR"/>
    <x v="1"/>
    <n v="2"/>
    <s v="75.01.015"/>
    <m/>
    <m/>
    <n v="193.44"/>
    <s v="08638102763"/>
    <s v="Gozando Férias"/>
  </r>
  <r>
    <n v="113072"/>
    <s v="IVO FERREIRA DE AZEVEDO"/>
    <s v="AJUDANTE EQ SERVICOS DIVERSOS"/>
    <x v="4"/>
    <n v="2"/>
    <s v="75.01.013"/>
    <m/>
    <m/>
    <n v="192.89"/>
    <s v="35604603520"/>
    <s v="Em Atividade Normal"/>
  </r>
  <r>
    <n v="112774"/>
    <s v="IZAIAS MOREIRA DA COSTA"/>
    <s v="VARREDOR"/>
    <x v="0"/>
    <n v="2"/>
    <s v="75.01.010"/>
    <m/>
    <m/>
    <n v="64.86"/>
    <s v="16511593860"/>
    <s v="Em Atividade Normal"/>
  </r>
  <r>
    <n v="116010"/>
    <s v="JACIRA DA SILVA ALBANO"/>
    <s v="AJUDANTE EQ SERVICOS DIVERSOS"/>
    <x v="4"/>
    <n v="2"/>
    <s v="75.01.013"/>
    <m/>
    <m/>
    <n v="289"/>
    <s v="36165237886"/>
    <s v="Em Atividade Normal"/>
  </r>
  <r>
    <n v="113406"/>
    <s v="JACKSON PIRES NASCIMENTO"/>
    <s v="VARREDOR"/>
    <x v="4"/>
    <n v="2"/>
    <s v="75.01.006"/>
    <m/>
    <m/>
    <n v="199.67"/>
    <s v="91590019504"/>
    <s v="Em Atividade Normal"/>
  </r>
  <r>
    <n v="113132"/>
    <s v="JAILSON CONCEICAO DOS SANTOS"/>
    <s v="COLETOR"/>
    <x v="1"/>
    <n v="2"/>
    <s v="75.01.024"/>
    <m/>
    <m/>
    <n v="19.8"/>
    <s v="27725304851"/>
    <s v="Em Atividade Normal"/>
  </r>
  <r>
    <n v="113410"/>
    <s v="JAIR SOARES DE OLIVEIRA"/>
    <s v="VARREDOR"/>
    <x v="4"/>
    <n v="2"/>
    <s v="75.01.006"/>
    <m/>
    <m/>
    <n v="133.22"/>
    <s v="12609981856"/>
    <s v="Em Atividade Normal"/>
  </r>
  <r>
    <n v="116002"/>
    <s v="JAQUELINE DE ANDRADE GARCIA"/>
    <s v="AJUDANTE EQ SERVICOS DIVERSOS"/>
    <x v="4"/>
    <n v="2"/>
    <s v="75.01.014"/>
    <m/>
    <m/>
    <n v="68.849999999999994"/>
    <s v="37623748807"/>
    <s v="Em Atividade Normal"/>
  </r>
  <r>
    <n v="121321"/>
    <s v="JEFFERSON DA SILVA"/>
    <s v="VARREDOR"/>
    <x v="2"/>
    <n v="2"/>
    <s v="75.01.006"/>
    <m/>
    <m/>
    <n v="106.66"/>
    <s v="33924707839"/>
    <s v="Em Atividade Normal"/>
  </r>
  <r>
    <n v="112338"/>
    <s v="JHONY ROCHA DE LIMA"/>
    <s v="AJUDANTE EQ SERVICOS DIVERSOS"/>
    <x v="0"/>
    <n v="2"/>
    <s v="75.01.013"/>
    <m/>
    <m/>
    <n v="55.96"/>
    <s v="45131793840"/>
    <s v="Em Atividade Normal"/>
  </r>
  <r>
    <n v="113021"/>
    <s v="JOAO BATISTA DA SILVA"/>
    <s v="VARREDOR"/>
    <x v="2"/>
    <n v="2"/>
    <s v="75.01.010"/>
    <m/>
    <m/>
    <n v="82.05"/>
    <s v="12872683828"/>
    <s v="Em Atividade Normal"/>
  </r>
  <r>
    <n v="112236"/>
    <s v="JOAO CARLOS ARAUJO DA SILVA"/>
    <s v="VARREDOR"/>
    <x v="2"/>
    <n v="2"/>
    <s v="75.01.006"/>
    <m/>
    <m/>
    <n v="193.77"/>
    <s v="34473888894"/>
    <s v="Em Atividade Normal"/>
  </r>
  <r>
    <n v="114541"/>
    <s v="JOAO JOAQUIM DOS SANTOS FILHO"/>
    <s v="AJUDANTE EQ SERVICOS DIVERSOS"/>
    <x v="3"/>
    <n v="2"/>
    <s v="75.01.013"/>
    <m/>
    <m/>
    <n v="109.05"/>
    <s v="37918233883"/>
    <s v="Em Atividade Normal"/>
  </r>
  <r>
    <n v="112973"/>
    <s v="JOAO VICTOR DOS SANTOS SILVA"/>
    <s v="AJUDANTE EQ SERVICOS DIVERSOS"/>
    <x v="2"/>
    <n v="2"/>
    <s v="75.01.022"/>
    <m/>
    <m/>
    <n v="94.29"/>
    <s v="23704242810"/>
    <s v="Em Atividade Normal"/>
  </r>
  <r>
    <n v="112928"/>
    <s v="JOEL PEREIRA DO NASCIMENTO"/>
    <s v="VARREDOR"/>
    <x v="0"/>
    <n v="2"/>
    <s v="75.01.006"/>
    <m/>
    <m/>
    <n v="42.5"/>
    <s v="50486268691"/>
    <s v="Em Atividade Normal"/>
  </r>
  <r>
    <n v="113082"/>
    <s v="JOHNATA MONTEIRO DOS SANTOS SO"/>
    <s v="VARREDOR"/>
    <x v="4"/>
    <n v="2"/>
    <s v="75.01.006"/>
    <m/>
    <m/>
    <n v="154.47"/>
    <s v="38534893896"/>
    <s v="Auxílio-Doença"/>
  </r>
  <r>
    <n v="112515"/>
    <s v="JORGE LUIZ LEITE OLIVEIRA"/>
    <s v="FISCAL DE TURMA PLENO"/>
    <x v="0"/>
    <n v="2"/>
    <s v="75.02.003"/>
    <m/>
    <m/>
    <n v="112.97"/>
    <s v="31214601880"/>
    <s v="Em Atividade Normal"/>
  </r>
  <r>
    <n v="112315"/>
    <s v="JOSE ADAO RODRIGUES"/>
    <s v="VARREDOR"/>
    <x v="2"/>
    <n v="2"/>
    <s v="75.01.006"/>
    <m/>
    <m/>
    <n v="20"/>
    <s v="01376766892"/>
    <s v="Em Atividade Normal"/>
  </r>
  <r>
    <n v="114493"/>
    <s v="JOSE ALBERTO DE CASTRO BESERRA"/>
    <s v="VARREDOR"/>
    <x v="4"/>
    <n v="2"/>
    <s v="75.01.006"/>
    <m/>
    <m/>
    <n v="198.89"/>
    <s v="22534248898"/>
    <s v="Em Atividade Normal"/>
  </r>
  <r>
    <n v="113614"/>
    <s v="JOSE ANTONIO DA SILVA"/>
    <s v="MOTORISTA CAMINHAO"/>
    <x v="1"/>
    <n v="2"/>
    <s v="75.01.023"/>
    <m/>
    <m/>
    <n v="66.25"/>
    <s v="90801016568"/>
    <s v="Em Atividade Normal"/>
  </r>
  <r>
    <n v="112508"/>
    <s v="JOSE ANTONIO TAVARES DA SILVA"/>
    <s v="BUEIRISTA"/>
    <x v="0"/>
    <n v="2"/>
    <s v="75.01.012"/>
    <m/>
    <m/>
    <n v="92.66"/>
    <s v="12807676855"/>
    <s v="Gozando Férias"/>
  </r>
  <r>
    <n v="113335"/>
    <s v="JOSE APARECIDO ALVES DA SILVA"/>
    <s v="FISCAL DE TURMA PLENO"/>
    <x v="1"/>
    <n v="2"/>
    <s v="75.02.003"/>
    <m/>
    <m/>
    <n v="13.32"/>
    <s v="24819364855"/>
    <s v="Em Atividade Normal"/>
  </r>
  <r>
    <n v="114923"/>
    <s v="JOSE CARLOS PEREIRA DOS SANTOS"/>
    <s v="AJUDANTE EQ SERVICOS DIVERSOS"/>
    <x v="1"/>
    <n v="2"/>
    <s v="75.01.013"/>
    <m/>
    <m/>
    <n v="182.62"/>
    <s v="25468021862"/>
    <s v="Em Atividade Normal"/>
  </r>
  <r>
    <n v="112940"/>
    <s v="JOSE DARIO DE MEDEIROS"/>
    <s v="VARREDOR"/>
    <x v="0"/>
    <n v="2"/>
    <s v="75.01.006"/>
    <m/>
    <m/>
    <n v="171.37"/>
    <s v="57016607887"/>
    <s v="Em Atividade Normal"/>
  </r>
  <r>
    <n v="112941"/>
    <s v="JOSE DE FATIMA CAMPOS"/>
    <s v="VARREDOR"/>
    <x v="0"/>
    <n v="2"/>
    <s v="75.01.006"/>
    <m/>
    <m/>
    <n v="59.99"/>
    <s v="87324512615"/>
    <s v="Em Atividade Normal"/>
  </r>
  <r>
    <n v="121316"/>
    <s v="JOSE DILMA JUSTINO DE OLIVEIRA"/>
    <s v="AJUDANTE EQ SERVICOS DIVERSOS"/>
    <x v="0"/>
    <n v="2"/>
    <s v="75.01.019"/>
    <m/>
    <m/>
    <n v="194.51"/>
    <s v="54049849534"/>
    <s v="Em Atividade Normal"/>
  </r>
  <r>
    <n v="113320"/>
    <s v="JOSE FERNANDO DA SILVA"/>
    <s v="COLETOR"/>
    <x v="1"/>
    <n v="2"/>
    <s v="75.01.024"/>
    <m/>
    <m/>
    <n v="224.19"/>
    <s v="76744167472"/>
    <s v="Em Atividade Normal"/>
  </r>
  <r>
    <n v="112946"/>
    <s v="JOSE FERREIRA DA SILVA"/>
    <s v="VARREDOR"/>
    <x v="0"/>
    <n v="2"/>
    <s v="75.01.006"/>
    <m/>
    <m/>
    <n v="194.3"/>
    <s v="26328823894"/>
    <s v="Em Atividade Normal"/>
  </r>
  <r>
    <n v="112353"/>
    <s v="JOSE GASPARINO DE BRITO"/>
    <s v="VARREDOR"/>
    <x v="5"/>
    <n v="2"/>
    <s v="75.01.006"/>
    <m/>
    <m/>
    <n v="53.95"/>
    <s v="07762579869"/>
    <s v="Em Atividade Normal"/>
  </r>
  <r>
    <n v="113158"/>
    <s v="JOSE GERALDO DA SILVA"/>
    <s v="COLETOR"/>
    <x v="1"/>
    <n v="2"/>
    <s v="75.01.023"/>
    <m/>
    <m/>
    <n v="72.2"/>
    <s v="23115681836"/>
    <s v="Em Atividade Normal"/>
  </r>
  <r>
    <n v="112408"/>
    <s v="JOSE GERALDO DE OLIVEIRA"/>
    <s v="AJUDANTE EQ SERVICOS DIVERSOS"/>
    <x v="0"/>
    <n v="2"/>
    <s v="75.01.013"/>
    <m/>
    <m/>
    <n v="22.82"/>
    <s v="18472123871"/>
    <s v="Em Atividade Normal"/>
  </r>
  <r>
    <n v="112495"/>
    <s v="JOSE HILDO DE MELO"/>
    <s v="AJUDANTE EQ SERVICOS DIVERSOS"/>
    <x v="5"/>
    <n v="2"/>
    <s v="75.01.022"/>
    <m/>
    <m/>
    <n v="142.5"/>
    <s v="48026417453"/>
    <s v="Gozando Férias"/>
  </r>
  <r>
    <n v="112409"/>
    <s v="JOSE INALDO DOS SANTOS SANTANA"/>
    <s v="VARREDOR"/>
    <x v="0"/>
    <n v="2"/>
    <s v="75.01.006"/>
    <m/>
    <m/>
    <n v="89.8"/>
    <s v="49862499591"/>
    <s v="Em Atividade Normal"/>
  </r>
  <r>
    <n v="113655"/>
    <s v="JOSE JEDSON NICACIO DOS SANTOS"/>
    <s v="MOTORISTA CAMINHAO"/>
    <x v="1"/>
    <n v="2"/>
    <s v="75.01.024"/>
    <m/>
    <m/>
    <n v="104.41"/>
    <s v="07856281421"/>
    <s v="Em Atividade Normal"/>
  </r>
  <r>
    <n v="113325"/>
    <s v="JOSE LUCINALDO DA SILVA"/>
    <s v="COLETOR"/>
    <x v="1"/>
    <n v="2"/>
    <s v="75.01.024"/>
    <m/>
    <m/>
    <n v="178.3"/>
    <s v="04650377471"/>
    <s v="Em Atividade Normal"/>
  </r>
  <r>
    <n v="113160"/>
    <s v="JOSE LUIZ GOMES DA SILVA"/>
    <s v="COLETOR"/>
    <x v="1"/>
    <n v="2"/>
    <s v="75.01.017"/>
    <m/>
    <m/>
    <n v="152.56"/>
    <s v="08313566850"/>
    <s v="Gozando Férias"/>
  </r>
  <r>
    <n v="113633"/>
    <s v="JOSE NILTON BASTOS DE OLIVEIRA"/>
    <s v="MOTORISTA CAMINHAO"/>
    <x v="1"/>
    <n v="2"/>
    <s v="75.01.011"/>
    <m/>
    <m/>
    <n v="172.44"/>
    <s v="31216998817"/>
    <s v="Em Atividade Normal"/>
  </r>
  <r>
    <n v="114926"/>
    <s v="JOSE RAIMUNDO DA SILVA"/>
    <s v="AJUDANTE EQ SERVICOS DIVERSOS"/>
    <x v="1"/>
    <n v="2"/>
    <s v="75.01.019"/>
    <m/>
    <m/>
    <n v="128.26"/>
    <s v="95992057404"/>
    <s v="Em Atividade Normal"/>
  </r>
  <r>
    <n v="112526"/>
    <s v="JOSE RAIMUNDO SILVA"/>
    <s v="VARREDOR"/>
    <x v="0"/>
    <n v="2"/>
    <s v="75.01.006"/>
    <m/>
    <m/>
    <n v="31.84"/>
    <s v="64388751391"/>
    <s v="Em Atividade Normal"/>
  </r>
  <r>
    <n v="112188"/>
    <s v="JOSE RICARDO DA SILVA"/>
    <s v="BUEIRISTA"/>
    <x v="2"/>
    <n v="2"/>
    <s v="75.01.012"/>
    <m/>
    <m/>
    <n v="141.59"/>
    <s v="40822375850"/>
    <s v="Em Atividade Normal"/>
  </r>
  <r>
    <n v="116976"/>
    <s v="JOSE ROBERTO DE LIMA FERREIRA"/>
    <s v="AJUDANTE EQ SERVICOS DIVERSOS"/>
    <x v="4"/>
    <n v="2"/>
    <s v="75.01.013"/>
    <m/>
    <m/>
    <n v="65.010000000000005"/>
    <s v="13467551831"/>
    <s v="Em Atividade Normal"/>
  </r>
  <r>
    <n v="114940"/>
    <s v="JOSE SILVA DE CARVALHO"/>
    <s v="AJUDANTE EQ SERVICOS DIVERSOS"/>
    <x v="1"/>
    <n v="2"/>
    <s v="75.01.013"/>
    <m/>
    <m/>
    <n v="200"/>
    <s v="27158223833"/>
    <s v="Em Atividade Normal"/>
  </r>
  <r>
    <n v="112273"/>
    <s v="JOSE VANDICO ARAUJO DOS SANTOS"/>
    <s v="AJUDANTE EQ SERVICOS DIVERSOS"/>
    <x v="5"/>
    <n v="2"/>
    <s v="75.01.011"/>
    <m/>
    <m/>
    <n v="135.63999999999999"/>
    <s v="42602564320"/>
    <s v="Em Atividade Normal"/>
  </r>
  <r>
    <n v="112364"/>
    <s v="JOSIVALDO SILVA DE MELO"/>
    <s v="AJUDANTE EQ SERVICOS DIVERSOS"/>
    <x v="4"/>
    <n v="2"/>
    <s v="75.01.001"/>
    <m/>
    <m/>
    <n v="155.09"/>
    <s v="73473090425"/>
    <s v="Em Atividade Normal"/>
  </r>
  <r>
    <n v="112394"/>
    <s v="JULIANA ALVES DE OLIVEIRA"/>
    <s v="VARREDOR"/>
    <x v="4"/>
    <n v="2"/>
    <s v="75.01.006"/>
    <m/>
    <m/>
    <n v="69.83"/>
    <s v="40118694812"/>
    <s v="Em Atividade Normal"/>
  </r>
  <r>
    <n v="112401"/>
    <s v="JULIANO LAURINDO CAMILO VICENT"/>
    <s v="MOTORISTA CAMINHAO"/>
    <x v="1"/>
    <n v="2"/>
    <s v="75.01.005"/>
    <m/>
    <m/>
    <n v="58.5"/>
    <s v="22793652865"/>
    <s v="Em Atividade Normal"/>
  </r>
  <r>
    <n v="116978"/>
    <s v="KARINA MARIA LIMA"/>
    <s v="AJUDANTE EQ SERVICOS DIVERSOS"/>
    <x v="3"/>
    <n v="2"/>
    <s v="75.01.001"/>
    <m/>
    <m/>
    <n v="171.65"/>
    <s v="53074766808"/>
    <s v="Em Atividade Normal"/>
  </r>
  <r>
    <n v="115371"/>
    <s v="KATIA CONCEICAO ROCHA"/>
    <s v="AJUDANTE EQ SERVICOS DIVERSOS"/>
    <x v="4"/>
    <n v="2"/>
    <s v="75.01.016"/>
    <m/>
    <m/>
    <n v="64.739999999999995"/>
    <s v="39970714899"/>
    <s v="Em Atividade Normal"/>
  </r>
  <r>
    <n v="112503"/>
    <s v="KELVIN LOPES DE ALMEIDA"/>
    <s v="AJUDANTE EQ SERVICOS DIVERSOS"/>
    <x v="0"/>
    <n v="2"/>
    <s v="75.01.022"/>
    <m/>
    <m/>
    <n v="51.18"/>
    <s v="47114595883"/>
    <s v="Em Atividade Normal"/>
  </r>
  <r>
    <n v="112545"/>
    <s v="KLEBERSON JOSE DA SILVA"/>
    <s v="VARREDOR"/>
    <x v="4"/>
    <n v="2"/>
    <s v="75.01.006"/>
    <m/>
    <m/>
    <n v="199.37"/>
    <s v="16487669865"/>
    <s v="Em Atividade Normal"/>
  </r>
  <r>
    <n v="112558"/>
    <s v="LEANDRO BARROSO DA SILVA"/>
    <s v="FISCAL DE TURMA PLENO"/>
    <x v="4"/>
    <n v="2"/>
    <s v="75.02.003"/>
    <m/>
    <m/>
    <n v="200"/>
    <s v="37943837886"/>
    <s v="Em Atividade Normal"/>
  </r>
  <r>
    <n v="112611"/>
    <s v="LEANDRO JOSE CORREIA DA SILVA"/>
    <s v="AJUDANTE EQ SERVICOS DIVERSOS"/>
    <x v="1"/>
    <n v="2"/>
    <s v="75.01.011"/>
    <m/>
    <m/>
    <n v="40"/>
    <s v="10234208481"/>
    <s v="Em Atividade Normal"/>
  </r>
  <r>
    <n v="112625"/>
    <s v="LEANDRO SANTANA SANTOS"/>
    <s v="MOTORISTA CAMINHAO"/>
    <x v="1"/>
    <n v="2"/>
    <s v="75.01.001"/>
    <m/>
    <m/>
    <n v="165.35"/>
    <s v="34982767866"/>
    <s v="Em Atividade Normal"/>
  </r>
  <r>
    <n v="114736"/>
    <s v="LEANDRO SILVA DE SOUZA"/>
    <s v="AJUDANTE EQ SERVICOS DIVERSOS"/>
    <x v="5"/>
    <n v="2"/>
    <s v="75.01.014"/>
    <m/>
    <m/>
    <n v="122.46"/>
    <s v="39689470884"/>
    <s v="Em Atividade Normal"/>
  </r>
  <r>
    <n v="112649"/>
    <s v="LEMUEL DE OLIVEIRA BRANDAO"/>
    <s v="VARREDOR"/>
    <x v="0"/>
    <n v="2"/>
    <s v="75.01.006"/>
    <m/>
    <m/>
    <n v="72.67"/>
    <s v="17623245805"/>
    <s v="Em Atividade Normal"/>
  </r>
  <r>
    <n v="112667"/>
    <s v="LEONARDO NASCIMENTO ALVES"/>
    <s v="LAVADOR"/>
    <x v="1"/>
    <n v="2"/>
    <s v="75.02.003"/>
    <m/>
    <m/>
    <n v="182.22"/>
    <s v="49801079827"/>
    <s v="Em Atividade Normal"/>
  </r>
  <r>
    <n v="114030"/>
    <s v="LILIANE ROSA FURTADO DA SILVA"/>
    <s v="AJUDANTE EQ SERVICOS DIVERSOS"/>
    <x v="0"/>
    <n v="2"/>
    <s v="75.01.013"/>
    <m/>
    <m/>
    <n v="199.54"/>
    <s v="38270814830"/>
    <s v="Em Atividade Normal"/>
  </r>
  <r>
    <n v="112693"/>
    <s v="LOURIVAL CALADO DA SILVA"/>
    <s v="VARREDOR"/>
    <x v="2"/>
    <n v="2"/>
    <s v="75.01.010"/>
    <m/>
    <m/>
    <n v="92.45"/>
    <s v="26181086803"/>
    <s v="Em Atividade Normal"/>
  </r>
  <r>
    <n v="112694"/>
    <s v="LOURIVAL IDELFONSO"/>
    <s v="BUEIRISTA"/>
    <x v="2"/>
    <n v="2"/>
    <s v="75.01.012"/>
    <m/>
    <m/>
    <n v="86.51"/>
    <s v="28712360899"/>
    <s v="Em Atividade Normal"/>
  </r>
  <r>
    <n v="112892"/>
    <s v="LUIS CARLOS MATOS DE ALMEIDA"/>
    <s v="AUXILIAR DE TRAFEGO"/>
    <x v="1"/>
    <n v="2"/>
    <s v="75.02.003"/>
    <m/>
    <m/>
    <n v="181.62"/>
    <s v="07508963539"/>
    <s v="Gozando Férias"/>
  </r>
  <r>
    <n v="112902"/>
    <s v="LUIS DOS SANTOS BURITI"/>
    <s v="AJUDANTE EQ SERVICOS DIVERSOS"/>
    <x v="0"/>
    <n v="2"/>
    <s v="75.01.013"/>
    <m/>
    <m/>
    <n v="114.09"/>
    <s v="15799157877"/>
    <s v="Em Atividade Normal"/>
  </r>
  <r>
    <n v="121955"/>
    <s v="LUIS HENRIQUE JERONIMO VIEIRA"/>
    <s v="AJUDANTE EQ SERVICOS DIVERSOS"/>
    <x v="0"/>
    <n v="2"/>
    <s v="75.01.014"/>
    <m/>
    <m/>
    <n v="311.31"/>
    <s v="58102489855"/>
    <s v="Em Atividade Normal"/>
  </r>
  <r>
    <n v="112996"/>
    <s v="LUIZ CLAUDIO CORREIA DA SILVA"/>
    <s v="VARREDOR"/>
    <x v="0"/>
    <n v="2"/>
    <s v="75.01.006"/>
    <m/>
    <m/>
    <n v="112.6"/>
    <s v="38968295808"/>
    <s v="Em Atividade Normal"/>
  </r>
  <r>
    <n v="113110"/>
    <s v="MANOEL CARLOS DA SILVA FIGUEIR"/>
    <s v="VARREDOR"/>
    <x v="0"/>
    <n v="2"/>
    <s v="75.01.007"/>
    <m/>
    <m/>
    <n v="159.44"/>
    <s v="07395252802"/>
    <s v="Em Atividade Normal"/>
  </r>
  <r>
    <n v="113140"/>
    <s v="MANOEL HENRIQUE CONCEICAO"/>
    <s v="VARREDOR"/>
    <x v="4"/>
    <n v="2"/>
    <s v="75.01.006"/>
    <m/>
    <m/>
    <n v="120.53"/>
    <s v="08659056817"/>
    <s v="Em Atividade Normal"/>
  </r>
  <r>
    <n v="113172"/>
    <s v="MANOEL SILVA MENDES"/>
    <s v="VARREDOR"/>
    <x v="4"/>
    <n v="2"/>
    <s v="75.01.006"/>
    <m/>
    <m/>
    <n v="200"/>
    <s v="65752724520"/>
    <s v="Em Atividade Normal"/>
  </r>
  <r>
    <n v="113185"/>
    <s v="MARCELO APARECIDO FONSECA"/>
    <s v="MOTORISTA CAMINHAO"/>
    <x v="1"/>
    <n v="2"/>
    <s v="75.01.013"/>
    <m/>
    <m/>
    <n v="29.18"/>
    <s v="11695311809"/>
    <s v="Em Atividade Normal"/>
  </r>
  <r>
    <n v="113198"/>
    <s v="MARCELO COSTA RODRIGUES"/>
    <s v="FISCAL DE TURMA PLENO"/>
    <x v="2"/>
    <n v="2"/>
    <s v="75.02.003"/>
    <m/>
    <m/>
    <n v="14.91"/>
    <s v="22658999844"/>
    <s v="Em Atividade Normal"/>
  </r>
  <r>
    <n v="113205"/>
    <s v="MARCELO DE PAULA VIEIRA DA SIL"/>
    <s v="VARREDOR"/>
    <x v="4"/>
    <n v="2"/>
    <s v="75.01.006"/>
    <m/>
    <m/>
    <n v="71.989999999999995"/>
    <s v="38476109881"/>
    <s v="Em Atividade Normal"/>
  </r>
  <r>
    <n v="113217"/>
    <s v="MARCELO JOSE DE ANDRADE"/>
    <s v="AJUDANTE EQ SERVICOS DIVERSOS"/>
    <x v="3"/>
    <n v="2"/>
    <s v="75.01.001"/>
    <m/>
    <m/>
    <n v="148.4"/>
    <s v="45369901864"/>
    <s v="Em Atividade Normal"/>
  </r>
  <r>
    <n v="118641"/>
    <s v="MARCELO SILVA"/>
    <s v="AJUDANTE EQ SERVICOS DIVERSOS"/>
    <x v="4"/>
    <n v="2"/>
    <s v="75.01.014"/>
    <m/>
    <m/>
    <n v="153.65"/>
    <s v="10194713873"/>
    <s v="Em Atividade Normal"/>
  </r>
  <r>
    <n v="116228"/>
    <s v="MARCIO JOSE DE LIMA BARBOSA"/>
    <s v="AJUDANTE EQ SERVICOS DIVERSOS"/>
    <x v="2"/>
    <n v="2"/>
    <s v="75.01.022"/>
    <m/>
    <m/>
    <n v="83.48"/>
    <s v="08450049806"/>
    <s v="Em Atividade Normal"/>
  </r>
  <r>
    <n v="113263"/>
    <s v="MARCIO ROGERIO DA SILVA MARTIN"/>
    <s v="VARREDOR"/>
    <x v="3"/>
    <n v="2"/>
    <s v="75.01.010"/>
    <m/>
    <m/>
    <n v="58.77"/>
    <s v="35594087842"/>
    <s v="Em Atividade Normal"/>
  </r>
  <r>
    <n v="113279"/>
    <s v="MARCOS ALEXANDRE FERREIRA CARV"/>
    <s v="MECANICO II"/>
    <x v="1"/>
    <n v="2"/>
    <s v="75.02.003"/>
    <m/>
    <m/>
    <n v="33.020000000000003"/>
    <s v="03538314764"/>
    <s v="Gozando Férias"/>
  </r>
  <r>
    <n v="114757"/>
    <s v="MARCOS BRITO DA SILVA"/>
    <s v="MOTORISTA CAMINHAO"/>
    <x v="1"/>
    <n v="2"/>
    <s v="75.01.019"/>
    <m/>
    <m/>
    <n v="173.47"/>
    <s v="24960102810"/>
    <s v="Em Atividade Normal"/>
  </r>
  <r>
    <n v="113294"/>
    <s v="MARCOS DE PAULA PRADO"/>
    <s v="VARREDOR"/>
    <x v="2"/>
    <n v="2"/>
    <s v="75.01.010"/>
    <m/>
    <m/>
    <n v="144.5"/>
    <s v="25289312803"/>
    <s v="Em Atividade Normal"/>
  </r>
  <r>
    <n v="113778"/>
    <s v="MARIA DE FATIMA CORREIA DA SIL"/>
    <s v="FISCAL DE TRAFEGO PLENO"/>
    <x v="4"/>
    <n v="2"/>
    <s v="75.02.003"/>
    <m/>
    <m/>
    <n v="74"/>
    <s v="34718587840"/>
    <s v="Em Atividade Normal"/>
  </r>
  <r>
    <n v="114106"/>
    <s v="MARIA ISABEL DA SILVA NUNES"/>
    <s v="AJUDANTE EQ SERVICOS DIVERSOS"/>
    <x v="3"/>
    <n v="2"/>
    <s v="75.01.013"/>
    <m/>
    <m/>
    <n v="194.58"/>
    <s v="32275861858"/>
    <s v="Em Atividade Normal"/>
  </r>
  <r>
    <n v="112262"/>
    <s v="MARIA MADALENA LIMA CARDOSO"/>
    <s v="AJUDANTE EQ SERVICOS DIVERSOS"/>
    <x v="4"/>
    <n v="2"/>
    <s v="75.01.001"/>
    <m/>
    <m/>
    <n v="191.65"/>
    <s v="02326696867"/>
    <s v="Em Atividade Normal"/>
  </r>
  <r>
    <n v="112397"/>
    <s v="MATHEUS CASTRO SENA ROSA"/>
    <s v="VARREDOR"/>
    <x v="3"/>
    <n v="2"/>
    <s v="75.01.006"/>
    <m/>
    <m/>
    <n v="141.72"/>
    <s v="42829770862"/>
    <s v="Em Atividade Normal"/>
  </r>
  <r>
    <n v="112402"/>
    <s v="MATHEUS DANTAS"/>
    <s v="AJUDANTE EQ SERVICOS DIVERSOS"/>
    <x v="4"/>
    <n v="2"/>
    <s v="75.01.013"/>
    <m/>
    <m/>
    <n v="49.65"/>
    <s v="44512454861"/>
    <s v="Em Atividade Normal"/>
  </r>
  <r>
    <n v="112405"/>
    <s v="MATHEUS FERREIRA MACIEL"/>
    <s v="VARREDOR"/>
    <x v="0"/>
    <n v="2"/>
    <s v="75.01.006"/>
    <m/>
    <m/>
    <n v="199.22"/>
    <s v="52149009889"/>
    <s v="Em Atividade Normal"/>
  </r>
  <r>
    <n v="114928"/>
    <s v="MATHEUS SILVA DA CUNHA"/>
    <s v="AJUDANTE EQ SERVICOS DIVERSOS"/>
    <x v="1"/>
    <n v="2"/>
    <s v="75.01.013"/>
    <m/>
    <m/>
    <n v="172.31"/>
    <s v="50911445870"/>
    <s v="Em Atividade Normal"/>
  </r>
  <r>
    <n v="112469"/>
    <s v="MAURICIO SANTANA"/>
    <s v="VARREDOR"/>
    <x v="3"/>
    <n v="2"/>
    <s v="75.01.006"/>
    <m/>
    <m/>
    <n v="196.56"/>
    <s v="11784528838"/>
    <s v="Em Atividade Normal"/>
  </r>
  <r>
    <n v="116977"/>
    <s v="MAYCON KEVEN BRITO SILVA"/>
    <s v="AJUDANTE EQ SERVICOS DIVERSOS"/>
    <x v="1"/>
    <n v="2"/>
    <s v="75.01.013"/>
    <m/>
    <m/>
    <n v="150.69999999999999"/>
    <s v="53466245893"/>
    <s v="Gozando Férias"/>
  </r>
  <r>
    <n v="112492"/>
    <s v="MICHAEL DOMINGOS MACHADO SANTO"/>
    <s v="VARREDOR"/>
    <x v="0"/>
    <n v="2"/>
    <s v="75.01.006"/>
    <m/>
    <m/>
    <n v="198.63"/>
    <s v="50529507803"/>
    <s v="Em Atividade Normal"/>
  </r>
  <r>
    <n v="112669"/>
    <s v="MISSIMEIRE FERREIRA LIMA DOS S"/>
    <s v="VARREDOR"/>
    <x v="4"/>
    <n v="2"/>
    <s v="75.01.006"/>
    <m/>
    <m/>
    <n v="123.84"/>
    <s v="35728735843"/>
    <s v="Em Atividade Normal"/>
  </r>
  <r>
    <n v="112744"/>
    <s v="NELSON ROBERTO RIBEIRO DA SILV"/>
    <s v="BUEIRISTA"/>
    <x v="3"/>
    <n v="2"/>
    <s v="75.01.012"/>
    <m/>
    <m/>
    <n v="117.2"/>
    <s v="09470607821"/>
    <s v="Em Atividade Normal"/>
  </r>
  <r>
    <n v="112780"/>
    <s v="NILSON RODRIGUES DE JESUS"/>
    <s v="VARREDOR"/>
    <x v="0"/>
    <n v="2"/>
    <s v="75.01.006"/>
    <m/>
    <m/>
    <n v="177.42"/>
    <s v="14693055859"/>
    <s v="Em Atividade Normal"/>
  </r>
  <r>
    <n v="114761"/>
    <s v="NIVALDO MARQUES DOS SANTOS"/>
    <s v="MOTORISTA CAMINHAO"/>
    <x v="1"/>
    <n v="2"/>
    <s v="75.01.019"/>
    <m/>
    <m/>
    <n v="187.72"/>
    <s v="15366574846"/>
    <s v="Em Atividade Normal"/>
  </r>
  <r>
    <n v="112877"/>
    <s v="ODAIR DOS SANTOS FREITAS"/>
    <s v="AJUDANTE EQ SERVICOS DIVERSOS"/>
    <x v="2"/>
    <n v="2"/>
    <s v="75.01.014"/>
    <m/>
    <m/>
    <n v="153.74"/>
    <s v="21947372866"/>
    <s v="Em Atividade Normal"/>
  </r>
  <r>
    <n v="112908"/>
    <s v="OLIMPIO PEREIRA DE MELO FILHO"/>
    <s v="AJUDANTE EQ SERVICOS DIVERSOS"/>
    <x v="3"/>
    <n v="2"/>
    <s v="75.01.019"/>
    <m/>
    <m/>
    <n v="61.52"/>
    <s v="34620831808"/>
    <s v="Em Atividade Normal"/>
  </r>
  <r>
    <n v="115229"/>
    <s v="ORLANDO DE SOUZA BATISTA"/>
    <s v="SERRALHEIRO"/>
    <x v="1"/>
    <n v="3"/>
    <s v="75.02.001"/>
    <m/>
    <m/>
    <n v="150.24"/>
    <s v="17616058876"/>
    <s v="Em Atividade Normal"/>
  </r>
  <r>
    <n v="113032"/>
    <s v="ORLANDO SEBASTIAO DA SILVA"/>
    <s v="VARREDOR"/>
    <x v="4"/>
    <n v="2"/>
    <s v="75.01.006"/>
    <m/>
    <m/>
    <n v="79.7"/>
    <s v="62507214449"/>
    <s v="Em Atividade Normal"/>
  </r>
  <r>
    <n v="113669"/>
    <s v="OZEIAS ROSA BARBOSA"/>
    <s v="VARREDOR"/>
    <x v="4"/>
    <n v="2"/>
    <s v="75.01.006"/>
    <m/>
    <m/>
    <n v="62.52"/>
    <s v="34133706854"/>
    <s v="Em Atividade Normal"/>
  </r>
  <r>
    <n v="113183"/>
    <s v="OZIEL PAULO DE LIMA"/>
    <s v="COLETOR"/>
    <x v="1"/>
    <n v="2"/>
    <s v="75.01.024"/>
    <m/>
    <m/>
    <n v="50"/>
    <s v="28917126847"/>
    <s v="Em Atividade Normal"/>
  </r>
  <r>
    <n v="113188"/>
    <s v="OZILINA AUGUSTINHA DE SOUZA"/>
    <s v="AJUDANTE EQ SERVICOS DIVERSOS"/>
    <x v="0"/>
    <n v="2"/>
    <s v="75.01.013"/>
    <m/>
    <m/>
    <n v="199.86"/>
    <s v="13188386818"/>
    <s v="Em Atividade Normal"/>
  </r>
  <r>
    <n v="113218"/>
    <s v="PAULO CAMPOS MEIRELES"/>
    <s v="MOTORISTA CAMINHAO"/>
    <x v="1"/>
    <n v="2"/>
    <s v="75.01.024"/>
    <m/>
    <m/>
    <n v="142.29"/>
    <s v="28402046819"/>
    <s v="Em Atividade Normal"/>
  </r>
  <r>
    <n v="114980"/>
    <s v="PAULO FRANCISCO DO PRADO SILVA"/>
    <s v="AJUDANTE EQ SERVICOS DIVERSOS"/>
    <x v="4"/>
    <n v="2"/>
    <s v="75.01.013"/>
    <m/>
    <m/>
    <n v="133.6"/>
    <s v="44340441848"/>
    <s v="Em Atividade Normal"/>
  </r>
  <r>
    <n v="113262"/>
    <s v="PAULO HENRIQUE MAPA"/>
    <s v="VARREDOR"/>
    <x v="3"/>
    <n v="2"/>
    <s v="75.01.006"/>
    <m/>
    <m/>
    <n v="200"/>
    <s v="11856239810"/>
    <s v="Em Atividade Normal"/>
  </r>
  <r>
    <n v="113389"/>
    <s v="PAULO SERGIO DA SILVA"/>
    <s v="COLETOR"/>
    <x v="1"/>
    <n v="2"/>
    <s v="75.01.024"/>
    <m/>
    <m/>
    <n v="199.7"/>
    <s v="26290240838"/>
    <s v="Em Atividade Normal"/>
  </r>
  <r>
    <n v="113407"/>
    <s v="PEDRO AMARO DA SILVA"/>
    <s v="MOTORISTA CAMINHAO"/>
    <x v="1"/>
    <n v="2"/>
    <s v="75.01.001"/>
    <m/>
    <m/>
    <n v="125.33"/>
    <s v="33057214487"/>
    <s v="Em Atividade Normal"/>
  </r>
  <r>
    <n v="113477"/>
    <s v="RAFAEL DE MELO"/>
    <s v="AJUDANTE EQ SERVICOS DIVERSOS"/>
    <x v="3"/>
    <n v="2"/>
    <s v="75.01.022"/>
    <m/>
    <m/>
    <n v="108.51"/>
    <s v="44338321890"/>
    <s v="Em Atividade Normal"/>
  </r>
  <r>
    <n v="113520"/>
    <s v="RAFAEL THEODORO LEITE OLIVEIRA"/>
    <s v="FISCAL DE TURMA PLENO"/>
    <x v="5"/>
    <n v="2"/>
    <s v="75.02.003"/>
    <m/>
    <m/>
    <n v="165.66"/>
    <s v="42495622801"/>
    <s v="Em Atividade Normal"/>
  </r>
  <r>
    <n v="113536"/>
    <s v="RAIMUNDA TELES DE ALMEIDA"/>
    <s v="VARREDOR"/>
    <x v="3"/>
    <n v="2"/>
    <s v="75.01.010"/>
    <m/>
    <m/>
    <n v="174.2"/>
    <s v="02415449555"/>
    <s v="Em Atividade Normal"/>
  </r>
  <r>
    <n v="113577"/>
    <s v="REGINALDO ASSUMPCAO GARCIA"/>
    <s v="COLETOR"/>
    <x v="1"/>
    <n v="2"/>
    <s v="75.01.023"/>
    <m/>
    <m/>
    <n v="67.02"/>
    <s v="31115525867"/>
    <s v="Em Atividade Normal"/>
  </r>
  <r>
    <n v="113608"/>
    <s v="REGINALDO FLORENCIO DA SILVA"/>
    <s v="VARREDOR"/>
    <x v="2"/>
    <n v="2"/>
    <s v="75.01.006"/>
    <m/>
    <m/>
    <n v="161.46"/>
    <s v="27240375889"/>
    <s v="Em Atividade Normal"/>
  </r>
  <r>
    <n v="114031"/>
    <s v="RICARDO APARECIDO DA CONCEICAO"/>
    <s v="FISCAL DE TURMA PLENO"/>
    <x v="4"/>
    <n v="2"/>
    <s v="75.02.003"/>
    <m/>
    <m/>
    <n v="124.57"/>
    <s v="31495483819"/>
    <s v="Em Atividade Normal"/>
  </r>
  <r>
    <n v="113689"/>
    <s v="RICARDO APARECIDO FERNANDO DE "/>
    <s v="COLETOR"/>
    <x v="1"/>
    <n v="2"/>
    <s v="75.01.017"/>
    <m/>
    <m/>
    <n v="53.39"/>
    <s v="36748000807"/>
    <s v="Em Atividade Normal"/>
  </r>
  <r>
    <n v="116320"/>
    <s v="RICARDO GOMES"/>
    <s v="AJUDANTE EQ SERVICOS DIVERSOS"/>
    <x v="3"/>
    <n v="2"/>
    <s v="75.01.022"/>
    <m/>
    <m/>
    <n v="55.66"/>
    <s v="29436224869"/>
    <s v="Em Atividade Normal"/>
  </r>
  <r>
    <n v="114258"/>
    <s v="RICARDO PINTO DA CONCEICAO"/>
    <s v="AJUDANTE EQ SERVICOS DIVERSOS"/>
    <x v="4"/>
    <n v="2"/>
    <s v="75.01.014"/>
    <m/>
    <m/>
    <n v="134.79"/>
    <s v="21596641894"/>
    <s v="Em Atividade Normal"/>
  </r>
  <r>
    <n v="113611"/>
    <s v="RICARDO RODRIGUES DAS NEVES"/>
    <s v="FISCAL DE TURMA PLENO"/>
    <x v="4"/>
    <n v="2"/>
    <s v="75.02.003"/>
    <m/>
    <m/>
    <n v="135.25"/>
    <s v="12475042800"/>
    <s v="Em Atividade Normal"/>
  </r>
  <r>
    <n v="112853"/>
    <s v="RIVALDO ANTONIO TEIXEIRA"/>
    <s v="VARREDOR"/>
    <x v="4"/>
    <n v="2"/>
    <s v="75.01.006"/>
    <m/>
    <m/>
    <n v="197.59"/>
    <s v="12968772805"/>
    <s v="Em Atividade Normal"/>
  </r>
  <r>
    <n v="112823"/>
    <s v="ROBERTA CRISTINA DOS SANTOS AM"/>
    <s v="VARREDOR"/>
    <x v="5"/>
    <n v="2"/>
    <s v="75.01.007"/>
    <m/>
    <m/>
    <n v="199.5"/>
    <s v="36889619862"/>
    <s v="Em Atividade Normal"/>
  </r>
  <r>
    <n v="112778"/>
    <s v="ROBERTO MACHADO ARAUJO"/>
    <s v="VARREDOR"/>
    <x v="0"/>
    <n v="2"/>
    <s v="75.01.006"/>
    <m/>
    <m/>
    <n v="41.98"/>
    <s v="81165951304"/>
    <s v="Em Atividade Normal"/>
  </r>
  <r>
    <n v="112769"/>
    <s v="ROBERTO PEDRETE MAIA"/>
    <s v="MOTORISTA CAMINHAO"/>
    <x v="1"/>
    <n v="2"/>
    <s v="75.01.024"/>
    <m/>
    <m/>
    <n v="176.78"/>
    <s v="22678569802"/>
    <s v="Em Atividade Normal"/>
  </r>
  <r>
    <n v="116132"/>
    <s v="ROBERTO SOARES CARDOSO"/>
    <s v="MOTORISTA CAMINHAO"/>
    <x v="1"/>
    <n v="2"/>
    <s v="75.01.017"/>
    <m/>
    <m/>
    <n v="418.52"/>
    <s v="13366764856"/>
    <s v="Em Atividade Normal"/>
  </r>
  <r>
    <n v="119933"/>
    <s v="RODRIGO ALENCAR LINO DOS ANJOS"/>
    <s v="AJUDANTE EQ SERVICOS DIVERSOS"/>
    <x v="5"/>
    <n v="2"/>
    <s v="75.01.013"/>
    <m/>
    <m/>
    <n v="199.68"/>
    <s v="38904582890"/>
    <s v="Em Atividade Normal"/>
  </r>
  <r>
    <n v="119117"/>
    <s v="RODRIGO MUNIZ FERNANDES"/>
    <s v="AJUDANTE EQ SERVICOS DIVERSOS"/>
    <x v="2"/>
    <n v="2"/>
    <s v="75.01.013"/>
    <m/>
    <m/>
    <n v="30.48"/>
    <s v="32375242807"/>
    <s v="Em Atividade Normal"/>
  </r>
  <r>
    <n v="114454"/>
    <s v="RODRIGO SOARES"/>
    <s v="AJUDANTE EQ SERVICOS DIVERSOS"/>
    <x v="4"/>
    <n v="2"/>
    <s v="75.01.004"/>
    <m/>
    <m/>
    <n v="76.97"/>
    <s v="25575116840"/>
    <s v="Gozando Férias"/>
  </r>
  <r>
    <n v="114937"/>
    <s v="ROGERIO ALEXANDRE DE SOUZA"/>
    <s v="AJUDANTE EQ SERVICOS DIVERSOS"/>
    <x v="1"/>
    <n v="2"/>
    <s v="75.01.014"/>
    <m/>
    <m/>
    <n v="163.38999999999999"/>
    <s v="29171697888"/>
    <s v="Em Atividade Normal"/>
  </r>
  <r>
    <n v="120188"/>
    <s v="ROGERIO LUIS RODRIGUES"/>
    <s v="AJUDANTE EQ SERVICOS DIVERSOS"/>
    <x v="2"/>
    <n v="2"/>
    <s v="75.01.014"/>
    <m/>
    <m/>
    <n v="196.28"/>
    <s v="29197162809"/>
    <s v="Em Atividade Normal"/>
  </r>
  <r>
    <n v="112381"/>
    <s v="RONALDO GONCALVES DA PENHA"/>
    <s v="COLETOR"/>
    <x v="1"/>
    <n v="2"/>
    <s v="75.01.017"/>
    <m/>
    <m/>
    <n v="198.45"/>
    <s v="31293102822"/>
    <s v="Em Atividade Normal"/>
  </r>
  <r>
    <n v="112674"/>
    <s v="ROSANGELA OLIVEIRA LIMA"/>
    <s v="VARREDOR"/>
    <x v="4"/>
    <n v="2"/>
    <s v="75.01.006"/>
    <m/>
    <m/>
    <n v="76.98"/>
    <s v="40195615832"/>
    <s v="Em Atividade Normal"/>
  </r>
  <r>
    <n v="116009"/>
    <s v="ROSENIL FIM JUNIOR"/>
    <s v="VARREDOR"/>
    <x v="0"/>
    <n v="2"/>
    <s v="75.01.006"/>
    <m/>
    <m/>
    <n v="196.95"/>
    <s v="41614815860"/>
    <s v="Em Atividade Normal"/>
  </r>
  <r>
    <n v="116237"/>
    <s v="RUDINEI SILVA FERREIRA DA CRUZ"/>
    <s v="VARREDOR"/>
    <x v="0"/>
    <n v="2"/>
    <s v="75.01.006"/>
    <m/>
    <m/>
    <n v="136.9"/>
    <s v="32334759856"/>
    <s v="Em Atividade Normal"/>
  </r>
  <r>
    <n v="112444"/>
    <s v="SAMUEL DE ALCANTARA"/>
    <s v="AJUDANTE EQ SERVICOS DIVERSOS"/>
    <x v="0"/>
    <n v="2"/>
    <s v="75.01.013"/>
    <m/>
    <m/>
    <n v="153.54"/>
    <s v="39308101829"/>
    <s v="Em Atividade Normal"/>
  </r>
  <r>
    <n v="112704"/>
    <s v="SAMUEL NOGUEIRA SANTANA"/>
    <s v="COLETOR"/>
    <x v="1"/>
    <n v="2"/>
    <s v="75.01.023"/>
    <m/>
    <m/>
    <n v="20.21"/>
    <s v="34455631879"/>
    <s v="Em Atividade Normal"/>
  </r>
  <r>
    <n v="112224"/>
    <s v="SEVERINO CANDIDO DA SILVA"/>
    <s v="VARREDOR"/>
    <x v="2"/>
    <n v="2"/>
    <s v="75.01.006"/>
    <m/>
    <m/>
    <n v="127.66"/>
    <s v="51567954472"/>
    <s v="Em Atividade Normal"/>
  </r>
  <r>
    <n v="112722"/>
    <s v="SIDNEY CUNHA DE MIRANDA"/>
    <s v="AJUDANTE EQ SERVICOS DIVERSOS"/>
    <x v="1"/>
    <n v="2"/>
    <s v="75.01.005"/>
    <m/>
    <m/>
    <n v="63.47"/>
    <s v="16338288835"/>
    <s v="Em Atividade Normal"/>
  </r>
  <r>
    <n v="113008"/>
    <s v="SILVIO APARECIDO DOS SANTOS"/>
    <s v="MOTORISTA CAMINHAO"/>
    <x v="1"/>
    <n v="2"/>
    <s v="75.01.022"/>
    <m/>
    <m/>
    <n v="200"/>
    <s v="09266072869"/>
    <s v="Em Atividade Normal"/>
  </r>
  <r>
    <n v="112725"/>
    <s v="SILVIO BATISTA DE LIRA"/>
    <s v="BUEIRISTA"/>
    <x v="4"/>
    <n v="2"/>
    <s v="75.01.012"/>
    <m/>
    <m/>
    <n v="13.5"/>
    <s v="12958463818"/>
    <s v="Em Atividade Normal"/>
  </r>
  <r>
    <n v="113013"/>
    <s v="SILVIO SILVA DE SOUZA"/>
    <s v="MOTORISTA CAMINHAO"/>
    <x v="1"/>
    <n v="2"/>
    <s v="75.01.017"/>
    <m/>
    <m/>
    <n v="51.06"/>
    <s v="08475240860"/>
    <s v="Em Atividade Normal"/>
  </r>
  <r>
    <n v="115400"/>
    <s v="SILVIO SOARES VIEIRA"/>
    <s v="AJUDANTE EQ SERVICOS DIVERSOS"/>
    <x v="4"/>
    <n v="2"/>
    <s v="75.01.013"/>
    <m/>
    <m/>
    <n v="197.89"/>
    <s v="28070158832"/>
    <s v="Em Atividade Normal"/>
  </r>
  <r>
    <n v="116021"/>
    <s v="SIMONE MORAIS DOS SANTOS"/>
    <s v="AJUDANTE EQ SERVICOS DIVERSOS"/>
    <x v="3"/>
    <n v="2"/>
    <s v="75.01.022"/>
    <m/>
    <m/>
    <n v="182.62"/>
    <s v="37144333844"/>
    <s v="Em Atividade Normal"/>
  </r>
  <r>
    <n v="122087"/>
    <s v="SOLANGE APARECIDA DE ALENCAR C"/>
    <s v="AJUDANTE EQ SERVICOS DIVERSOS"/>
    <x v="5"/>
    <n v="2"/>
    <s v="75.01.013"/>
    <m/>
    <m/>
    <n v="97.16"/>
    <s v="32662831391"/>
    <s v="Em Atividade Normal"/>
  </r>
  <r>
    <n v="117406"/>
    <s v="THIAGO CELESTINO DE SOUZA"/>
    <s v="VARREDOR"/>
    <x v="3"/>
    <n v="2"/>
    <s v="75.01.006"/>
    <m/>
    <m/>
    <n v="184.16"/>
    <s v="39796147866"/>
    <s v="Em Atividade Normal"/>
  </r>
  <r>
    <n v="116988"/>
    <s v="THIAGO FERREIRA DA SILVA"/>
    <s v="AJUDANTE EQ SERVICOS DIVERSOS"/>
    <x v="0"/>
    <n v="2"/>
    <s v="75.01.022"/>
    <m/>
    <m/>
    <n v="121.2"/>
    <s v="34448865860"/>
    <s v="Em Atividade Normal"/>
  </r>
  <r>
    <n v="114262"/>
    <s v="THIAGO RANGEL DA SILVA"/>
    <s v="AJUDANTE EQ SERVICOS DIVERSOS"/>
    <x v="4"/>
    <n v="2"/>
    <s v="75.01.016"/>
    <m/>
    <m/>
    <n v="57.29"/>
    <s v="42329707894"/>
    <s v="Em Atividade Normal"/>
  </r>
  <r>
    <n v="112730"/>
    <s v="THOMAS LUIS BAPTISTA PEREIRA"/>
    <s v="AJUDANTE EQ SERVICOS DIVERSOS"/>
    <x v="4"/>
    <n v="2"/>
    <s v="75.01.013"/>
    <m/>
    <m/>
    <n v="91.07"/>
    <s v="42684778884"/>
    <s v="Em Atividade Normal"/>
  </r>
  <r>
    <n v="116384"/>
    <s v="TIAGO ALVES CORREIA"/>
    <s v="AJUDANTE EQ SERVICOS DIVERSOS"/>
    <x v="2"/>
    <n v="2"/>
    <s v="75.01.017"/>
    <m/>
    <m/>
    <n v="196.16"/>
    <s v="32516572832"/>
    <s v="Em Atividade Normal"/>
  </r>
  <r>
    <n v="112733"/>
    <s v="TIAGO MACHADO CARDOZO"/>
    <s v="MOTORISTA CAMINHAO"/>
    <x v="1"/>
    <n v="2"/>
    <s v="75.01.022"/>
    <m/>
    <m/>
    <n v="59.12"/>
    <s v="37461304844"/>
    <s v="Em Atividade Normal"/>
  </r>
  <r>
    <n v="121460"/>
    <s v="TIAGO SANTOS DA CONCEICAO"/>
    <s v="AJUDANTE EQ SERVICOS DIVERSOS"/>
    <x v="2"/>
    <n v="2"/>
    <s v="75.01.011"/>
    <m/>
    <m/>
    <n v="42.29"/>
    <s v="42154402895"/>
    <s v="Em Atividade Normal"/>
  </r>
  <r>
    <n v="112759"/>
    <s v="UILTON SILVA DOS ANJOS SANTOS"/>
    <s v="MOTORISTA CAMINHAO"/>
    <x v="1"/>
    <n v="2"/>
    <s v="75.01.013"/>
    <m/>
    <m/>
    <n v="191.33"/>
    <s v="00935390537"/>
    <s v="Em Atividade Normal"/>
  </r>
  <r>
    <n v="114127"/>
    <s v="VAGNER VIANA"/>
    <s v="MOTORISTA CAMINHAO"/>
    <x v="1"/>
    <n v="2"/>
    <s v="75.01.013"/>
    <m/>
    <m/>
    <n v="183.12"/>
    <s v="27680024880"/>
    <s v="Em Atividade Normal"/>
  </r>
  <r>
    <n v="113034"/>
    <s v="VALDECI APARECIDO REIS DE ANDR"/>
    <s v="MOTORISTA CAMINHAO"/>
    <x v="1"/>
    <n v="2"/>
    <s v="75.01.001"/>
    <m/>
    <m/>
    <n v="194.2"/>
    <s v="17993836875"/>
    <s v="Em Atividade Normal"/>
  </r>
  <r>
    <n v="112504"/>
    <s v="VALDEIR OLIVEIRA SANTOS"/>
    <s v="VARREDOR"/>
    <x v="0"/>
    <n v="2"/>
    <s v="75.01.006"/>
    <m/>
    <m/>
    <n v="18.95"/>
    <s v="26072873839"/>
    <s v="Em Atividade Normal"/>
  </r>
  <r>
    <n v="112507"/>
    <s v="VALDEIR PEREIRA DOS SANTOS"/>
    <s v="VARREDOR"/>
    <x v="0"/>
    <n v="2"/>
    <s v="75.01.006"/>
    <m/>
    <m/>
    <n v="93.92"/>
    <s v="22487718862"/>
    <s v="Em Atividade Normal"/>
  </r>
  <r>
    <n v="112569"/>
    <s v="VALDIR BEZERRA DOS SANTOS"/>
    <s v="VARREDOR"/>
    <x v="0"/>
    <n v="2"/>
    <s v="75.01.006"/>
    <m/>
    <m/>
    <n v="138.38999999999999"/>
    <s v="29043671878"/>
    <s v="Gozando Férias"/>
  </r>
  <r>
    <n v="114124"/>
    <s v="VALDIR ROCHSTROCH BATISTA"/>
    <s v="MOTORISTA CAMINHAO"/>
    <x v="1"/>
    <n v="2"/>
    <s v="75.01.017"/>
    <m/>
    <m/>
    <n v="167.81"/>
    <s v="05688915625"/>
    <s v="Em Atividade Normal"/>
  </r>
  <r>
    <n v="112573"/>
    <s v="VALDIVIO RODRIGUES CRUZ"/>
    <s v="AJUDANTE EQ SERVICOS DIVERSOS"/>
    <x v="5"/>
    <n v="2"/>
    <s v="75.01.013"/>
    <m/>
    <m/>
    <n v="41.47"/>
    <s v="11203705824"/>
    <s v="Em Atividade Normal"/>
  </r>
  <r>
    <n v="116111"/>
    <s v="VALTER PEREIRA"/>
    <s v="MOTORISTA CAMINHAO"/>
    <x v="1"/>
    <n v="2"/>
    <s v="75.01.024"/>
    <m/>
    <m/>
    <n v="122.94"/>
    <s v="11452164800"/>
    <s v="Em Atividade Normal"/>
  </r>
  <r>
    <n v="112579"/>
    <s v="VANDERLEI ALEXANDRE DA SILVA"/>
    <s v="VARREDOR"/>
    <x v="2"/>
    <n v="2"/>
    <s v="75.01.006"/>
    <m/>
    <m/>
    <n v="35.21"/>
    <s v="11841264881"/>
    <s v="Em Atividade Normal"/>
  </r>
  <r>
    <n v="114981"/>
    <s v="WAGNER SANTANA XAVIER"/>
    <s v="MOTORISTA CAMINHAO"/>
    <x v="1"/>
    <n v="2"/>
    <s v="75.01.001"/>
    <m/>
    <m/>
    <n v="44.66"/>
    <s v="14775912810"/>
    <s v="Em Atividade Normal"/>
  </r>
  <r>
    <n v="113074"/>
    <s v="WEVERSON DA SILVA FELIPE"/>
    <s v="MOTORISTA CAMINHAO"/>
    <x v="1"/>
    <n v="2"/>
    <s v="75.01.013"/>
    <m/>
    <m/>
    <n v="155.38"/>
    <s v="17363601836"/>
    <s v="Em Atividade Normal"/>
  </r>
  <r>
    <n v="112363"/>
    <s v="WILIAM MOREIRA NASCIMENTO"/>
    <s v="AJUDANTE EQ SERVICOS DIVERSOS"/>
    <x v="3"/>
    <n v="2"/>
    <s v="75.01.016"/>
    <m/>
    <m/>
    <n v="189.56"/>
    <s v="32289122807"/>
    <s v="Em Atividade Normal"/>
  </r>
  <r>
    <n v="112250"/>
    <s v="WILLIAM ALVES DO NASCIMENTO"/>
    <s v="AJUDANTE EQ SERVICOS DIVERSOS"/>
    <x v="2"/>
    <n v="2"/>
    <s v="75.01.013"/>
    <m/>
    <m/>
    <n v="200"/>
    <s v="42239080817"/>
    <s v="Em Atividade Normal"/>
  </r>
  <r>
    <n v="112626"/>
    <s v="WILLIAM LIMA SILVA"/>
    <s v="AJUDANTE EQ SERVICOS DIVERSOS"/>
    <x v="0"/>
    <n v="2"/>
    <s v="75.01.011"/>
    <m/>
    <m/>
    <n v="121.43"/>
    <s v="39704373856"/>
    <s v="Em Atividade Normal"/>
  </r>
  <r>
    <n v="113846"/>
    <s v="WILLIAM LUIZ DA SILVA"/>
    <s v="COMPRADOR"/>
    <x v="6"/>
    <n v="1"/>
    <s v="02.07.001"/>
    <m/>
    <m/>
    <n v="198.34"/>
    <s v="27775107847"/>
    <s v="Em Atividade Normal"/>
  </r>
  <r>
    <n v="112628"/>
    <s v="WILLIAN CARDOSO DA SILVA"/>
    <s v="AJUDANTE EQ SERVICOS DIVERSOS"/>
    <x v="0"/>
    <n v="2"/>
    <s v="75.01.016"/>
    <m/>
    <m/>
    <n v="200"/>
    <s v="11549804480"/>
    <s v="Em Atividade Normal"/>
  </r>
  <r>
    <n v="114748"/>
    <s v="WILSON CAMARGO DE AMANCIO"/>
    <s v="AJUDANTE EQ SERVICOS DIVERSOS"/>
    <x v="4"/>
    <n v="2"/>
    <s v="75.01.014"/>
    <m/>
    <m/>
    <n v="55.92"/>
    <s v="19584168860"/>
    <s v="Gozando Féri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11" firstHeaderRow="1" firstDataRow="1" firstDataCol="1"/>
  <pivotFields count="11">
    <pivotField showAll="0"/>
    <pivotField showAll="0"/>
    <pivotField showAll="0"/>
    <pivotField axis="axisRow" showAll="0">
      <items count="8">
        <item x="6"/>
        <item x="3"/>
        <item x="0"/>
        <item x="2"/>
        <item x="1"/>
        <item x="5"/>
        <item x="4"/>
        <item t="default"/>
      </items>
    </pivotField>
    <pivotField showAll="0"/>
    <pivotField showAll="0"/>
    <pivotField showAll="0"/>
    <pivotField showAll="0"/>
    <pivotField dataField="1" numFmtId="43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R$" fld="8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5"/>
  <sheetViews>
    <sheetView tabSelected="1" workbookViewId="0">
      <pane ySplit="1" topLeftCell="A277" activePane="bottomLeft" state="frozen"/>
      <selection pane="bottomLeft" activeCell="J305" sqref="J305"/>
    </sheetView>
  </sheetViews>
  <sheetFormatPr defaultRowHeight="15" x14ac:dyDescent="0.25"/>
  <cols>
    <col min="1" max="1" width="11.28515625" bestFit="1" customWidth="1"/>
    <col min="2" max="2" width="36.7109375" bestFit="1" customWidth="1"/>
    <col min="3" max="3" width="40.7109375" style="3" bestFit="1" customWidth="1"/>
    <col min="4" max="4" width="27.85546875" style="3" bestFit="1" customWidth="1"/>
    <col min="5" max="6" width="14.5703125" style="2" customWidth="1"/>
    <col min="7" max="8" width="14.5703125" customWidth="1"/>
    <col min="9" max="9" width="11.5703125" style="1" bestFit="1" customWidth="1"/>
    <col min="10" max="10" width="11.5703125" style="1" customWidth="1"/>
    <col min="11" max="11" width="12" bestFit="1" customWidth="1"/>
    <col min="12" max="12" width="29.140625" bestFit="1" customWidth="1"/>
  </cols>
  <sheetData>
    <row r="1" spans="1:12" x14ac:dyDescent="0.25">
      <c r="A1" s="8" t="s">
        <v>0</v>
      </c>
      <c r="B1" s="8" t="s">
        <v>1</v>
      </c>
      <c r="C1" s="9" t="s">
        <v>294</v>
      </c>
      <c r="D1" s="9" t="s">
        <v>295</v>
      </c>
      <c r="E1" s="10" t="s">
        <v>296</v>
      </c>
      <c r="F1" s="10" t="s">
        <v>297</v>
      </c>
      <c r="G1" s="8" t="s">
        <v>298</v>
      </c>
      <c r="H1" s="8" t="s">
        <v>299</v>
      </c>
      <c r="I1" s="11" t="s">
        <v>2</v>
      </c>
      <c r="J1" s="11" t="s">
        <v>379</v>
      </c>
      <c r="K1" s="8" t="s">
        <v>3</v>
      </c>
      <c r="L1" s="12" t="s">
        <v>329</v>
      </c>
    </row>
    <row r="2" spans="1:12" x14ac:dyDescent="0.25">
      <c r="A2" s="4">
        <v>112389</v>
      </c>
      <c r="B2" s="4" t="s">
        <v>24</v>
      </c>
      <c r="C2" s="5" t="str">
        <f>VLOOKUP(A2,[1]QUADRO!$A:$BG,3,0)</f>
        <v>VARREDOR</v>
      </c>
      <c r="D2" s="5" t="s">
        <v>300</v>
      </c>
      <c r="E2" s="6">
        <v>2</v>
      </c>
      <c r="F2" s="6" t="s">
        <v>301</v>
      </c>
      <c r="G2" s="4"/>
      <c r="H2" s="4"/>
      <c r="I2" s="7">
        <v>197.17</v>
      </c>
      <c r="J2" s="7">
        <f>VLOOKUP(A2,FOLHA!A:D,4,0)</f>
        <v>197.17</v>
      </c>
      <c r="K2" s="4" t="str">
        <f>"59492430487"</f>
        <v>59492430487</v>
      </c>
      <c r="L2" s="4" t="s">
        <v>330</v>
      </c>
    </row>
    <row r="3" spans="1:12" x14ac:dyDescent="0.25">
      <c r="A3" s="4">
        <v>114607</v>
      </c>
      <c r="B3" s="4" t="s">
        <v>222</v>
      </c>
      <c r="C3" s="5" t="str">
        <f>VLOOKUP(A3,[1]QUADRO!$A:$BG,3,0)</f>
        <v>AUXILIAR DE TRAFEGO</v>
      </c>
      <c r="D3" s="5" t="s">
        <v>302</v>
      </c>
      <c r="E3" s="6">
        <v>2</v>
      </c>
      <c r="F3" s="6" t="s">
        <v>303</v>
      </c>
      <c r="G3" s="4"/>
      <c r="H3" s="4"/>
      <c r="I3" s="7">
        <v>161.18</v>
      </c>
      <c r="J3" s="7">
        <f>VLOOKUP(A3,FOLHA!A:D,4,0)</f>
        <v>161.18</v>
      </c>
      <c r="K3" s="4" t="str">
        <f>"35697871848"</f>
        <v>35697871848</v>
      </c>
      <c r="L3" s="4" t="s">
        <v>330</v>
      </c>
    </row>
    <row r="4" spans="1:12" x14ac:dyDescent="0.25">
      <c r="A4" s="4">
        <v>112419</v>
      </c>
      <c r="B4" s="4" t="s">
        <v>32</v>
      </c>
      <c r="C4" s="5" t="str">
        <f>VLOOKUP(A4,[1]QUADRO!$A:$BG,3,0)</f>
        <v>VARREDOR</v>
      </c>
      <c r="D4" s="5" t="s">
        <v>304</v>
      </c>
      <c r="E4" s="6">
        <v>2</v>
      </c>
      <c r="F4" s="6" t="s">
        <v>305</v>
      </c>
      <c r="G4" s="4"/>
      <c r="H4" s="4"/>
      <c r="I4" s="7">
        <v>200</v>
      </c>
      <c r="J4" s="7">
        <f>VLOOKUP(A4,FOLHA!A:D,4,0)</f>
        <v>200</v>
      </c>
      <c r="K4" s="4" t="str">
        <f>"02289758833"</f>
        <v>02289758833</v>
      </c>
      <c r="L4" s="4" t="s">
        <v>330</v>
      </c>
    </row>
    <row r="5" spans="1:12" x14ac:dyDescent="0.25">
      <c r="A5" s="4">
        <v>112433</v>
      </c>
      <c r="B5" s="4" t="s">
        <v>33</v>
      </c>
      <c r="C5" s="5" t="str">
        <f>VLOOKUP(A5,[1]QUADRO!$A:$BG,3,0)</f>
        <v>COLETOR</v>
      </c>
      <c r="D5" s="5" t="s">
        <v>302</v>
      </c>
      <c r="E5" s="6">
        <v>2</v>
      </c>
      <c r="F5" s="6" t="s">
        <v>306</v>
      </c>
      <c r="G5" s="4"/>
      <c r="H5" s="4"/>
      <c r="I5" s="7">
        <v>86.88</v>
      </c>
      <c r="J5" s="7">
        <f>VLOOKUP(A5,FOLHA!A:D,4,0)</f>
        <v>86.88</v>
      </c>
      <c r="K5" s="4" t="str">
        <f>"03390105689"</f>
        <v>03390105689</v>
      </c>
      <c r="L5" s="4" t="s">
        <v>330</v>
      </c>
    </row>
    <row r="6" spans="1:12" x14ac:dyDescent="0.25">
      <c r="A6" s="4">
        <v>112641</v>
      </c>
      <c r="B6" s="4" t="s">
        <v>61</v>
      </c>
      <c r="C6" s="5" t="str">
        <f>VLOOKUP(A6,[1]QUADRO!$A:$BG,3,0)</f>
        <v>VARREDOR</v>
      </c>
      <c r="D6" s="5" t="s">
        <v>307</v>
      </c>
      <c r="E6" s="6">
        <v>2</v>
      </c>
      <c r="F6" s="6" t="s">
        <v>305</v>
      </c>
      <c r="G6" s="4"/>
      <c r="H6" s="4"/>
      <c r="I6" s="7">
        <v>168.05</v>
      </c>
      <c r="J6" s="7">
        <f>VLOOKUP(A6,FOLHA!A:D,4,0)</f>
        <v>168.05</v>
      </c>
      <c r="K6" s="4" t="str">
        <f>"19181651813"</f>
        <v>19181651813</v>
      </c>
      <c r="L6" s="4" t="s">
        <v>330</v>
      </c>
    </row>
    <row r="7" spans="1:12" x14ac:dyDescent="0.25">
      <c r="A7" s="4">
        <v>116076</v>
      </c>
      <c r="B7" s="4" t="s">
        <v>261</v>
      </c>
      <c r="C7" s="5" t="str">
        <f>VLOOKUP(A7,[1]QUADRO!$A:$BG,3,0)</f>
        <v>LAVADOR</v>
      </c>
      <c r="D7" s="5" t="s">
        <v>302</v>
      </c>
      <c r="E7" s="6">
        <v>2</v>
      </c>
      <c r="F7" s="6" t="s">
        <v>303</v>
      </c>
      <c r="G7" s="4"/>
      <c r="H7" s="4"/>
      <c r="I7" s="7">
        <v>97.57</v>
      </c>
      <c r="J7" s="7">
        <f>VLOOKUP(A7,FOLHA!A:D,4,0)</f>
        <v>97.57</v>
      </c>
      <c r="K7" s="4" t="str">
        <f>"35744750800"</f>
        <v>35744750800</v>
      </c>
      <c r="L7" s="4" t="s">
        <v>330</v>
      </c>
    </row>
    <row r="8" spans="1:12" x14ac:dyDescent="0.25">
      <c r="A8" s="4">
        <v>117290</v>
      </c>
      <c r="B8" s="4" t="s">
        <v>279</v>
      </c>
      <c r="C8" s="5" t="str">
        <f>VLOOKUP(A8,[1]QUADRO!$A:$BG,3,0)</f>
        <v>ELETRICISTA ADM</v>
      </c>
      <c r="D8" s="5" t="s">
        <v>302</v>
      </c>
      <c r="E8" s="6">
        <v>2</v>
      </c>
      <c r="F8" s="6" t="s">
        <v>303</v>
      </c>
      <c r="G8" s="4"/>
      <c r="H8" s="4"/>
      <c r="I8" s="7">
        <v>8.9700000000000006</v>
      </c>
      <c r="J8" s="7">
        <f>VLOOKUP(A8,FOLHA!A:D,4,0)</f>
        <v>8.9700000000000006</v>
      </c>
      <c r="K8" s="4" t="str">
        <f>"38790287886"</f>
        <v>38790287886</v>
      </c>
      <c r="L8" s="4" t="s">
        <v>330</v>
      </c>
    </row>
    <row r="9" spans="1:12" x14ac:dyDescent="0.25">
      <c r="A9" s="4">
        <v>112664</v>
      </c>
      <c r="B9" s="4" t="s">
        <v>65</v>
      </c>
      <c r="C9" s="5" t="str">
        <f>VLOOKUP(A9,[1]QUADRO!$A:$BG,3,0)</f>
        <v>VARREDOR</v>
      </c>
      <c r="D9" s="5" t="s">
        <v>308</v>
      </c>
      <c r="E9" s="6">
        <v>2</v>
      </c>
      <c r="F9" s="6" t="s">
        <v>309</v>
      </c>
      <c r="G9" s="4"/>
      <c r="H9" s="4"/>
      <c r="I9" s="7">
        <v>138.57</v>
      </c>
      <c r="J9" s="7">
        <f>VLOOKUP(A9,FOLHA!A:D,4,0)</f>
        <v>138.57</v>
      </c>
      <c r="K9" s="4" t="str">
        <f>"19107651805"</f>
        <v>19107651805</v>
      </c>
      <c r="L9" s="4" t="s">
        <v>330</v>
      </c>
    </row>
    <row r="10" spans="1:12" x14ac:dyDescent="0.25">
      <c r="A10" s="4">
        <v>112697</v>
      </c>
      <c r="B10" s="4" t="s">
        <v>72</v>
      </c>
      <c r="C10" s="5" t="str">
        <f>VLOOKUP(A10,[1]QUADRO!$A:$BG,3,0)</f>
        <v>VARREDOR</v>
      </c>
      <c r="D10" s="5" t="s">
        <v>300</v>
      </c>
      <c r="E10" s="6">
        <v>2</v>
      </c>
      <c r="F10" s="6" t="s">
        <v>305</v>
      </c>
      <c r="G10" s="4"/>
      <c r="H10" s="4"/>
      <c r="I10" s="7">
        <v>31.98</v>
      </c>
      <c r="J10" s="7">
        <f>VLOOKUP(A10,FOLHA!A:D,4,0)</f>
        <v>31.98</v>
      </c>
      <c r="K10" s="4" t="str">
        <f>"36641859860"</f>
        <v>36641859860</v>
      </c>
      <c r="L10" s="4" t="s">
        <v>330</v>
      </c>
    </row>
    <row r="11" spans="1:12" x14ac:dyDescent="0.25">
      <c r="A11" s="4">
        <v>114273</v>
      </c>
      <c r="B11" s="4" t="s">
        <v>211</v>
      </c>
      <c r="C11" s="5" t="str">
        <f>VLOOKUP(A11,[1]QUADRO!$A:$BG,3,0)</f>
        <v>AJUDANTE EQ SERVICOS DIVERSOS</v>
      </c>
      <c r="D11" s="5" t="s">
        <v>308</v>
      </c>
      <c r="E11" s="6">
        <v>2</v>
      </c>
      <c r="F11" s="6" t="s">
        <v>310</v>
      </c>
      <c r="G11" s="4"/>
      <c r="H11" s="4"/>
      <c r="I11" s="7">
        <v>72.88</v>
      </c>
      <c r="J11" s="7">
        <f>VLOOKUP(A11,FOLHA!A:D,4,0)</f>
        <v>72.88</v>
      </c>
      <c r="K11" s="4" t="str">
        <f>"22458679803"</f>
        <v>22458679803</v>
      </c>
      <c r="L11" s="4" t="s">
        <v>330</v>
      </c>
    </row>
    <row r="12" spans="1:12" x14ac:dyDescent="0.25">
      <c r="A12" s="4">
        <v>112798</v>
      </c>
      <c r="B12" s="4" t="s">
        <v>87</v>
      </c>
      <c r="C12" s="5" t="str">
        <f>VLOOKUP(A12,[1]QUADRO!$A:$BG,3,0)</f>
        <v>VARREDOR</v>
      </c>
      <c r="D12" s="5" t="s">
        <v>300</v>
      </c>
      <c r="E12" s="6">
        <v>2</v>
      </c>
      <c r="F12" s="6" t="s">
        <v>311</v>
      </c>
      <c r="G12" s="4"/>
      <c r="H12" s="4"/>
      <c r="I12" s="7">
        <v>141.6</v>
      </c>
      <c r="J12" s="7">
        <f>VLOOKUP(A12,FOLHA!A:D,4,0)</f>
        <v>141.6</v>
      </c>
      <c r="K12" s="4" t="str">
        <f>"22355382824"</f>
        <v>22355382824</v>
      </c>
      <c r="L12" s="4" t="s">
        <v>330</v>
      </c>
    </row>
    <row r="13" spans="1:12" x14ac:dyDescent="0.25">
      <c r="A13" s="4">
        <v>121482</v>
      </c>
      <c r="B13" s="4" t="s">
        <v>290</v>
      </c>
      <c r="C13" s="5" t="str">
        <f>VLOOKUP(A13,[1]QUADRO!$A:$BG,3,0)</f>
        <v>MOTORISTA CAMINHAO</v>
      </c>
      <c r="D13" s="5" t="s">
        <v>302</v>
      </c>
      <c r="E13" s="6">
        <v>2</v>
      </c>
      <c r="F13" s="6" t="s">
        <v>312</v>
      </c>
      <c r="G13" s="4"/>
      <c r="H13" s="4"/>
      <c r="I13" s="7">
        <v>23.46</v>
      </c>
      <c r="J13" s="7">
        <f>VLOOKUP(A13,FOLHA!A:D,4,0)</f>
        <v>23.46</v>
      </c>
      <c r="K13" s="4" t="str">
        <f>"36917075809"</f>
        <v>36917075809</v>
      </c>
      <c r="L13" s="4" t="s">
        <v>330</v>
      </c>
    </row>
    <row r="14" spans="1:12" x14ac:dyDescent="0.25">
      <c r="A14" s="4">
        <v>113103</v>
      </c>
      <c r="B14" s="4" t="s">
        <v>121</v>
      </c>
      <c r="C14" s="5" t="str">
        <f>VLOOKUP(A14,[1]QUADRO!$A:$BG,3,0)</f>
        <v>AJUDANTE EQ SERVICOS DIVERSOS</v>
      </c>
      <c r="D14" s="5" t="s">
        <v>300</v>
      </c>
      <c r="E14" s="6">
        <v>2</v>
      </c>
      <c r="F14" s="6" t="s">
        <v>313</v>
      </c>
      <c r="G14" s="4"/>
      <c r="H14" s="4"/>
      <c r="I14" s="7">
        <v>159.94999999999999</v>
      </c>
      <c r="J14" s="7">
        <f>VLOOKUP(A14,FOLHA!A:D,4,0)</f>
        <v>159.94999999999999</v>
      </c>
      <c r="K14" s="4" t="str">
        <f>"83673407953"</f>
        <v>83673407953</v>
      </c>
      <c r="L14" s="4" t="s">
        <v>330</v>
      </c>
    </row>
    <row r="15" spans="1:12" x14ac:dyDescent="0.25">
      <c r="A15" s="4">
        <v>121672</v>
      </c>
      <c r="B15" s="4" t="s">
        <v>291</v>
      </c>
      <c r="C15" s="5" t="str">
        <f>VLOOKUP(A15,[1]QUADRO!$A:$BG,3,0)</f>
        <v>AJUDANTE EQ SERVICOS DIVERSOS</v>
      </c>
      <c r="D15" s="5" t="s">
        <v>314</v>
      </c>
      <c r="E15" s="6">
        <v>2</v>
      </c>
      <c r="F15" s="6" t="s">
        <v>313</v>
      </c>
      <c r="G15" s="4"/>
      <c r="H15" s="4"/>
      <c r="I15" s="7">
        <v>60.75</v>
      </c>
      <c r="J15" s="7">
        <f>VLOOKUP(A15,FOLHA!A:D,4,0)</f>
        <v>60.75</v>
      </c>
      <c r="K15" s="4" t="str">
        <f>"30038038838"</f>
        <v>30038038838</v>
      </c>
      <c r="L15" s="4" t="s">
        <v>330</v>
      </c>
    </row>
    <row r="16" spans="1:12" x14ac:dyDescent="0.25">
      <c r="A16" s="4">
        <v>113760</v>
      </c>
      <c r="B16" s="4" t="s">
        <v>197</v>
      </c>
      <c r="C16" s="5" t="str">
        <f>VLOOKUP(A16,[1]QUADRO!$A:$BG,3,0)</f>
        <v>AUXILIAR DE PLANEJAMENTO OPERACIONAL</v>
      </c>
      <c r="D16" s="5" t="s">
        <v>302</v>
      </c>
      <c r="E16" s="6">
        <v>3</v>
      </c>
      <c r="F16" s="6" t="s">
        <v>315</v>
      </c>
      <c r="G16" s="4"/>
      <c r="H16" s="4"/>
      <c r="I16" s="7">
        <v>192.09</v>
      </c>
      <c r="J16" s="7">
        <f>VLOOKUP(A16,FOLHA!A:D,4,0)</f>
        <v>192.09</v>
      </c>
      <c r="K16" s="4" t="str">
        <f>"38649957870"</f>
        <v>38649957870</v>
      </c>
      <c r="L16" s="4" t="s">
        <v>330</v>
      </c>
    </row>
    <row r="17" spans="1:12" x14ac:dyDescent="0.25">
      <c r="A17" s="4">
        <v>114968</v>
      </c>
      <c r="B17" s="4" t="s">
        <v>245</v>
      </c>
      <c r="C17" s="5" t="str">
        <f>VLOOKUP(A17,[1]QUADRO!$A:$BG,3,0)</f>
        <v>AJUDANTE EQ SERVICOS DIVERSOS</v>
      </c>
      <c r="D17" s="5" t="s">
        <v>302</v>
      </c>
      <c r="E17" s="6">
        <v>2</v>
      </c>
      <c r="F17" s="6" t="s">
        <v>310</v>
      </c>
      <c r="G17" s="4"/>
      <c r="H17" s="4"/>
      <c r="I17" s="7">
        <v>163.9</v>
      </c>
      <c r="J17" s="7">
        <f>VLOOKUP(A17,FOLHA!A:D,4,0)</f>
        <v>163.9</v>
      </c>
      <c r="K17" s="4" t="str">
        <f>"47624726890"</f>
        <v>47624726890</v>
      </c>
      <c r="L17" s="4" t="s">
        <v>330</v>
      </c>
    </row>
    <row r="18" spans="1:12" x14ac:dyDescent="0.25">
      <c r="A18" s="4">
        <v>114616</v>
      </c>
      <c r="B18" s="4" t="s">
        <v>223</v>
      </c>
      <c r="C18" s="5" t="str">
        <f>VLOOKUP(A18,[1]QUADRO!$A:$BG,3,0)</f>
        <v>MOTORISTA CAMINHAO</v>
      </c>
      <c r="D18" s="5" t="s">
        <v>302</v>
      </c>
      <c r="E18" s="6">
        <v>2</v>
      </c>
      <c r="F18" s="6" t="s">
        <v>306</v>
      </c>
      <c r="G18" s="4"/>
      <c r="H18" s="4"/>
      <c r="I18" s="7">
        <v>44.98</v>
      </c>
      <c r="J18" s="7">
        <f>VLOOKUP(A18,FOLHA!A:D,4,0)</f>
        <v>44.98</v>
      </c>
      <c r="K18" s="4" t="str">
        <f>"40975692879"</f>
        <v>40975692879</v>
      </c>
      <c r="L18" s="4" t="s">
        <v>331</v>
      </c>
    </row>
    <row r="19" spans="1:12" x14ac:dyDescent="0.25">
      <c r="A19" s="4">
        <v>114760</v>
      </c>
      <c r="B19" s="4" t="s">
        <v>234</v>
      </c>
      <c r="C19" s="5" t="str">
        <f>VLOOKUP(A19,[1]QUADRO!$A:$BG,3,0)</f>
        <v>MOTORISTA CAMINHAO</v>
      </c>
      <c r="D19" s="5" t="s">
        <v>302</v>
      </c>
      <c r="E19" s="6">
        <v>2</v>
      </c>
      <c r="F19" s="6" t="s">
        <v>316</v>
      </c>
      <c r="G19" s="4"/>
      <c r="H19" s="4"/>
      <c r="I19" s="7">
        <v>191.32</v>
      </c>
      <c r="J19" s="7">
        <f>VLOOKUP(A19,FOLHA!A:D,4,0)</f>
        <v>191.32</v>
      </c>
      <c r="K19" s="4" t="str">
        <f>"34278854889"</f>
        <v>34278854889</v>
      </c>
      <c r="L19" s="4" t="s">
        <v>330</v>
      </c>
    </row>
    <row r="20" spans="1:12" x14ac:dyDescent="0.25">
      <c r="A20" s="4">
        <v>113213</v>
      </c>
      <c r="B20" s="4" t="s">
        <v>138</v>
      </c>
      <c r="C20" s="5" t="str">
        <f>VLOOKUP(A20,[1]QUADRO!$A:$BG,3,0)</f>
        <v>MOTORISTA CAMINHAO</v>
      </c>
      <c r="D20" s="5" t="s">
        <v>302</v>
      </c>
      <c r="E20" s="6">
        <v>2</v>
      </c>
      <c r="F20" s="6" t="s">
        <v>310</v>
      </c>
      <c r="G20" s="4"/>
      <c r="H20" s="4"/>
      <c r="I20" s="7">
        <v>18.04</v>
      </c>
      <c r="J20" s="7">
        <f>VLOOKUP(A20,FOLHA!A:D,4,0)</f>
        <v>18.04</v>
      </c>
      <c r="K20" s="4" t="str">
        <f>"29716704810"</f>
        <v>29716704810</v>
      </c>
      <c r="L20" s="4" t="s">
        <v>332</v>
      </c>
    </row>
    <row r="21" spans="1:12" x14ac:dyDescent="0.25">
      <c r="A21" s="4">
        <v>113219</v>
      </c>
      <c r="B21" s="4" t="s">
        <v>141</v>
      </c>
      <c r="C21" s="5" t="str">
        <f>VLOOKUP(A21,[1]QUADRO!$A:$BG,3,0)</f>
        <v>MOTORISTA CAMINHAO</v>
      </c>
      <c r="D21" s="5" t="s">
        <v>302</v>
      </c>
      <c r="E21" s="6">
        <v>2</v>
      </c>
      <c r="F21" s="6" t="s">
        <v>316</v>
      </c>
      <c r="G21" s="4"/>
      <c r="H21" s="4"/>
      <c r="I21" s="7">
        <v>193.79</v>
      </c>
      <c r="J21" s="7">
        <f>VLOOKUP(A21,FOLHA!A:D,4,0)</f>
        <v>193.79</v>
      </c>
      <c r="K21" s="4" t="str">
        <f>"01358384363"</f>
        <v>01358384363</v>
      </c>
      <c r="L21" s="4" t="s">
        <v>330</v>
      </c>
    </row>
    <row r="22" spans="1:12" x14ac:dyDescent="0.25">
      <c r="A22" s="4">
        <v>114684</v>
      </c>
      <c r="B22" s="4" t="s">
        <v>224</v>
      </c>
      <c r="C22" s="5" t="str">
        <f>VLOOKUP(A22,[1]QUADRO!$A:$BG,3,0)</f>
        <v>VARREDOR</v>
      </c>
      <c r="D22" s="5" t="s">
        <v>308</v>
      </c>
      <c r="E22" s="6">
        <v>2</v>
      </c>
      <c r="F22" s="6" t="s">
        <v>305</v>
      </c>
      <c r="G22" s="4"/>
      <c r="H22" s="4"/>
      <c r="I22" s="7">
        <v>193.35</v>
      </c>
      <c r="J22" s="7">
        <f>VLOOKUP(A22,FOLHA!A:D,4,0)</f>
        <v>193.35</v>
      </c>
      <c r="K22" s="4" t="str">
        <f>"46447193827"</f>
        <v>46447193827</v>
      </c>
      <c r="L22" s="4" t="s">
        <v>330</v>
      </c>
    </row>
    <row r="23" spans="1:12" x14ac:dyDescent="0.25">
      <c r="A23" s="4">
        <v>114546</v>
      </c>
      <c r="B23" s="4" t="s">
        <v>218</v>
      </c>
      <c r="C23" s="5" t="str">
        <f>VLOOKUP(A23,[1]QUADRO!$A:$BG,3,0)</f>
        <v>VARREDOR</v>
      </c>
      <c r="D23" s="5" t="s">
        <v>300</v>
      </c>
      <c r="E23" s="6">
        <v>2</v>
      </c>
      <c r="F23" s="6" t="s">
        <v>305</v>
      </c>
      <c r="G23" s="4"/>
      <c r="H23" s="4"/>
      <c r="I23" s="7">
        <v>182.37</v>
      </c>
      <c r="J23" s="7">
        <f>VLOOKUP(A23,FOLHA!A:D,4,0)</f>
        <v>182.37</v>
      </c>
      <c r="K23" s="4" t="str">
        <f>"22559989808"</f>
        <v>22559989808</v>
      </c>
      <c r="L23" s="4" t="s">
        <v>330</v>
      </c>
    </row>
    <row r="24" spans="1:12" x14ac:dyDescent="0.25">
      <c r="A24" s="4">
        <v>114685</v>
      </c>
      <c r="B24" s="4" t="s">
        <v>225</v>
      </c>
      <c r="C24" s="5" t="str">
        <f>VLOOKUP(A24,[1]QUADRO!$A:$BG,3,0)</f>
        <v>VARREDOR</v>
      </c>
      <c r="D24" s="5" t="s">
        <v>307</v>
      </c>
      <c r="E24" s="6">
        <v>2</v>
      </c>
      <c r="F24" s="6" t="s">
        <v>301</v>
      </c>
      <c r="G24" s="4"/>
      <c r="H24" s="4"/>
      <c r="I24" s="7">
        <v>192.63</v>
      </c>
      <c r="J24" s="7">
        <f>VLOOKUP(A24,FOLHA!A:D,4,0)</f>
        <v>192.63</v>
      </c>
      <c r="K24" s="4" t="str">
        <f>"22603853899"</f>
        <v>22603853899</v>
      </c>
      <c r="L24" s="4" t="s">
        <v>330</v>
      </c>
    </row>
    <row r="25" spans="1:12" x14ac:dyDescent="0.25">
      <c r="A25" s="4">
        <v>113253</v>
      </c>
      <c r="B25" s="4" t="s">
        <v>142</v>
      </c>
      <c r="C25" s="5" t="str">
        <f>VLOOKUP(A25,[1]QUADRO!$A:$BG,3,0)</f>
        <v>FISCAL DE TURMA PLENO</v>
      </c>
      <c r="D25" s="5" t="s">
        <v>300</v>
      </c>
      <c r="E25" s="6">
        <v>2</v>
      </c>
      <c r="F25" s="6" t="s">
        <v>303</v>
      </c>
      <c r="G25" s="4"/>
      <c r="H25" s="4"/>
      <c r="I25" s="7">
        <v>66.430000000000007</v>
      </c>
      <c r="J25" s="7">
        <f>VLOOKUP(A25,FOLHA!A:D,4,0)</f>
        <v>66.430000000000007</v>
      </c>
      <c r="K25" s="4" t="str">
        <f>"23281292852"</f>
        <v>23281292852</v>
      </c>
      <c r="L25" s="4" t="s">
        <v>332</v>
      </c>
    </row>
    <row r="26" spans="1:12" x14ac:dyDescent="0.25">
      <c r="A26" s="4">
        <v>113415</v>
      </c>
      <c r="B26" s="4" t="s">
        <v>164</v>
      </c>
      <c r="C26" s="5" t="str">
        <f>VLOOKUP(A26,[1]QUADRO!$A:$BG,3,0)</f>
        <v>VARREDOR</v>
      </c>
      <c r="D26" s="5" t="s">
        <v>308</v>
      </c>
      <c r="E26" s="6">
        <v>2</v>
      </c>
      <c r="F26" s="6" t="s">
        <v>305</v>
      </c>
      <c r="G26" s="4"/>
      <c r="H26" s="4"/>
      <c r="I26" s="7">
        <v>191.97</v>
      </c>
      <c r="J26" s="7">
        <f>VLOOKUP(A26,FOLHA!A:D,4,0)</f>
        <v>191.97</v>
      </c>
      <c r="K26" s="4" t="str">
        <f>"12983558851"</f>
        <v>12983558851</v>
      </c>
      <c r="L26" s="4" t="s">
        <v>330</v>
      </c>
    </row>
    <row r="27" spans="1:12" x14ac:dyDescent="0.25">
      <c r="A27" s="4">
        <v>113419</v>
      </c>
      <c r="B27" s="4" t="s">
        <v>165</v>
      </c>
      <c r="C27" s="5" t="str">
        <f>VLOOKUP(A27,[1]QUADRO!$A:$BG,3,0)</f>
        <v>AUXILIAR DE SEGURANCA DO TRABALHO</v>
      </c>
      <c r="D27" s="5" t="s">
        <v>302</v>
      </c>
      <c r="E27" s="6">
        <v>3</v>
      </c>
      <c r="F27" s="6" t="s">
        <v>315</v>
      </c>
      <c r="G27" s="4"/>
      <c r="H27" s="4"/>
      <c r="I27" s="7">
        <v>66.64</v>
      </c>
      <c r="J27" s="7">
        <f>VLOOKUP(A27,FOLHA!A:D,4,0)</f>
        <v>66.64</v>
      </c>
      <c r="K27" s="4" t="str">
        <f>"41179661893"</f>
        <v>41179661893</v>
      </c>
      <c r="L27" s="4" t="s">
        <v>330</v>
      </c>
    </row>
    <row r="28" spans="1:12" x14ac:dyDescent="0.25">
      <c r="A28" s="4">
        <v>113334</v>
      </c>
      <c r="B28" s="4" t="s">
        <v>153</v>
      </c>
      <c r="C28" s="5" t="str">
        <f>VLOOKUP(A28,[1]QUADRO!$A:$BG,3,0)</f>
        <v>MOTORISTA CAMINHAO</v>
      </c>
      <c r="D28" s="5" t="s">
        <v>302</v>
      </c>
      <c r="E28" s="6">
        <v>2</v>
      </c>
      <c r="F28" s="6" t="s">
        <v>317</v>
      </c>
      <c r="G28" s="4"/>
      <c r="H28" s="4"/>
      <c r="I28" s="7">
        <v>166.1</v>
      </c>
      <c r="J28" s="7">
        <f>VLOOKUP(A28,FOLHA!A:D,4,0)</f>
        <v>166.1</v>
      </c>
      <c r="K28" s="4" t="str">
        <f>"14921295859"</f>
        <v>14921295859</v>
      </c>
      <c r="L28" s="4" t="s">
        <v>330</v>
      </c>
    </row>
    <row r="29" spans="1:12" x14ac:dyDescent="0.25">
      <c r="A29" s="4">
        <v>113355</v>
      </c>
      <c r="B29" s="4" t="s">
        <v>157</v>
      </c>
      <c r="C29" s="5" t="str">
        <f>VLOOKUP(A29,[1]QUADRO!$A:$BG,3,0)</f>
        <v>AJUDANTE EQ SERVICOS DIVERSOS</v>
      </c>
      <c r="D29" s="5" t="s">
        <v>308</v>
      </c>
      <c r="E29" s="6">
        <v>2</v>
      </c>
      <c r="F29" s="6" t="s">
        <v>310</v>
      </c>
      <c r="G29" s="4"/>
      <c r="H29" s="4"/>
      <c r="I29" s="7">
        <v>62.27</v>
      </c>
      <c r="J29" s="7">
        <f>VLOOKUP(A29,FOLHA!A:D,4,0)</f>
        <v>62.27</v>
      </c>
      <c r="K29" s="4" t="str">
        <f>"39366081304"</f>
        <v>39366081304</v>
      </c>
      <c r="L29" s="4" t="s">
        <v>330</v>
      </c>
    </row>
    <row r="30" spans="1:12" x14ac:dyDescent="0.25">
      <c r="A30" s="4">
        <v>113431</v>
      </c>
      <c r="B30" s="4" t="s">
        <v>166</v>
      </c>
      <c r="C30" s="5" t="str">
        <f>VLOOKUP(A30,[1]QUADRO!$A:$BG,3,0)</f>
        <v>VARREDOR</v>
      </c>
      <c r="D30" s="5" t="s">
        <v>308</v>
      </c>
      <c r="E30" s="6">
        <v>2</v>
      </c>
      <c r="F30" s="6" t="s">
        <v>305</v>
      </c>
      <c r="G30" s="4"/>
      <c r="H30" s="4"/>
      <c r="I30" s="7">
        <v>62.07</v>
      </c>
      <c r="J30" s="7">
        <f>VLOOKUP(A30,FOLHA!A:D,4,0)</f>
        <v>62.07</v>
      </c>
      <c r="K30" s="4" t="str">
        <f>"35033231200"</f>
        <v>35033231200</v>
      </c>
      <c r="L30" s="4" t="s">
        <v>330</v>
      </c>
    </row>
    <row r="31" spans="1:12" x14ac:dyDescent="0.25">
      <c r="A31" s="4">
        <v>113379</v>
      </c>
      <c r="B31" s="4" t="s">
        <v>159</v>
      </c>
      <c r="C31" s="5" t="str">
        <f>VLOOKUP(A31,[1]QUADRO!$A:$BG,3,0)</f>
        <v>BUEIRISTA</v>
      </c>
      <c r="D31" s="5" t="s">
        <v>300</v>
      </c>
      <c r="E31" s="6">
        <v>2</v>
      </c>
      <c r="F31" s="6" t="s">
        <v>318</v>
      </c>
      <c r="G31" s="4"/>
      <c r="H31" s="4"/>
      <c r="I31" s="7">
        <v>96.19</v>
      </c>
      <c r="J31" s="7">
        <f>VLOOKUP(A31,FOLHA!A:D,4,0)</f>
        <v>96.19</v>
      </c>
      <c r="K31" s="4" t="str">
        <f>"16414424846"</f>
        <v>16414424846</v>
      </c>
      <c r="L31" s="4" t="s">
        <v>330</v>
      </c>
    </row>
    <row r="32" spans="1:12" x14ac:dyDescent="0.25">
      <c r="A32" s="4">
        <v>113699</v>
      </c>
      <c r="B32" s="4" t="s">
        <v>194</v>
      </c>
      <c r="C32" s="5" t="str">
        <f>VLOOKUP(A32,[1]QUADRO!$A:$BG,3,0)</f>
        <v>VARREDOR</v>
      </c>
      <c r="D32" s="5" t="s">
        <v>300</v>
      </c>
      <c r="E32" s="6">
        <v>2</v>
      </c>
      <c r="F32" s="6" t="s">
        <v>305</v>
      </c>
      <c r="G32" s="4"/>
      <c r="H32" s="4"/>
      <c r="I32" s="7">
        <v>47.31</v>
      </c>
      <c r="J32" s="7">
        <f>VLOOKUP(A32,FOLHA!A:D,4,0)</f>
        <v>47.31</v>
      </c>
      <c r="K32" s="4" t="str">
        <f>"13553552816"</f>
        <v>13553552816</v>
      </c>
      <c r="L32" s="4" t="s">
        <v>330</v>
      </c>
    </row>
    <row r="33" spans="1:12" x14ac:dyDescent="0.25">
      <c r="A33" s="4">
        <v>113549</v>
      </c>
      <c r="B33" s="4" t="s">
        <v>177</v>
      </c>
      <c r="C33" s="5" t="str">
        <f>VLOOKUP(A33,[1]QUADRO!$A:$BG,3,0)</f>
        <v>AJUDANTE EQ SERVICOS DIVERSOS</v>
      </c>
      <c r="D33" s="5" t="s">
        <v>308</v>
      </c>
      <c r="E33" s="6">
        <v>2</v>
      </c>
      <c r="F33" s="6" t="s">
        <v>306</v>
      </c>
      <c r="G33" s="4"/>
      <c r="H33" s="4"/>
      <c r="I33" s="7">
        <v>288.60000000000002</v>
      </c>
      <c r="J33" s="7">
        <f>VLOOKUP(A33,FOLHA!A:D,4,0)</f>
        <v>288.60000000000002</v>
      </c>
      <c r="K33" s="4" t="str">
        <f>"13972799829"</f>
        <v>13972799829</v>
      </c>
      <c r="L33" s="4" t="s">
        <v>330</v>
      </c>
    </row>
    <row r="34" spans="1:12" x14ac:dyDescent="0.25">
      <c r="A34" s="4">
        <v>113558</v>
      </c>
      <c r="B34" s="4" t="s">
        <v>179</v>
      </c>
      <c r="C34" s="5" t="str">
        <f>VLOOKUP(A34,[1]QUADRO!$A:$BG,3,0)</f>
        <v>VARREDOR</v>
      </c>
      <c r="D34" s="5" t="s">
        <v>308</v>
      </c>
      <c r="E34" s="6">
        <v>2</v>
      </c>
      <c r="F34" s="6" t="s">
        <v>305</v>
      </c>
      <c r="G34" s="4"/>
      <c r="H34" s="4"/>
      <c r="I34" s="7">
        <v>33</v>
      </c>
      <c r="J34" s="7">
        <f>VLOOKUP(A34,FOLHA!A:D,4,0)</f>
        <v>33</v>
      </c>
      <c r="K34" s="4" t="str">
        <f>"58713352415"</f>
        <v>58713352415</v>
      </c>
      <c r="L34" s="4" t="s">
        <v>330</v>
      </c>
    </row>
    <row r="35" spans="1:12" x14ac:dyDescent="0.25">
      <c r="A35" s="4">
        <v>114973</v>
      </c>
      <c r="B35" s="4" t="s">
        <v>246</v>
      </c>
      <c r="C35" s="5" t="str">
        <f>VLOOKUP(A35,[1]QUADRO!$A:$BG,3,0)</f>
        <v>MOTORISTA CAMINHAO</v>
      </c>
      <c r="D35" s="5" t="s">
        <v>302</v>
      </c>
      <c r="E35" s="6">
        <v>2</v>
      </c>
      <c r="F35" s="6" t="s">
        <v>317</v>
      </c>
      <c r="G35" s="4"/>
      <c r="H35" s="4"/>
      <c r="I35" s="7">
        <v>65.900000000000006</v>
      </c>
      <c r="J35" s="7">
        <f>VLOOKUP(A35,FOLHA!A:D,4,0)</f>
        <v>65.900000000000006</v>
      </c>
      <c r="K35" s="4" t="str">
        <f>"80117708372"</f>
        <v>80117708372</v>
      </c>
      <c r="L35" s="4" t="s">
        <v>330</v>
      </c>
    </row>
    <row r="36" spans="1:12" x14ac:dyDescent="0.25">
      <c r="A36" s="4">
        <v>113686</v>
      </c>
      <c r="B36" s="4" t="s">
        <v>192</v>
      </c>
      <c r="C36" s="5" t="str">
        <f>VLOOKUP(A36,[1]QUADRO!$A:$BG,3,0)</f>
        <v>VARREDOR</v>
      </c>
      <c r="D36" s="5" t="s">
        <v>314</v>
      </c>
      <c r="E36" s="6">
        <v>2</v>
      </c>
      <c r="F36" s="6" t="s">
        <v>311</v>
      </c>
      <c r="G36" s="4"/>
      <c r="H36" s="4"/>
      <c r="I36" s="7">
        <v>165.52</v>
      </c>
      <c r="J36" s="7">
        <f>VLOOKUP(A36,FOLHA!A:D,4,0)</f>
        <v>165.52</v>
      </c>
      <c r="K36" s="4" t="str">
        <f>"22364576857"</f>
        <v>22364576857</v>
      </c>
      <c r="L36" s="4" t="s">
        <v>330</v>
      </c>
    </row>
    <row r="37" spans="1:12" x14ac:dyDescent="0.25">
      <c r="A37" s="4">
        <v>113704</v>
      </c>
      <c r="B37" s="4" t="s">
        <v>195</v>
      </c>
      <c r="C37" s="5" t="str">
        <f>VLOOKUP(A37,[1]QUADRO!$A:$BG,3,0)</f>
        <v>VARREDOR</v>
      </c>
      <c r="D37" s="5" t="s">
        <v>300</v>
      </c>
      <c r="E37" s="6">
        <v>2</v>
      </c>
      <c r="F37" s="6" t="s">
        <v>305</v>
      </c>
      <c r="G37" s="4"/>
      <c r="H37" s="4"/>
      <c r="I37" s="7">
        <v>19.48</v>
      </c>
      <c r="J37" s="7">
        <f>VLOOKUP(A37,FOLHA!A:D,4,0)</f>
        <v>19.48</v>
      </c>
      <c r="K37" s="4" t="str">
        <f>"14780718856"</f>
        <v>14780718856</v>
      </c>
      <c r="L37" s="4" t="s">
        <v>330</v>
      </c>
    </row>
    <row r="38" spans="1:12" x14ac:dyDescent="0.25">
      <c r="A38" s="4">
        <v>116972</v>
      </c>
      <c r="B38" s="4" t="s">
        <v>272</v>
      </c>
      <c r="C38" s="5" t="str">
        <f>VLOOKUP(A38,[1]QUADRO!$A:$BG,3,0)</f>
        <v>AJUDANTE EQ SERVICOS DIVERSOS</v>
      </c>
      <c r="D38" s="5" t="s">
        <v>308</v>
      </c>
      <c r="E38" s="6">
        <v>2</v>
      </c>
      <c r="F38" s="6" t="s">
        <v>319</v>
      </c>
      <c r="G38" s="4"/>
      <c r="H38" s="4"/>
      <c r="I38" s="7">
        <v>164.38</v>
      </c>
      <c r="J38" s="7">
        <f>VLOOKUP(A38,FOLHA!A:D,4,0)</f>
        <v>164.38</v>
      </c>
      <c r="K38" s="4" t="str">
        <f>"40130085804"</f>
        <v>40130085804</v>
      </c>
      <c r="L38" s="4" t="s">
        <v>330</v>
      </c>
    </row>
    <row r="39" spans="1:12" x14ac:dyDescent="0.25">
      <c r="A39" s="4">
        <v>113546</v>
      </c>
      <c r="B39" s="4" t="s">
        <v>176</v>
      </c>
      <c r="C39" s="5" t="str">
        <f>VLOOKUP(A39,[1]QUADRO!$A:$BG,3,0)</f>
        <v>COLETOR</v>
      </c>
      <c r="D39" s="5" t="s">
        <v>302</v>
      </c>
      <c r="E39" s="6">
        <v>2</v>
      </c>
      <c r="F39" s="6" t="s">
        <v>316</v>
      </c>
      <c r="G39" s="4"/>
      <c r="H39" s="4"/>
      <c r="I39" s="7">
        <v>139.91999999999999</v>
      </c>
      <c r="J39" s="7">
        <f>VLOOKUP(A39,FOLHA!A:D,4,0)</f>
        <v>139.91999999999999</v>
      </c>
      <c r="K39" s="4" t="str">
        <f>"43388748802"</f>
        <v>43388748802</v>
      </c>
      <c r="L39" s="4" t="s">
        <v>330</v>
      </c>
    </row>
    <row r="40" spans="1:12" x14ac:dyDescent="0.25">
      <c r="A40" s="4">
        <v>112169</v>
      </c>
      <c r="B40" s="4" t="s">
        <v>5</v>
      </c>
      <c r="C40" s="5" t="str">
        <f>VLOOKUP(A40,[1]QUADRO!$A:$BG,3,0)</f>
        <v>VARREDOR</v>
      </c>
      <c r="D40" s="5" t="s">
        <v>308</v>
      </c>
      <c r="E40" s="6">
        <v>2</v>
      </c>
      <c r="F40" s="6" t="s">
        <v>305</v>
      </c>
      <c r="G40" s="4"/>
      <c r="H40" s="4"/>
      <c r="I40" s="7">
        <v>197.52</v>
      </c>
      <c r="J40" s="7">
        <f>VLOOKUP(A40,FOLHA!A:D,4,0)</f>
        <v>197.52</v>
      </c>
      <c r="K40" s="4" t="str">
        <f>"18674525881"</f>
        <v>18674525881</v>
      </c>
      <c r="L40" s="4" t="s">
        <v>330</v>
      </c>
    </row>
    <row r="41" spans="1:12" x14ac:dyDescent="0.25">
      <c r="A41" s="4">
        <v>114549</v>
      </c>
      <c r="B41" s="4" t="s">
        <v>220</v>
      </c>
      <c r="C41" s="5" t="str">
        <f>VLOOKUP(A41,[1]QUADRO!$A:$BG,3,0)</f>
        <v>VARREDOR</v>
      </c>
      <c r="D41" s="5" t="s">
        <v>308</v>
      </c>
      <c r="E41" s="6">
        <v>2</v>
      </c>
      <c r="F41" s="6" t="s">
        <v>311</v>
      </c>
      <c r="G41" s="4"/>
      <c r="H41" s="4"/>
      <c r="I41" s="7">
        <v>140.65</v>
      </c>
      <c r="J41" s="7">
        <f>VLOOKUP(A41,FOLHA!A:D,4,0)</f>
        <v>140.65</v>
      </c>
      <c r="K41" s="4" t="str">
        <f>"12536186822"</f>
        <v>12536186822</v>
      </c>
      <c r="L41" s="4" t="s">
        <v>330</v>
      </c>
    </row>
    <row r="42" spans="1:12" x14ac:dyDescent="0.25">
      <c r="A42" s="4">
        <v>116026</v>
      </c>
      <c r="B42" s="4" t="s">
        <v>260</v>
      </c>
      <c r="C42" s="5" t="str">
        <f>VLOOKUP(A42,[1]QUADRO!$A:$BG,3,0)</f>
        <v>AJUDANTE EQ SERVICOS DIVERSOS</v>
      </c>
      <c r="D42" s="5" t="s">
        <v>308</v>
      </c>
      <c r="E42" s="6">
        <v>2</v>
      </c>
      <c r="F42" s="6" t="s">
        <v>320</v>
      </c>
      <c r="G42" s="4"/>
      <c r="H42" s="4"/>
      <c r="I42" s="7">
        <v>189.9</v>
      </c>
      <c r="J42" s="7">
        <f>VLOOKUP(A42,FOLHA!A:D,4,0)</f>
        <v>189.9</v>
      </c>
      <c r="K42" s="4" t="str">
        <f>"17430547850"</f>
        <v>17430547850</v>
      </c>
      <c r="L42" s="4" t="s">
        <v>330</v>
      </c>
    </row>
    <row r="43" spans="1:12" x14ac:dyDescent="0.25">
      <c r="A43" s="4">
        <v>112177</v>
      </c>
      <c r="B43" s="4" t="s">
        <v>6</v>
      </c>
      <c r="C43" s="5" t="str">
        <f>VLOOKUP(A43,[1]QUADRO!$A:$BG,3,0)</f>
        <v>MOTORISTA CAMINHAO</v>
      </c>
      <c r="D43" s="5" t="s">
        <v>302</v>
      </c>
      <c r="E43" s="6">
        <v>2</v>
      </c>
      <c r="F43" s="6" t="s">
        <v>306</v>
      </c>
      <c r="G43" s="4"/>
      <c r="H43" s="4"/>
      <c r="I43" s="7">
        <v>56.9</v>
      </c>
      <c r="J43" s="7">
        <f>VLOOKUP(A43,FOLHA!A:D,4,0)</f>
        <v>56.9</v>
      </c>
      <c r="K43" s="4" t="str">
        <f>"18477207810"</f>
        <v>18477207810</v>
      </c>
      <c r="L43" s="4" t="s">
        <v>330</v>
      </c>
    </row>
    <row r="44" spans="1:12" x14ac:dyDescent="0.25">
      <c r="A44" s="4">
        <v>112179</v>
      </c>
      <c r="B44" s="4" t="s">
        <v>7</v>
      </c>
      <c r="C44" s="5" t="str">
        <f>VLOOKUP(A44,[1]QUADRO!$A:$BG,3,0)</f>
        <v>AJUDANTE EQ SERVICOS DIVERSOS</v>
      </c>
      <c r="D44" s="5" t="s">
        <v>307</v>
      </c>
      <c r="E44" s="6">
        <v>2</v>
      </c>
      <c r="F44" s="6" t="s">
        <v>313</v>
      </c>
      <c r="G44" s="4"/>
      <c r="H44" s="4"/>
      <c r="I44" s="7">
        <v>60.24</v>
      </c>
      <c r="J44" s="7">
        <f>VLOOKUP(A44,FOLHA!A:D,4,0)</f>
        <v>60.24</v>
      </c>
      <c r="K44" s="4" t="str">
        <f>"17090494802"</f>
        <v>17090494802</v>
      </c>
      <c r="L44" s="4" t="s">
        <v>330</v>
      </c>
    </row>
    <row r="45" spans="1:12" x14ac:dyDescent="0.25">
      <c r="A45" s="4">
        <v>114253</v>
      </c>
      <c r="B45" s="4" t="s">
        <v>208</v>
      </c>
      <c r="C45" s="5" t="str">
        <f>VLOOKUP(A45,[1]QUADRO!$A:$BG,3,0)</f>
        <v>AJUDANTE EQ SERVICOS DIVERSOS</v>
      </c>
      <c r="D45" s="5" t="s">
        <v>308</v>
      </c>
      <c r="E45" s="6">
        <v>2</v>
      </c>
      <c r="F45" s="6" t="s">
        <v>313</v>
      </c>
      <c r="G45" s="4"/>
      <c r="H45" s="4"/>
      <c r="I45" s="7">
        <v>138.26</v>
      </c>
      <c r="J45" s="7">
        <f>VLOOKUP(A45,FOLHA!A:D,4,0)</f>
        <v>138.26</v>
      </c>
      <c r="K45" s="4" t="str">
        <f>"28073448874"</f>
        <v>28073448874</v>
      </c>
      <c r="L45" s="4" t="s">
        <v>330</v>
      </c>
    </row>
    <row r="46" spans="1:12" x14ac:dyDescent="0.25">
      <c r="A46" s="4">
        <v>114691</v>
      </c>
      <c r="B46" s="4" t="s">
        <v>226</v>
      </c>
      <c r="C46" s="5" t="str">
        <f>VLOOKUP(A46,[1]QUADRO!$A:$BG,3,0)</f>
        <v>AJUDANTE EQ SERVICOS DIVERSOS</v>
      </c>
      <c r="D46" s="5" t="s">
        <v>308</v>
      </c>
      <c r="E46" s="6">
        <v>2</v>
      </c>
      <c r="F46" s="6" t="s">
        <v>310</v>
      </c>
      <c r="G46" s="4"/>
      <c r="H46" s="4"/>
      <c r="I46" s="7">
        <v>189.55</v>
      </c>
      <c r="J46" s="7">
        <f>VLOOKUP(A46,FOLHA!A:D,4,0)</f>
        <v>189.55</v>
      </c>
      <c r="K46" s="4" t="str">
        <f>"37541716820"</f>
        <v>37541716820</v>
      </c>
      <c r="L46" s="4" t="s">
        <v>330</v>
      </c>
    </row>
    <row r="47" spans="1:12" x14ac:dyDescent="0.25">
      <c r="A47" s="4">
        <v>112186</v>
      </c>
      <c r="B47" s="4" t="s">
        <v>8</v>
      </c>
      <c r="C47" s="5" t="str">
        <f>VLOOKUP(A47,[1]QUADRO!$A:$BG,3,0)</f>
        <v>AJUDANTE EQ SERVICOS DIVERSOS</v>
      </c>
      <c r="D47" s="5" t="s">
        <v>302</v>
      </c>
      <c r="E47" s="6">
        <v>2</v>
      </c>
      <c r="F47" s="6" t="s">
        <v>306</v>
      </c>
      <c r="G47" s="4"/>
      <c r="H47" s="4"/>
      <c r="I47" s="7">
        <v>197.3</v>
      </c>
      <c r="J47" s="7">
        <f>VLOOKUP(A47,FOLHA!A:D,4,0)</f>
        <v>197.3</v>
      </c>
      <c r="K47" s="4" t="str">
        <f>"08697328896"</f>
        <v>08697328896</v>
      </c>
      <c r="L47" s="4" t="s">
        <v>330</v>
      </c>
    </row>
    <row r="48" spans="1:12" x14ac:dyDescent="0.25">
      <c r="A48" s="4">
        <v>112187</v>
      </c>
      <c r="B48" s="4" t="s">
        <v>9</v>
      </c>
      <c r="C48" s="5" t="str">
        <f>VLOOKUP(A48,[1]QUADRO!$A:$BG,3,0)</f>
        <v>COLETOR</v>
      </c>
      <c r="D48" s="5" t="s">
        <v>302</v>
      </c>
      <c r="E48" s="6">
        <v>2</v>
      </c>
      <c r="F48" s="6" t="s">
        <v>306</v>
      </c>
      <c r="G48" s="4"/>
      <c r="H48" s="4"/>
      <c r="I48" s="7">
        <v>193.36</v>
      </c>
      <c r="J48" s="7">
        <f>VLOOKUP(A48,FOLHA!A:D,4,0)</f>
        <v>193.36</v>
      </c>
      <c r="K48" s="4" t="str">
        <f>"34916856805"</f>
        <v>34916856805</v>
      </c>
      <c r="L48" s="4" t="s">
        <v>330</v>
      </c>
    </row>
    <row r="49" spans="1:12" x14ac:dyDescent="0.25">
      <c r="A49" s="4">
        <v>112340</v>
      </c>
      <c r="B49" s="4" t="s">
        <v>18</v>
      </c>
      <c r="C49" s="5" t="str">
        <f>VLOOKUP(A49,[1]QUADRO!$A:$BG,3,0)</f>
        <v>FISCAL DE TURMA PLENO</v>
      </c>
      <c r="D49" s="5" t="s">
        <v>308</v>
      </c>
      <c r="E49" s="6">
        <v>2</v>
      </c>
      <c r="F49" s="6" t="s">
        <v>303</v>
      </c>
      <c r="G49" s="4"/>
      <c r="H49" s="4"/>
      <c r="I49" s="7">
        <v>194.24</v>
      </c>
      <c r="J49" s="7">
        <f>VLOOKUP(A49,FOLHA!A:D,4,0)</f>
        <v>194.24</v>
      </c>
      <c r="K49" s="4" t="str">
        <f>"40747803803"</f>
        <v>40747803803</v>
      </c>
      <c r="L49" s="4" t="s">
        <v>330</v>
      </c>
    </row>
    <row r="50" spans="1:12" x14ac:dyDescent="0.25">
      <c r="A50" s="4">
        <v>112502</v>
      </c>
      <c r="B50" s="4" t="s">
        <v>39</v>
      </c>
      <c r="C50" s="5" t="str">
        <f>VLOOKUP(A50,[1]QUADRO!$A:$BG,3,0)</f>
        <v>MOTORISTA CAMINHAO</v>
      </c>
      <c r="D50" s="5" t="s">
        <v>302</v>
      </c>
      <c r="E50" s="6">
        <v>2</v>
      </c>
      <c r="F50" s="6" t="s">
        <v>313</v>
      </c>
      <c r="G50" s="4"/>
      <c r="H50" s="4"/>
      <c r="I50" s="7">
        <v>9.98</v>
      </c>
      <c r="J50" s="7">
        <f>VLOOKUP(A50,FOLHA!A:D,4,0)</f>
        <v>9.98</v>
      </c>
      <c r="K50" s="4" t="str">
        <f>"24940310876"</f>
        <v>24940310876</v>
      </c>
      <c r="L50" s="4" t="s">
        <v>330</v>
      </c>
    </row>
    <row r="51" spans="1:12" x14ac:dyDescent="0.25">
      <c r="A51" s="4">
        <v>113305</v>
      </c>
      <c r="B51" s="4" t="s">
        <v>148</v>
      </c>
      <c r="C51" s="5" t="str">
        <f>VLOOKUP(A51,[1]QUADRO!$A:$BG,3,0)</f>
        <v>VARREDOR</v>
      </c>
      <c r="D51" s="5" t="s">
        <v>308</v>
      </c>
      <c r="E51" s="6">
        <v>2</v>
      </c>
      <c r="F51" s="6" t="s">
        <v>309</v>
      </c>
      <c r="G51" s="4"/>
      <c r="H51" s="4"/>
      <c r="I51" s="7">
        <v>89.38</v>
      </c>
      <c r="J51" s="7">
        <f>VLOOKUP(A51,FOLHA!A:D,4,0)</f>
        <v>89.38</v>
      </c>
      <c r="K51" s="4" t="str">
        <f>"39876706810"</f>
        <v>39876706810</v>
      </c>
      <c r="L51" s="4" t="s">
        <v>330</v>
      </c>
    </row>
    <row r="52" spans="1:12" x14ac:dyDescent="0.25">
      <c r="A52" s="4">
        <v>112527</v>
      </c>
      <c r="B52" s="4" t="s">
        <v>46</v>
      </c>
      <c r="C52" s="5" t="str">
        <f>VLOOKUP(A52,[1]QUADRO!$A:$BG,3,0)</f>
        <v>MOTORISTA CAMINHAO</v>
      </c>
      <c r="D52" s="5" t="s">
        <v>302</v>
      </c>
      <c r="E52" s="6">
        <v>2</v>
      </c>
      <c r="F52" s="6" t="s">
        <v>320</v>
      </c>
      <c r="G52" s="4"/>
      <c r="H52" s="4"/>
      <c r="I52" s="7">
        <v>199.25</v>
      </c>
      <c r="J52" s="7">
        <f>VLOOKUP(A52,FOLHA!A:D,4,0)</f>
        <v>199.25</v>
      </c>
      <c r="K52" s="4" t="str">
        <f>"25453849843"</f>
        <v>25453849843</v>
      </c>
      <c r="L52" s="4" t="s">
        <v>330</v>
      </c>
    </row>
    <row r="53" spans="1:12" x14ac:dyDescent="0.25">
      <c r="A53" s="4">
        <v>112553</v>
      </c>
      <c r="B53" s="4" t="s">
        <v>49</v>
      </c>
      <c r="C53" s="5" t="str">
        <f>VLOOKUP(A53,[1]QUADRO!$A:$BG,3,0)</f>
        <v>VARREDOR</v>
      </c>
      <c r="D53" s="5" t="s">
        <v>300</v>
      </c>
      <c r="E53" s="6">
        <v>2</v>
      </c>
      <c r="F53" s="6" t="s">
        <v>301</v>
      </c>
      <c r="G53" s="4"/>
      <c r="H53" s="4"/>
      <c r="I53" s="7">
        <v>184.13</v>
      </c>
      <c r="J53" s="7">
        <f>VLOOKUP(A53,FOLHA!A:D,4,0)</f>
        <v>184.13</v>
      </c>
      <c r="K53" s="4" t="str">
        <f>"24903064808"</f>
        <v>24903064808</v>
      </c>
      <c r="L53" s="4" t="s">
        <v>330</v>
      </c>
    </row>
    <row r="54" spans="1:12" x14ac:dyDescent="0.25">
      <c r="A54" s="4">
        <v>112576</v>
      </c>
      <c r="B54" s="4" t="s">
        <v>53</v>
      </c>
      <c r="C54" s="5" t="str">
        <f>VLOOKUP(A54,[1]QUADRO!$A:$BG,3,0)</f>
        <v>VARREDOR</v>
      </c>
      <c r="D54" s="5" t="s">
        <v>300</v>
      </c>
      <c r="E54" s="6">
        <v>2</v>
      </c>
      <c r="F54" s="6" t="s">
        <v>301</v>
      </c>
      <c r="G54" s="4"/>
      <c r="H54" s="4"/>
      <c r="I54" s="7">
        <v>52.3</v>
      </c>
      <c r="J54" s="7">
        <f>VLOOKUP(A54,FOLHA!A:D,4,0)</f>
        <v>52.3</v>
      </c>
      <c r="K54" s="4" t="str">
        <f>"34072000809"</f>
        <v>34072000809</v>
      </c>
      <c r="L54" s="4" t="s">
        <v>330</v>
      </c>
    </row>
    <row r="55" spans="1:12" x14ac:dyDescent="0.25">
      <c r="A55" s="4">
        <v>112581</v>
      </c>
      <c r="B55" s="4" t="s">
        <v>55</v>
      </c>
      <c r="C55" s="5" t="str">
        <f>VLOOKUP(A55,[1]QUADRO!$A:$BG,3,0)</f>
        <v>AJUDANTE EQ SERVICOS DIVERSOS</v>
      </c>
      <c r="D55" s="5" t="s">
        <v>302</v>
      </c>
      <c r="E55" s="6">
        <v>2</v>
      </c>
      <c r="F55" s="6" t="s">
        <v>312</v>
      </c>
      <c r="G55" s="4"/>
      <c r="H55" s="4"/>
      <c r="I55" s="7">
        <v>195.6</v>
      </c>
      <c r="J55" s="7">
        <f>VLOOKUP(A55,FOLHA!A:D,4,0)</f>
        <v>195.6</v>
      </c>
      <c r="K55" s="4" t="str">
        <f>"24707254888"</f>
        <v>24707254888</v>
      </c>
      <c r="L55" s="4" t="s">
        <v>330</v>
      </c>
    </row>
    <row r="56" spans="1:12" x14ac:dyDescent="0.25">
      <c r="A56" s="4">
        <v>112865</v>
      </c>
      <c r="B56" s="4" t="s">
        <v>92</v>
      </c>
      <c r="C56" s="5" t="str">
        <f>VLOOKUP(A56,[1]QUADRO!$A:$BG,3,0)</f>
        <v>VARREDOR</v>
      </c>
      <c r="D56" s="5" t="s">
        <v>304</v>
      </c>
      <c r="E56" s="6">
        <v>2</v>
      </c>
      <c r="F56" s="6" t="s">
        <v>305</v>
      </c>
      <c r="G56" s="4"/>
      <c r="H56" s="4"/>
      <c r="I56" s="7">
        <v>75.69</v>
      </c>
      <c r="J56" s="7">
        <f>VLOOKUP(A56,FOLHA!A:D,4,0)</f>
        <v>75.69</v>
      </c>
      <c r="K56" s="4" t="str">
        <f>"32486196862"</f>
        <v>32486196862</v>
      </c>
      <c r="L56" s="4" t="s">
        <v>330</v>
      </c>
    </row>
    <row r="57" spans="1:12" x14ac:dyDescent="0.25">
      <c r="A57" s="4">
        <v>113769</v>
      </c>
      <c r="B57" s="4" t="s">
        <v>198</v>
      </c>
      <c r="C57" s="5" t="str">
        <f>VLOOKUP(A57,[1]QUADRO!$A:$BG,3,0)</f>
        <v>ASSISTENTE DE ALMOXARIFADO</v>
      </c>
      <c r="D57" s="5" t="s">
        <v>302</v>
      </c>
      <c r="E57" s="6">
        <v>3</v>
      </c>
      <c r="F57" s="6" t="s">
        <v>315</v>
      </c>
      <c r="G57" s="4"/>
      <c r="H57" s="4"/>
      <c r="I57" s="7">
        <v>157.71</v>
      </c>
      <c r="J57" s="7">
        <f>VLOOKUP(A57,FOLHA!A:D,4,0)</f>
        <v>157.71</v>
      </c>
      <c r="K57" s="4" t="str">
        <f>"41310938806"</f>
        <v>41310938806</v>
      </c>
      <c r="L57" s="4" t="s">
        <v>330</v>
      </c>
    </row>
    <row r="58" spans="1:12" x14ac:dyDescent="0.25">
      <c r="A58" s="4">
        <v>112883</v>
      </c>
      <c r="B58" s="4" t="s">
        <v>96</v>
      </c>
      <c r="C58" s="5" t="str">
        <f>VLOOKUP(A58,[1]QUADRO!$A:$BG,3,0)</f>
        <v>AJUDANTE EQ SERVICOS DIVERSOS</v>
      </c>
      <c r="D58" s="5" t="s">
        <v>308</v>
      </c>
      <c r="E58" s="6">
        <v>2</v>
      </c>
      <c r="F58" s="6" t="s">
        <v>317</v>
      </c>
      <c r="G58" s="4"/>
      <c r="H58" s="4"/>
      <c r="I58" s="7">
        <v>55</v>
      </c>
      <c r="J58" s="7">
        <f>VLOOKUP(A58,FOLHA!A:D,4,0)</f>
        <v>55</v>
      </c>
      <c r="K58" s="4" t="str">
        <f>"78106516504"</f>
        <v>78106516504</v>
      </c>
      <c r="L58" s="4" t="s">
        <v>330</v>
      </c>
    </row>
    <row r="59" spans="1:12" x14ac:dyDescent="0.25">
      <c r="A59" s="4">
        <v>112891</v>
      </c>
      <c r="B59" s="4" t="s">
        <v>97</v>
      </c>
      <c r="C59" s="5" t="str">
        <f>VLOOKUP(A59,[1]QUADRO!$A:$BG,3,0)</f>
        <v>VARREDOR</v>
      </c>
      <c r="D59" s="5" t="s">
        <v>304</v>
      </c>
      <c r="E59" s="6">
        <v>2</v>
      </c>
      <c r="F59" s="6" t="s">
        <v>311</v>
      </c>
      <c r="G59" s="4"/>
      <c r="H59" s="4"/>
      <c r="I59" s="7">
        <v>64.63</v>
      </c>
      <c r="J59" s="7">
        <f>VLOOKUP(A59,FOLHA!A:D,4,0)</f>
        <v>64.63</v>
      </c>
      <c r="K59" s="4" t="str">
        <f>"28008307862"</f>
        <v>28008307862</v>
      </c>
      <c r="L59" s="4" t="s">
        <v>330</v>
      </c>
    </row>
    <row r="60" spans="1:12" x14ac:dyDescent="0.25">
      <c r="A60" s="4">
        <v>112900</v>
      </c>
      <c r="B60" s="4" t="s">
        <v>99</v>
      </c>
      <c r="C60" s="5" t="str">
        <f>VLOOKUP(A60,[1]QUADRO!$A:$BG,3,0)</f>
        <v>AJUDANTE EQ SERVICOS DIVERSOS</v>
      </c>
      <c r="D60" s="5" t="s">
        <v>307</v>
      </c>
      <c r="E60" s="6">
        <v>2</v>
      </c>
      <c r="F60" s="6" t="s">
        <v>319</v>
      </c>
      <c r="G60" s="4"/>
      <c r="H60" s="4"/>
      <c r="I60" s="7">
        <v>76.64</v>
      </c>
      <c r="J60" s="7">
        <f>VLOOKUP(A60,FOLHA!A:D,4,0)</f>
        <v>76.64</v>
      </c>
      <c r="K60" s="4" t="str">
        <f>"40294771867"</f>
        <v>40294771867</v>
      </c>
      <c r="L60" s="4" t="s">
        <v>330</v>
      </c>
    </row>
    <row r="61" spans="1:12" x14ac:dyDescent="0.25">
      <c r="A61" s="4">
        <v>112916</v>
      </c>
      <c r="B61" s="4" t="s">
        <v>102</v>
      </c>
      <c r="C61" s="5" t="str">
        <f>VLOOKUP(A61,[1]QUADRO!$A:$BG,3,0)</f>
        <v>VARREDOR</v>
      </c>
      <c r="D61" s="5" t="s">
        <v>304</v>
      </c>
      <c r="E61" s="6">
        <v>2</v>
      </c>
      <c r="F61" s="6" t="s">
        <v>305</v>
      </c>
      <c r="G61" s="4"/>
      <c r="H61" s="4"/>
      <c r="I61" s="7">
        <v>60.87</v>
      </c>
      <c r="J61" s="7">
        <f>VLOOKUP(A61,FOLHA!A:D,4,0)</f>
        <v>60.87</v>
      </c>
      <c r="K61" s="4" t="str">
        <f>"11772152846"</f>
        <v>11772152846</v>
      </c>
      <c r="L61" s="4" t="s">
        <v>330</v>
      </c>
    </row>
    <row r="62" spans="1:12" x14ac:dyDescent="0.25">
      <c r="A62" s="4">
        <v>114913</v>
      </c>
      <c r="B62" s="4" t="s">
        <v>236</v>
      </c>
      <c r="C62" s="5" t="str">
        <f>VLOOKUP(A62,[1]QUADRO!$A:$BG,3,0)</f>
        <v>AUXILIAR DE CHECK LIST</v>
      </c>
      <c r="D62" s="5" t="s">
        <v>302</v>
      </c>
      <c r="E62" s="6">
        <v>2</v>
      </c>
      <c r="F62" s="6" t="s">
        <v>303</v>
      </c>
      <c r="G62" s="4"/>
      <c r="H62" s="4"/>
      <c r="I62" s="7">
        <v>13</v>
      </c>
      <c r="J62" s="7">
        <f>VLOOKUP(A62,FOLHA!A:D,4,0)</f>
        <v>13</v>
      </c>
      <c r="K62" s="4" t="str">
        <f>"51508341818"</f>
        <v>51508341818</v>
      </c>
      <c r="L62" s="4" t="s">
        <v>330</v>
      </c>
    </row>
    <row r="63" spans="1:12" x14ac:dyDescent="0.25">
      <c r="A63" s="4">
        <v>112540</v>
      </c>
      <c r="B63" s="4" t="s">
        <v>47</v>
      </c>
      <c r="C63" s="5" t="str">
        <f>VLOOKUP(A63,[1]QUADRO!$A:$BG,3,0)</f>
        <v>AJUDANTE EQ SERVICOS DIVERSOS</v>
      </c>
      <c r="D63" s="5" t="s">
        <v>308</v>
      </c>
      <c r="E63" s="6">
        <v>2</v>
      </c>
      <c r="F63" s="6" t="s">
        <v>320</v>
      </c>
      <c r="G63" s="4"/>
      <c r="H63" s="4"/>
      <c r="I63" s="7">
        <v>127.76</v>
      </c>
      <c r="J63" s="7">
        <f>VLOOKUP(A63,FOLHA!A:D,4,0)</f>
        <v>127.76</v>
      </c>
      <c r="K63" s="4" t="str">
        <f>"02230343807"</f>
        <v>02230343807</v>
      </c>
      <c r="L63" s="4" t="s">
        <v>330</v>
      </c>
    </row>
    <row r="64" spans="1:12" x14ac:dyDescent="0.25">
      <c r="A64" s="4">
        <v>113775</v>
      </c>
      <c r="B64" s="4" t="s">
        <v>199</v>
      </c>
      <c r="C64" s="5" t="str">
        <f>VLOOKUP(A64,[1]QUADRO!$A:$BG,3,0)</f>
        <v>MECANICO III</v>
      </c>
      <c r="D64" s="5" t="s">
        <v>302</v>
      </c>
      <c r="E64" s="6">
        <v>2</v>
      </c>
      <c r="F64" s="6" t="s">
        <v>303</v>
      </c>
      <c r="G64" s="4"/>
      <c r="H64" s="4"/>
      <c r="I64" s="7">
        <v>85.95</v>
      </c>
      <c r="J64" s="7">
        <f>VLOOKUP(A64,FOLHA!A:D,4,0)</f>
        <v>85.95</v>
      </c>
      <c r="K64" s="4" t="str">
        <f>"95119116434"</f>
        <v>95119116434</v>
      </c>
      <c r="L64" s="4" t="s">
        <v>330</v>
      </c>
    </row>
    <row r="65" spans="1:12" x14ac:dyDescent="0.25">
      <c r="A65" s="4">
        <v>112922</v>
      </c>
      <c r="B65" s="4" t="s">
        <v>103</v>
      </c>
      <c r="C65" s="5" t="str">
        <f>VLOOKUP(A65,[1]QUADRO!$A:$BG,3,0)</f>
        <v>COLETOR</v>
      </c>
      <c r="D65" s="5" t="s">
        <v>302</v>
      </c>
      <c r="E65" s="6">
        <v>2</v>
      </c>
      <c r="F65" s="6" t="s">
        <v>321</v>
      </c>
      <c r="G65" s="4"/>
      <c r="H65" s="4"/>
      <c r="I65" s="7">
        <v>124.58</v>
      </c>
      <c r="J65" s="7">
        <f>VLOOKUP(A65,FOLHA!A:D,4,0)</f>
        <v>124.58</v>
      </c>
      <c r="K65" s="4" t="str">
        <f>"91689074434"</f>
        <v>91689074434</v>
      </c>
      <c r="L65" s="4" t="s">
        <v>330</v>
      </c>
    </row>
    <row r="66" spans="1:12" x14ac:dyDescent="0.25">
      <c r="A66" s="4">
        <v>114418</v>
      </c>
      <c r="B66" s="4" t="s">
        <v>213</v>
      </c>
      <c r="C66" s="5" t="str">
        <f>VLOOKUP(A66,[1]QUADRO!$A:$BG,3,0)</f>
        <v>VARREDOR</v>
      </c>
      <c r="D66" s="5" t="s">
        <v>308</v>
      </c>
      <c r="E66" s="6">
        <v>2</v>
      </c>
      <c r="F66" s="6" t="s">
        <v>305</v>
      </c>
      <c r="G66" s="4"/>
      <c r="H66" s="4"/>
      <c r="I66" s="7">
        <v>197.62</v>
      </c>
      <c r="J66" s="7">
        <f>VLOOKUP(A66,FOLHA!A:D,4,0)</f>
        <v>197.62</v>
      </c>
      <c r="K66" s="4" t="str">
        <f>"18476861842"</f>
        <v>18476861842</v>
      </c>
      <c r="L66" s="4" t="s">
        <v>330</v>
      </c>
    </row>
    <row r="67" spans="1:12" x14ac:dyDescent="0.25">
      <c r="A67" s="4">
        <v>112956</v>
      </c>
      <c r="B67" s="4" t="s">
        <v>108</v>
      </c>
      <c r="C67" s="5" t="str">
        <f>VLOOKUP(A67,[1]QUADRO!$A:$BG,3,0)</f>
        <v>AJUDANTE EQ SERVICOS DIVERSOS</v>
      </c>
      <c r="D67" s="5" t="s">
        <v>304</v>
      </c>
      <c r="E67" s="6">
        <v>2</v>
      </c>
      <c r="F67" s="6" t="s">
        <v>320</v>
      </c>
      <c r="G67" s="4"/>
      <c r="H67" s="4"/>
      <c r="I67" s="7">
        <v>113.61</v>
      </c>
      <c r="J67" s="7">
        <f>VLOOKUP(A67,FOLHA!A:D,4,0)</f>
        <v>113.61</v>
      </c>
      <c r="K67" s="4" t="str">
        <f>"42873084847"</f>
        <v>42873084847</v>
      </c>
      <c r="L67" s="4" t="s">
        <v>330</v>
      </c>
    </row>
    <row r="68" spans="1:12" x14ac:dyDescent="0.25">
      <c r="A68" s="4">
        <v>113107</v>
      </c>
      <c r="B68" s="4" t="s">
        <v>122</v>
      </c>
      <c r="C68" s="5" t="str">
        <f>VLOOKUP(A68,[1]QUADRO!$A:$BG,3,0)</f>
        <v>VARREDOR</v>
      </c>
      <c r="D68" s="5" t="s">
        <v>300</v>
      </c>
      <c r="E68" s="6">
        <v>2</v>
      </c>
      <c r="F68" s="6" t="s">
        <v>305</v>
      </c>
      <c r="G68" s="4"/>
      <c r="H68" s="4"/>
      <c r="I68" s="7">
        <v>146.02000000000001</v>
      </c>
      <c r="J68" s="7">
        <f>VLOOKUP(A68,FOLHA!A:D,4,0)</f>
        <v>146.02000000000001</v>
      </c>
      <c r="K68" s="4" t="str">
        <f>"04471368362"</f>
        <v>04471368362</v>
      </c>
      <c r="L68" s="4" t="s">
        <v>332</v>
      </c>
    </row>
    <row r="69" spans="1:12" x14ac:dyDescent="0.25">
      <c r="A69" s="4">
        <v>113119</v>
      </c>
      <c r="B69" s="4" t="s">
        <v>124</v>
      </c>
      <c r="C69" s="5" t="str">
        <f>VLOOKUP(A69,[1]QUADRO!$A:$BG,3,0)</f>
        <v>COLETOR</v>
      </c>
      <c r="D69" s="5" t="s">
        <v>302</v>
      </c>
      <c r="E69" s="6">
        <v>2</v>
      </c>
      <c r="F69" s="6" t="s">
        <v>316</v>
      </c>
      <c r="G69" s="4"/>
      <c r="H69" s="4"/>
      <c r="I69" s="7">
        <v>43.98</v>
      </c>
      <c r="J69" s="7">
        <f>VLOOKUP(A69,FOLHA!A:D,4,0)</f>
        <v>43.98</v>
      </c>
      <c r="K69" s="4" t="str">
        <f>"08179416658"</f>
        <v>08179416658</v>
      </c>
      <c r="L69" s="4" t="s">
        <v>330</v>
      </c>
    </row>
    <row r="70" spans="1:12" x14ac:dyDescent="0.25">
      <c r="A70" s="4">
        <v>113204</v>
      </c>
      <c r="B70" s="4" t="s">
        <v>136</v>
      </c>
      <c r="C70" s="5" t="str">
        <f>VLOOKUP(A70,[1]QUADRO!$A:$BG,3,0)</f>
        <v>AJUDANTE EQ SERVICOS DIVERSOS</v>
      </c>
      <c r="D70" s="5" t="s">
        <v>308</v>
      </c>
      <c r="E70" s="6">
        <v>2</v>
      </c>
      <c r="F70" s="6" t="s">
        <v>313</v>
      </c>
      <c r="G70" s="4"/>
      <c r="H70" s="4"/>
      <c r="I70" s="7">
        <v>61.49</v>
      </c>
      <c r="J70" s="7">
        <f>VLOOKUP(A70,FOLHA!A:D,4,0)</f>
        <v>61.49</v>
      </c>
      <c r="K70" s="4" t="str">
        <f>"51195893833"</f>
        <v>51195893833</v>
      </c>
      <c r="L70" s="4" t="s">
        <v>330</v>
      </c>
    </row>
    <row r="71" spans="1:12" x14ac:dyDescent="0.25">
      <c r="A71" s="4">
        <v>116001</v>
      </c>
      <c r="B71" s="4" t="s">
        <v>255</v>
      </c>
      <c r="C71" s="5" t="str">
        <f>VLOOKUP(A71,[1]QUADRO!$A:$BG,3,0)</f>
        <v>VARREDOR</v>
      </c>
      <c r="D71" s="5" t="s">
        <v>308</v>
      </c>
      <c r="E71" s="6">
        <v>2</v>
      </c>
      <c r="F71" s="6" t="s">
        <v>305</v>
      </c>
      <c r="G71" s="4"/>
      <c r="H71" s="4"/>
      <c r="I71" s="7">
        <v>199.79</v>
      </c>
      <c r="J71" s="7">
        <f>VLOOKUP(A71,FOLHA!A:D,4,0)</f>
        <v>199.79</v>
      </c>
      <c r="K71" s="4" t="str">
        <f>"35713311848"</f>
        <v>35713311848</v>
      </c>
      <c r="L71" s="4" t="s">
        <v>330</v>
      </c>
    </row>
    <row r="72" spans="1:12" x14ac:dyDescent="0.25">
      <c r="A72" s="4">
        <v>113309</v>
      </c>
      <c r="B72" s="4" t="s">
        <v>149</v>
      </c>
      <c r="C72" s="5" t="str">
        <f>VLOOKUP(A72,[1]QUADRO!$A:$BG,3,0)</f>
        <v>VARREDOR</v>
      </c>
      <c r="D72" s="5" t="s">
        <v>308</v>
      </c>
      <c r="E72" s="6">
        <v>2</v>
      </c>
      <c r="F72" s="6" t="s">
        <v>311</v>
      </c>
      <c r="G72" s="4"/>
      <c r="H72" s="4"/>
      <c r="I72" s="7">
        <v>195.92</v>
      </c>
      <c r="J72" s="7">
        <f>VLOOKUP(A72,FOLHA!A:D,4,0)</f>
        <v>195.92</v>
      </c>
      <c r="K72" s="4" t="str">
        <f>"41027689809"</f>
        <v>41027689809</v>
      </c>
      <c r="L72" s="4" t="s">
        <v>330</v>
      </c>
    </row>
    <row r="73" spans="1:12" x14ac:dyDescent="0.25">
      <c r="A73" s="4">
        <v>116085</v>
      </c>
      <c r="B73" s="4" t="s">
        <v>262</v>
      </c>
      <c r="C73" s="5" t="str">
        <f>VLOOKUP(A73,[1]QUADRO!$A:$BG,3,0)</f>
        <v>MOTORISTA CAMINHAO</v>
      </c>
      <c r="D73" s="5" t="s">
        <v>302</v>
      </c>
      <c r="E73" s="6">
        <v>2</v>
      </c>
      <c r="F73" s="6" t="s">
        <v>318</v>
      </c>
      <c r="G73" s="4"/>
      <c r="H73" s="4"/>
      <c r="I73" s="7">
        <v>110.89</v>
      </c>
      <c r="J73" s="7">
        <f>VLOOKUP(A73,FOLHA!A:D,4,0)</f>
        <v>110.89</v>
      </c>
      <c r="K73" s="4" t="str">
        <f>"22994060850"</f>
        <v>22994060850</v>
      </c>
      <c r="L73" s="4" t="s">
        <v>330</v>
      </c>
    </row>
    <row r="74" spans="1:12" x14ac:dyDescent="0.25">
      <c r="A74" s="4">
        <v>116225</v>
      </c>
      <c r="B74" s="4" t="s">
        <v>265</v>
      </c>
      <c r="C74" s="5" t="str">
        <f>VLOOKUP(A74,[1]QUADRO!$A:$BG,3,0)</f>
        <v>AJUDANTE EQ SERVICOS DIVERSOS</v>
      </c>
      <c r="D74" s="5" t="s">
        <v>308</v>
      </c>
      <c r="E74" s="6">
        <v>2</v>
      </c>
      <c r="F74" s="6" t="s">
        <v>319</v>
      </c>
      <c r="G74" s="4"/>
      <c r="H74" s="4"/>
      <c r="I74" s="7">
        <v>199.97</v>
      </c>
      <c r="J74" s="7">
        <f>VLOOKUP(A74,FOLHA!A:D,4,0)</f>
        <v>199.97</v>
      </c>
      <c r="K74" s="4" t="str">
        <f>"36939273832"</f>
        <v>36939273832</v>
      </c>
      <c r="L74" s="4" t="s">
        <v>331</v>
      </c>
    </row>
    <row r="75" spans="1:12" x14ac:dyDescent="0.25">
      <c r="A75" s="4">
        <v>113341</v>
      </c>
      <c r="B75" s="4" t="s">
        <v>155</v>
      </c>
      <c r="C75" s="5" t="str">
        <f>VLOOKUP(A75,[1]QUADRO!$A:$BG,3,0)</f>
        <v>VARREDOR</v>
      </c>
      <c r="D75" s="5" t="s">
        <v>300</v>
      </c>
      <c r="E75" s="6">
        <v>2</v>
      </c>
      <c r="F75" s="6" t="s">
        <v>311</v>
      </c>
      <c r="G75" s="4"/>
      <c r="H75" s="4"/>
      <c r="I75" s="7">
        <v>121.48</v>
      </c>
      <c r="J75" s="7">
        <f>VLOOKUP(A75,FOLHA!A:D,4,0)</f>
        <v>121.48</v>
      </c>
      <c r="K75" s="4" t="str">
        <f>"60692430644"</f>
        <v>60692430644</v>
      </c>
      <c r="L75" s="4" t="s">
        <v>330</v>
      </c>
    </row>
    <row r="76" spans="1:12" x14ac:dyDescent="0.25">
      <c r="A76" s="4">
        <v>113361</v>
      </c>
      <c r="B76" s="4" t="s">
        <v>158</v>
      </c>
      <c r="C76" s="5" t="str">
        <f>VLOOKUP(A76,[1]QUADRO!$A:$BG,3,0)</f>
        <v>MOTORISTA CAMINHAO</v>
      </c>
      <c r="D76" s="5" t="s">
        <v>302</v>
      </c>
      <c r="E76" s="6">
        <v>2</v>
      </c>
      <c r="F76" s="6" t="s">
        <v>322</v>
      </c>
      <c r="G76" s="4"/>
      <c r="H76" s="4"/>
      <c r="I76" s="7">
        <v>166.52</v>
      </c>
      <c r="J76" s="7">
        <f>VLOOKUP(A76,FOLHA!A:D,4,0)</f>
        <v>166.52</v>
      </c>
      <c r="K76" s="4" t="str">
        <f>"64097838504"</f>
        <v>64097838504</v>
      </c>
      <c r="L76" s="4" t="s">
        <v>330</v>
      </c>
    </row>
    <row r="77" spans="1:12" x14ac:dyDescent="0.25">
      <c r="A77" s="4">
        <v>112867</v>
      </c>
      <c r="B77" s="4" t="s">
        <v>93</v>
      </c>
      <c r="C77" s="5" t="str">
        <f>VLOOKUP(A77,[1]QUADRO!$A:$BG,3,0)</f>
        <v>VARREDOR</v>
      </c>
      <c r="D77" s="5" t="s">
        <v>300</v>
      </c>
      <c r="E77" s="6">
        <v>2</v>
      </c>
      <c r="F77" s="6" t="s">
        <v>305</v>
      </c>
      <c r="G77" s="4"/>
      <c r="H77" s="4"/>
      <c r="I77" s="7">
        <v>198</v>
      </c>
      <c r="J77" s="7">
        <f>VLOOKUP(A77,FOLHA!A:D,4,0)</f>
        <v>198</v>
      </c>
      <c r="K77" s="4" t="str">
        <f>"16416211840"</f>
        <v>16416211840</v>
      </c>
      <c r="L77" s="4" t="s">
        <v>332</v>
      </c>
    </row>
    <row r="78" spans="1:12" x14ac:dyDescent="0.25">
      <c r="A78" s="4">
        <v>112881</v>
      </c>
      <c r="B78" s="4" t="s">
        <v>95</v>
      </c>
      <c r="C78" s="5" t="str">
        <f>VLOOKUP(A78,[1]QUADRO!$A:$BG,3,0)</f>
        <v>VARREDOR</v>
      </c>
      <c r="D78" s="5" t="s">
        <v>308</v>
      </c>
      <c r="E78" s="6">
        <v>2</v>
      </c>
      <c r="F78" s="6" t="s">
        <v>311</v>
      </c>
      <c r="G78" s="4"/>
      <c r="H78" s="4"/>
      <c r="I78" s="7">
        <v>39.159999999999997</v>
      </c>
      <c r="J78" s="7">
        <f>VLOOKUP(A78,FOLHA!A:D,4,0)</f>
        <v>39.159999999999997</v>
      </c>
      <c r="K78" s="4" t="str">
        <f>"18965975808"</f>
        <v>18965975808</v>
      </c>
      <c r="L78" s="4" t="s">
        <v>330</v>
      </c>
    </row>
    <row r="79" spans="1:12" x14ac:dyDescent="0.25">
      <c r="A79" s="4">
        <v>114108</v>
      </c>
      <c r="B79" s="4" t="s">
        <v>205</v>
      </c>
      <c r="C79" s="5" t="str">
        <f>VLOOKUP(A79,[1]QUADRO!$A:$BG,3,0)</f>
        <v>AJUDANTE EQ SERVICOS DIVERSOS</v>
      </c>
      <c r="D79" s="5" t="s">
        <v>300</v>
      </c>
      <c r="E79" s="6">
        <v>2</v>
      </c>
      <c r="F79" s="6" t="s">
        <v>310</v>
      </c>
      <c r="G79" s="4"/>
      <c r="H79" s="4"/>
      <c r="I79" s="7">
        <v>124.82</v>
      </c>
      <c r="J79" s="7">
        <f>VLOOKUP(A79,FOLHA!A:D,4,0)</f>
        <v>124.82</v>
      </c>
      <c r="K79" s="4" t="str">
        <f>"21504072804"</f>
        <v>21504072804</v>
      </c>
      <c r="L79" s="4" t="s">
        <v>330</v>
      </c>
    </row>
    <row r="80" spans="1:12" x14ac:dyDescent="0.25">
      <c r="A80" s="4">
        <v>113541</v>
      </c>
      <c r="B80" s="4" t="s">
        <v>175</v>
      </c>
      <c r="C80" s="5" t="str">
        <f>VLOOKUP(A80,[1]QUADRO!$A:$BG,3,0)</f>
        <v>FISCAL DE TRAFEGO PLENO</v>
      </c>
      <c r="D80" s="5" t="s">
        <v>302</v>
      </c>
      <c r="E80" s="6">
        <v>2</v>
      </c>
      <c r="F80" s="6" t="s">
        <v>303</v>
      </c>
      <c r="G80" s="4"/>
      <c r="H80" s="4"/>
      <c r="I80" s="7">
        <v>19.55</v>
      </c>
      <c r="J80" s="7">
        <f>VLOOKUP(A80,FOLHA!A:D,4,0)</f>
        <v>19.55</v>
      </c>
      <c r="K80" s="4" t="str">
        <f>"22503700870"</f>
        <v>22503700870</v>
      </c>
      <c r="L80" s="4" t="s">
        <v>330</v>
      </c>
    </row>
    <row r="81" spans="1:12" x14ac:dyDescent="0.25">
      <c r="A81" s="4">
        <v>113551</v>
      </c>
      <c r="B81" s="4" t="s">
        <v>178</v>
      </c>
      <c r="C81" s="5" t="str">
        <f>VLOOKUP(A81,[1]QUADRO!$A:$BG,3,0)</f>
        <v>VARREDOR</v>
      </c>
      <c r="D81" s="5" t="s">
        <v>308</v>
      </c>
      <c r="E81" s="6">
        <v>2</v>
      </c>
      <c r="F81" s="6" t="s">
        <v>311</v>
      </c>
      <c r="G81" s="4"/>
      <c r="H81" s="4"/>
      <c r="I81" s="7">
        <v>21.99</v>
      </c>
      <c r="J81" s="7">
        <f>VLOOKUP(A81,FOLHA!A:D,4,0)</f>
        <v>21.99</v>
      </c>
      <c r="K81" s="4" t="str">
        <f>"28009018880"</f>
        <v>28009018880</v>
      </c>
      <c r="L81" s="4" t="s">
        <v>332</v>
      </c>
    </row>
    <row r="82" spans="1:12" x14ac:dyDescent="0.25">
      <c r="A82" s="4">
        <v>113594</v>
      </c>
      <c r="B82" s="4" t="s">
        <v>183</v>
      </c>
      <c r="C82" s="5" t="str">
        <f>VLOOKUP(A82,[1]QUADRO!$A:$BG,3,0)</f>
        <v>AJUDANTE EQ SERVICOS DIVERSOS</v>
      </c>
      <c r="D82" s="5" t="s">
        <v>308</v>
      </c>
      <c r="E82" s="6">
        <v>2</v>
      </c>
      <c r="F82" s="6" t="s">
        <v>317</v>
      </c>
      <c r="G82" s="4"/>
      <c r="H82" s="4"/>
      <c r="I82" s="7">
        <v>132.5</v>
      </c>
      <c r="J82" s="7">
        <f>VLOOKUP(A82,FOLHA!A:D,4,0)</f>
        <v>132.5</v>
      </c>
      <c r="K82" s="4" t="str">
        <f>"00708871526"</f>
        <v>00708871526</v>
      </c>
      <c r="L82" s="4" t="s">
        <v>330</v>
      </c>
    </row>
    <row r="83" spans="1:12" x14ac:dyDescent="0.25">
      <c r="A83" s="4">
        <v>113579</v>
      </c>
      <c r="B83" s="4" t="s">
        <v>181</v>
      </c>
      <c r="C83" s="5" t="str">
        <f>VLOOKUP(A83,[1]QUADRO!$A:$BG,3,0)</f>
        <v>VARREDOR</v>
      </c>
      <c r="D83" s="5" t="s">
        <v>300</v>
      </c>
      <c r="E83" s="6">
        <v>2</v>
      </c>
      <c r="F83" s="6" t="s">
        <v>305</v>
      </c>
      <c r="G83" s="4"/>
      <c r="H83" s="4"/>
      <c r="I83" s="7">
        <v>75.290000000000006</v>
      </c>
      <c r="J83" s="7">
        <f>VLOOKUP(A83,FOLHA!A:D,4,0)</f>
        <v>75.290000000000006</v>
      </c>
      <c r="K83" s="4" t="str">
        <f>"18252831842"</f>
        <v>18252831842</v>
      </c>
      <c r="L83" s="4" t="s">
        <v>330</v>
      </c>
    </row>
    <row r="84" spans="1:12" x14ac:dyDescent="0.25">
      <c r="A84" s="4">
        <v>113586</v>
      </c>
      <c r="B84" s="4" t="s">
        <v>182</v>
      </c>
      <c r="C84" s="5" t="str">
        <f>VLOOKUP(A84,[1]QUADRO!$A:$BG,3,0)</f>
        <v>VARREDOR</v>
      </c>
      <c r="D84" s="5" t="s">
        <v>307</v>
      </c>
      <c r="E84" s="6">
        <v>2</v>
      </c>
      <c r="F84" s="6" t="s">
        <v>305</v>
      </c>
      <c r="G84" s="4"/>
      <c r="H84" s="4"/>
      <c r="I84" s="7">
        <v>136.22999999999999</v>
      </c>
      <c r="J84" s="7">
        <f>VLOOKUP(A84,FOLHA!A:D,4,0)</f>
        <v>136.22999999999999</v>
      </c>
      <c r="K84" s="4" t="str">
        <f>"31349401838"</f>
        <v>31349401838</v>
      </c>
      <c r="L84" s="4" t="s">
        <v>330</v>
      </c>
    </row>
    <row r="85" spans="1:12" x14ac:dyDescent="0.25">
      <c r="A85" s="4">
        <v>114525</v>
      </c>
      <c r="B85" s="4" t="s">
        <v>216</v>
      </c>
      <c r="C85" s="5" t="str">
        <f>VLOOKUP(A85,[1]QUADRO!$A:$BG,3,0)</f>
        <v>MOTORISTA CAMINHAO</v>
      </c>
      <c r="D85" s="5" t="s">
        <v>302</v>
      </c>
      <c r="E85" s="6">
        <v>2</v>
      </c>
      <c r="F85" s="6" t="s">
        <v>318</v>
      </c>
      <c r="G85" s="4"/>
      <c r="H85" s="4"/>
      <c r="I85" s="7">
        <v>123.32</v>
      </c>
      <c r="J85" s="7">
        <f>VLOOKUP(A85,FOLHA!A:D,4,0)</f>
        <v>123.32</v>
      </c>
      <c r="K85" s="4" t="str">
        <f>"03403956806"</f>
        <v>03403956806</v>
      </c>
      <c r="L85" s="4" t="s">
        <v>330</v>
      </c>
    </row>
    <row r="86" spans="1:12" x14ac:dyDescent="0.25">
      <c r="A86" s="4">
        <v>113636</v>
      </c>
      <c r="B86" s="4" t="s">
        <v>188</v>
      </c>
      <c r="C86" s="5" t="str">
        <f>VLOOKUP(A86,[1]QUADRO!$A:$BG,3,0)</f>
        <v>AJUDANTE EQ SERVICOS DIVERSOS</v>
      </c>
      <c r="D86" s="5" t="s">
        <v>304</v>
      </c>
      <c r="E86" s="6">
        <v>2</v>
      </c>
      <c r="F86" s="6" t="s">
        <v>313</v>
      </c>
      <c r="G86" s="4"/>
      <c r="H86" s="4"/>
      <c r="I86" s="7">
        <v>196.39</v>
      </c>
      <c r="J86" s="7">
        <f>VLOOKUP(A86,FOLHA!A:D,4,0)</f>
        <v>196.39</v>
      </c>
      <c r="K86" s="4" t="str">
        <f>"31438748809"</f>
        <v>31438748809</v>
      </c>
      <c r="L86" s="4" t="s">
        <v>332</v>
      </c>
    </row>
    <row r="87" spans="1:12" x14ac:dyDescent="0.25">
      <c r="A87" s="4">
        <v>113728</v>
      </c>
      <c r="B87" s="4" t="s">
        <v>196</v>
      </c>
      <c r="C87" s="5" t="str">
        <f>VLOOKUP(A87,[1]QUADRO!$A:$BG,3,0)</f>
        <v>AJUDANTE EQ SERVICOS DIVERSOS</v>
      </c>
      <c r="D87" s="5" t="s">
        <v>304</v>
      </c>
      <c r="E87" s="6">
        <v>2</v>
      </c>
      <c r="F87" s="6" t="s">
        <v>323</v>
      </c>
      <c r="G87" s="4"/>
      <c r="H87" s="4"/>
      <c r="I87" s="7">
        <v>192.44</v>
      </c>
      <c r="J87" s="7">
        <f>VLOOKUP(A87,FOLHA!A:D,4,0)</f>
        <v>192.44</v>
      </c>
      <c r="K87" s="4" t="str">
        <f>"26795360881"</f>
        <v>26795360881</v>
      </c>
      <c r="L87" s="4" t="s">
        <v>330</v>
      </c>
    </row>
    <row r="88" spans="1:12" x14ac:dyDescent="0.25">
      <c r="A88" s="4">
        <v>113646</v>
      </c>
      <c r="B88" s="4" t="s">
        <v>189</v>
      </c>
      <c r="C88" s="5" t="str">
        <f>VLOOKUP(A88,[1]QUADRO!$A:$BG,3,0)</f>
        <v>VARREDOR</v>
      </c>
      <c r="D88" s="5" t="s">
        <v>314</v>
      </c>
      <c r="E88" s="6">
        <v>2</v>
      </c>
      <c r="F88" s="6" t="s">
        <v>311</v>
      </c>
      <c r="G88" s="4"/>
      <c r="H88" s="4"/>
      <c r="I88" s="7">
        <v>45.5</v>
      </c>
      <c r="J88" s="7">
        <f>VLOOKUP(A88,FOLHA!A:D,4,0)</f>
        <v>45.5</v>
      </c>
      <c r="K88" s="4" t="str">
        <f>"47040394472"</f>
        <v>47040394472</v>
      </c>
      <c r="L88" s="4" t="s">
        <v>330</v>
      </c>
    </row>
    <row r="89" spans="1:12" x14ac:dyDescent="0.25">
      <c r="A89" s="4">
        <v>114698</v>
      </c>
      <c r="B89" s="4" t="s">
        <v>227</v>
      </c>
      <c r="C89" s="5" t="str">
        <f>VLOOKUP(A89,[1]QUADRO!$A:$BG,3,0)</f>
        <v>AJUDANTE EQ SERVICOS DIVERSOS</v>
      </c>
      <c r="D89" s="5" t="s">
        <v>308</v>
      </c>
      <c r="E89" s="6">
        <v>2</v>
      </c>
      <c r="F89" s="6" t="s">
        <v>310</v>
      </c>
      <c r="G89" s="4"/>
      <c r="H89" s="4"/>
      <c r="I89" s="7">
        <v>130.11000000000001</v>
      </c>
      <c r="J89" s="7">
        <f>VLOOKUP(A89,FOLHA!A:D,4,0)</f>
        <v>130.11000000000001</v>
      </c>
      <c r="K89" s="4" t="str">
        <f>"30228798817"</f>
        <v>30228798817</v>
      </c>
      <c r="L89" s="4" t="s">
        <v>330</v>
      </c>
    </row>
    <row r="90" spans="1:12" x14ac:dyDescent="0.25">
      <c r="A90" s="4">
        <v>112359</v>
      </c>
      <c r="B90" s="4" t="s">
        <v>20</v>
      </c>
      <c r="C90" s="5" t="str">
        <f>VLOOKUP(A90,[1]QUADRO!$A:$BG,3,0)</f>
        <v>VARREDOR</v>
      </c>
      <c r="D90" s="5" t="s">
        <v>308</v>
      </c>
      <c r="E90" s="6">
        <v>2</v>
      </c>
      <c r="F90" s="6" t="s">
        <v>311</v>
      </c>
      <c r="G90" s="4"/>
      <c r="H90" s="4"/>
      <c r="I90" s="7">
        <v>200</v>
      </c>
      <c r="J90" s="7">
        <f>VLOOKUP(A90,FOLHA!A:D,4,0)</f>
        <v>200</v>
      </c>
      <c r="K90" s="4" t="str">
        <f>"26457112862"</f>
        <v>26457112862</v>
      </c>
      <c r="L90" s="4" t="s">
        <v>330</v>
      </c>
    </row>
    <row r="91" spans="1:12" x14ac:dyDescent="0.25">
      <c r="A91" s="4">
        <v>114315</v>
      </c>
      <c r="B91" s="4" t="s">
        <v>212</v>
      </c>
      <c r="C91" s="5" t="str">
        <f>VLOOKUP(A91,[1]QUADRO!$A:$BG,3,0)</f>
        <v>AJUDANTE EQ SERVICOS DIVERSOS</v>
      </c>
      <c r="D91" s="5" t="s">
        <v>308</v>
      </c>
      <c r="E91" s="6">
        <v>2</v>
      </c>
      <c r="F91" s="6" t="s">
        <v>313</v>
      </c>
      <c r="G91" s="4"/>
      <c r="H91" s="4"/>
      <c r="I91" s="7">
        <v>174.34</v>
      </c>
      <c r="J91" s="7">
        <f>VLOOKUP(A91,FOLHA!A:D,4,0)</f>
        <v>174.34</v>
      </c>
      <c r="K91" s="4" t="str">
        <f>"33042772349"</f>
        <v>33042772349</v>
      </c>
      <c r="L91" s="4" t="s">
        <v>330</v>
      </c>
    </row>
    <row r="92" spans="1:12" x14ac:dyDescent="0.25">
      <c r="A92" s="4">
        <v>112449</v>
      </c>
      <c r="B92" s="4" t="s">
        <v>35</v>
      </c>
      <c r="C92" s="5" t="str">
        <f>VLOOKUP(A92,[1]QUADRO!$A:$BG,3,0)</f>
        <v>VARREDOR</v>
      </c>
      <c r="D92" s="5" t="s">
        <v>308</v>
      </c>
      <c r="E92" s="6">
        <v>2</v>
      </c>
      <c r="F92" s="6" t="s">
        <v>305</v>
      </c>
      <c r="G92" s="4"/>
      <c r="H92" s="4"/>
      <c r="I92" s="7">
        <v>194.44</v>
      </c>
      <c r="J92" s="7">
        <f>VLOOKUP(A92,FOLHA!A:D,4,0)</f>
        <v>194.44</v>
      </c>
      <c r="K92" s="4" t="str">
        <f>"39791723842"</f>
        <v>39791723842</v>
      </c>
      <c r="L92" s="4" t="s">
        <v>330</v>
      </c>
    </row>
    <row r="93" spans="1:12" x14ac:dyDescent="0.25">
      <c r="A93" s="4">
        <v>112619</v>
      </c>
      <c r="B93" s="4" t="s">
        <v>57</v>
      </c>
      <c r="C93" s="5" t="str">
        <f>VLOOKUP(A93,[1]QUADRO!$A:$BG,3,0)</f>
        <v>AJUDANTE EQ SERVICOS DIVERSOS</v>
      </c>
      <c r="D93" s="5" t="s">
        <v>300</v>
      </c>
      <c r="E93" s="6">
        <v>2</v>
      </c>
      <c r="F93" s="6" t="s">
        <v>319</v>
      </c>
      <c r="G93" s="4"/>
      <c r="H93" s="4"/>
      <c r="I93" s="7">
        <v>101.66</v>
      </c>
      <c r="J93" s="7">
        <f>VLOOKUP(A93,FOLHA!A:D,4,0)</f>
        <v>101.66</v>
      </c>
      <c r="K93" s="4" t="str">
        <f>"45444576880"</f>
        <v>45444576880</v>
      </c>
      <c r="L93" s="4" t="s">
        <v>330</v>
      </c>
    </row>
    <row r="94" spans="1:12" x14ac:dyDescent="0.25">
      <c r="A94" s="4">
        <v>119642</v>
      </c>
      <c r="B94" s="4" t="s">
        <v>284</v>
      </c>
      <c r="C94" s="5" t="str">
        <f>VLOOKUP(A94,[1]QUADRO!$A:$BG,3,0)</f>
        <v>AJUDANTE EQ SERVICOS DIVERSOS</v>
      </c>
      <c r="D94" s="5" t="s">
        <v>304</v>
      </c>
      <c r="E94" s="6">
        <v>2</v>
      </c>
      <c r="F94" s="6" t="s">
        <v>313</v>
      </c>
      <c r="G94" s="4"/>
      <c r="H94" s="4"/>
      <c r="I94" s="7">
        <v>181.7</v>
      </c>
      <c r="J94" s="7">
        <f>VLOOKUP(A94,FOLHA!A:D,4,0)</f>
        <v>181.7</v>
      </c>
      <c r="K94" s="4" t="str">
        <f>"28834203860"</f>
        <v>28834203860</v>
      </c>
      <c r="L94" s="4" t="s">
        <v>330</v>
      </c>
    </row>
    <row r="95" spans="1:12" x14ac:dyDescent="0.25">
      <c r="A95" s="4">
        <v>112650</v>
      </c>
      <c r="B95" s="4" t="s">
        <v>63</v>
      </c>
      <c r="C95" s="5" t="str">
        <f>VLOOKUP(A95,[1]QUADRO!$A:$BG,3,0)</f>
        <v>VARREDOR</v>
      </c>
      <c r="D95" s="5" t="s">
        <v>300</v>
      </c>
      <c r="E95" s="6">
        <v>2</v>
      </c>
      <c r="F95" s="6" t="s">
        <v>305</v>
      </c>
      <c r="G95" s="4"/>
      <c r="H95" s="4"/>
      <c r="I95" s="7">
        <v>198.73</v>
      </c>
      <c r="J95" s="7">
        <f>VLOOKUP(A95,FOLHA!A:D,4,0)</f>
        <v>198.73</v>
      </c>
      <c r="K95" s="4" t="str">
        <f>"24855959847"</f>
        <v>24855959847</v>
      </c>
      <c r="L95" s="4" t="s">
        <v>330</v>
      </c>
    </row>
    <row r="96" spans="1:12" x14ac:dyDescent="0.25">
      <c r="A96" s="4">
        <v>114702</v>
      </c>
      <c r="B96" s="4" t="s">
        <v>229</v>
      </c>
      <c r="C96" s="5" t="str">
        <f>VLOOKUP(A96,[1]QUADRO!$A:$BG,3,0)</f>
        <v>VARREDOR</v>
      </c>
      <c r="D96" s="5" t="s">
        <v>307</v>
      </c>
      <c r="E96" s="6">
        <v>2</v>
      </c>
      <c r="F96" s="6" t="s">
        <v>305</v>
      </c>
      <c r="G96" s="4"/>
      <c r="H96" s="4"/>
      <c r="I96" s="7">
        <v>80.22</v>
      </c>
      <c r="J96" s="7">
        <f>VLOOKUP(A96,FOLHA!A:D,4,0)</f>
        <v>80.22</v>
      </c>
      <c r="K96" s="4" t="str">
        <f>"29806102835"</f>
        <v>29806102835</v>
      </c>
      <c r="L96" s="4" t="s">
        <v>330</v>
      </c>
    </row>
    <row r="97" spans="1:12" x14ac:dyDescent="0.25">
      <c r="A97" s="4">
        <v>112654</v>
      </c>
      <c r="B97" s="4" t="s">
        <v>64</v>
      </c>
      <c r="C97" s="5" t="str">
        <f>VLOOKUP(A97,[1]QUADRO!$A:$BG,3,0)</f>
        <v>MOTORISTA CAMINHAO</v>
      </c>
      <c r="D97" s="5" t="s">
        <v>302</v>
      </c>
      <c r="E97" s="6">
        <v>2</v>
      </c>
      <c r="F97" s="6" t="s">
        <v>313</v>
      </c>
      <c r="G97" s="4"/>
      <c r="H97" s="4"/>
      <c r="I97" s="7">
        <v>94.46</v>
      </c>
      <c r="J97" s="7">
        <f>VLOOKUP(A97,FOLHA!A:D,4,0)</f>
        <v>94.46</v>
      </c>
      <c r="K97" s="4" t="str">
        <f>"97112887453"</f>
        <v>97112887453</v>
      </c>
      <c r="L97" s="4" t="s">
        <v>330</v>
      </c>
    </row>
    <row r="98" spans="1:12" x14ac:dyDescent="0.25">
      <c r="A98" s="4">
        <v>114700</v>
      </c>
      <c r="B98" s="4" t="s">
        <v>228</v>
      </c>
      <c r="C98" s="5" t="str">
        <f>VLOOKUP(A98,[1]QUADRO!$A:$BG,3,0)</f>
        <v>VARREDOR</v>
      </c>
      <c r="D98" s="5" t="s">
        <v>308</v>
      </c>
      <c r="E98" s="6">
        <v>2</v>
      </c>
      <c r="F98" s="6" t="s">
        <v>305</v>
      </c>
      <c r="G98" s="4"/>
      <c r="H98" s="4"/>
      <c r="I98" s="7">
        <v>198.59</v>
      </c>
      <c r="J98" s="7">
        <f>VLOOKUP(A98,FOLHA!A:D,4,0)</f>
        <v>198.59</v>
      </c>
      <c r="K98" s="4" t="str">
        <f>"05495569903"</f>
        <v>05495569903</v>
      </c>
      <c r="L98" s="4" t="s">
        <v>330</v>
      </c>
    </row>
    <row r="99" spans="1:12" x14ac:dyDescent="0.25">
      <c r="A99" s="4">
        <v>112680</v>
      </c>
      <c r="B99" s="4" t="s">
        <v>69</v>
      </c>
      <c r="C99" s="5" t="str">
        <f>VLOOKUP(A99,[1]QUADRO!$A:$BG,3,0)</f>
        <v>FISCAL DE TURMA PLENO</v>
      </c>
      <c r="D99" s="5" t="s">
        <v>308</v>
      </c>
      <c r="E99" s="6">
        <v>2</v>
      </c>
      <c r="F99" s="6" t="s">
        <v>303</v>
      </c>
      <c r="G99" s="4"/>
      <c r="H99" s="4"/>
      <c r="I99" s="7">
        <v>147.57</v>
      </c>
      <c r="J99" s="7">
        <f>VLOOKUP(A99,FOLHA!A:D,4,0)</f>
        <v>147.57</v>
      </c>
      <c r="K99" s="4" t="str">
        <f>"32499123877"</f>
        <v>32499123877</v>
      </c>
      <c r="L99" s="4" t="s">
        <v>330</v>
      </c>
    </row>
    <row r="100" spans="1:12" x14ac:dyDescent="0.25">
      <c r="A100" s="4">
        <v>112724</v>
      </c>
      <c r="B100" s="4" t="s">
        <v>75</v>
      </c>
      <c r="C100" s="5" t="str">
        <f>VLOOKUP(A100,[1]QUADRO!$A:$BG,3,0)</f>
        <v>AJUDANTE EQ SERVICOS DIVERSOS</v>
      </c>
      <c r="D100" s="5" t="s">
        <v>314</v>
      </c>
      <c r="E100" s="6">
        <v>2</v>
      </c>
      <c r="F100" s="6" t="s">
        <v>320</v>
      </c>
      <c r="G100" s="4"/>
      <c r="H100" s="4"/>
      <c r="I100" s="7">
        <v>148.18</v>
      </c>
      <c r="J100" s="7">
        <f>VLOOKUP(A100,FOLHA!A:D,4,0)</f>
        <v>148.18</v>
      </c>
      <c r="K100" s="4" t="str">
        <f>"11502000814"</f>
        <v>11502000814</v>
      </c>
      <c r="L100" s="4" t="s">
        <v>330</v>
      </c>
    </row>
    <row r="101" spans="1:12" x14ac:dyDescent="0.25">
      <c r="A101" s="4">
        <v>112737</v>
      </c>
      <c r="B101" s="4" t="s">
        <v>79</v>
      </c>
      <c r="C101" s="5" t="str">
        <f>VLOOKUP(A101,[1]QUADRO!$A:$BG,3,0)</f>
        <v>VARREDOR</v>
      </c>
      <c r="D101" s="5" t="s">
        <v>308</v>
      </c>
      <c r="E101" s="6">
        <v>2</v>
      </c>
      <c r="F101" s="6" t="s">
        <v>305</v>
      </c>
      <c r="G101" s="4"/>
      <c r="H101" s="4"/>
      <c r="I101" s="7">
        <v>56.33</v>
      </c>
      <c r="J101" s="7">
        <f>VLOOKUP(A101,FOLHA!A:D,4,0)</f>
        <v>56.33</v>
      </c>
      <c r="K101" s="4" t="str">
        <f>"13617136826"</f>
        <v>13617136826</v>
      </c>
      <c r="L101" s="4" t="s">
        <v>332</v>
      </c>
    </row>
    <row r="102" spans="1:12" x14ac:dyDescent="0.25">
      <c r="A102" s="4">
        <v>112745</v>
      </c>
      <c r="B102" s="4" t="s">
        <v>81</v>
      </c>
      <c r="C102" s="5" t="str">
        <f>VLOOKUP(A102,[1]QUADRO!$A:$BG,3,0)</f>
        <v>LAVADOR</v>
      </c>
      <c r="D102" s="5" t="s">
        <v>302</v>
      </c>
      <c r="E102" s="6">
        <v>2</v>
      </c>
      <c r="F102" s="6" t="s">
        <v>303</v>
      </c>
      <c r="G102" s="4"/>
      <c r="H102" s="4"/>
      <c r="I102" s="7">
        <v>89.85</v>
      </c>
      <c r="J102" s="7">
        <f>VLOOKUP(A102,FOLHA!A:D,4,0)</f>
        <v>89.85</v>
      </c>
      <c r="K102" s="4" t="str">
        <f>"44346968821"</f>
        <v>44346968821</v>
      </c>
      <c r="L102" s="4" t="s">
        <v>330</v>
      </c>
    </row>
    <row r="103" spans="1:12" x14ac:dyDescent="0.25">
      <c r="A103" s="4">
        <v>114606</v>
      </c>
      <c r="B103" s="4" t="s">
        <v>221</v>
      </c>
      <c r="C103" s="5" t="str">
        <f>VLOOKUP(A103,[1]QUADRO!$A:$BG,3,0)</f>
        <v>VARREDOR</v>
      </c>
      <c r="D103" s="5" t="s">
        <v>308</v>
      </c>
      <c r="E103" s="6">
        <v>2</v>
      </c>
      <c r="F103" s="6" t="s">
        <v>301</v>
      </c>
      <c r="G103" s="4"/>
      <c r="H103" s="4"/>
      <c r="I103" s="7">
        <v>72.319999999999993</v>
      </c>
      <c r="J103" s="7">
        <f>VLOOKUP(A103,FOLHA!A:D,4,0)</f>
        <v>72.319999999999993</v>
      </c>
      <c r="K103" s="4" t="str">
        <f>"45699215824"</f>
        <v>45699215824</v>
      </c>
      <c r="L103" s="4" t="s">
        <v>330</v>
      </c>
    </row>
    <row r="104" spans="1:12" x14ac:dyDescent="0.25">
      <c r="A104" s="4">
        <v>115214</v>
      </c>
      <c r="B104" s="4" t="s">
        <v>250</v>
      </c>
      <c r="C104" s="5" t="str">
        <f>VLOOKUP(A104,[1]QUADRO!$A:$BG,3,0)</f>
        <v>AJUDANTE EQ SERVICOS DIVERSOS</v>
      </c>
      <c r="D104" s="5" t="s">
        <v>300</v>
      </c>
      <c r="E104" s="6">
        <v>2</v>
      </c>
      <c r="F104" s="6" t="s">
        <v>310</v>
      </c>
      <c r="G104" s="4"/>
      <c r="H104" s="4"/>
      <c r="I104" s="7">
        <v>197.03</v>
      </c>
      <c r="J104" s="7">
        <f>VLOOKUP(A104,FOLHA!A:D,4,0)</f>
        <v>197.03</v>
      </c>
      <c r="K104" s="4" t="str">
        <f>"42830462807"</f>
        <v>42830462807</v>
      </c>
      <c r="L104" s="4" t="s">
        <v>330</v>
      </c>
    </row>
    <row r="105" spans="1:12" x14ac:dyDescent="0.25">
      <c r="A105" s="4">
        <v>115378</v>
      </c>
      <c r="B105" s="4" t="s">
        <v>253</v>
      </c>
      <c r="C105" s="5" t="str">
        <f>VLOOKUP(A105,[1]QUADRO!$A:$BG,3,0)</f>
        <v>AJUDANTE EQ SERVICOS DIVERSOS</v>
      </c>
      <c r="D105" s="5" t="s">
        <v>308</v>
      </c>
      <c r="E105" s="6">
        <v>2</v>
      </c>
      <c r="F105" s="6" t="s">
        <v>310</v>
      </c>
      <c r="G105" s="4"/>
      <c r="H105" s="4"/>
      <c r="I105" s="7">
        <v>194.13</v>
      </c>
      <c r="J105" s="7">
        <f>VLOOKUP(A105,FOLHA!A:D,4,0)</f>
        <v>194.13</v>
      </c>
      <c r="K105" s="4" t="str">
        <f>"23322789829"</f>
        <v>23322789829</v>
      </c>
      <c r="L105" s="4" t="s">
        <v>330</v>
      </c>
    </row>
    <row r="106" spans="1:12" x14ac:dyDescent="0.25">
      <c r="A106" s="4">
        <v>114729</v>
      </c>
      <c r="B106" s="4" t="s">
        <v>230</v>
      </c>
      <c r="C106" s="5" t="str">
        <f>VLOOKUP(A106,[1]QUADRO!$A:$BG,3,0)</f>
        <v>VARREDOR</v>
      </c>
      <c r="D106" s="5" t="s">
        <v>300</v>
      </c>
      <c r="E106" s="6">
        <v>2</v>
      </c>
      <c r="F106" s="6" t="s">
        <v>305</v>
      </c>
      <c r="G106" s="4"/>
      <c r="H106" s="4"/>
      <c r="I106" s="7">
        <v>192.56</v>
      </c>
      <c r="J106" s="7">
        <f>VLOOKUP(A106,FOLHA!A:D,4,0)</f>
        <v>192.56</v>
      </c>
      <c r="K106" s="4" t="str">
        <f>"23527444823"</f>
        <v>23527444823</v>
      </c>
      <c r="L106" s="4" t="s">
        <v>330</v>
      </c>
    </row>
    <row r="107" spans="1:12" x14ac:dyDescent="0.25">
      <c r="A107" s="4">
        <v>112818</v>
      </c>
      <c r="B107" s="4" t="s">
        <v>88</v>
      </c>
      <c r="C107" s="5" t="str">
        <f>VLOOKUP(A107,[1]QUADRO!$A:$BG,3,0)</f>
        <v>FISCAL DE TURMA PLENO</v>
      </c>
      <c r="D107" s="5" t="s">
        <v>307</v>
      </c>
      <c r="E107" s="6">
        <v>2</v>
      </c>
      <c r="F107" s="6" t="s">
        <v>303</v>
      </c>
      <c r="G107" s="4"/>
      <c r="H107" s="4"/>
      <c r="I107" s="7">
        <v>73.92</v>
      </c>
      <c r="J107" s="7">
        <f>VLOOKUP(A107,FOLHA!A:D,4,0)</f>
        <v>73.92</v>
      </c>
      <c r="K107" s="4" t="str">
        <f>"22676543857"</f>
        <v>22676543857</v>
      </c>
      <c r="L107" s="4" t="s">
        <v>330</v>
      </c>
    </row>
    <row r="108" spans="1:12" x14ac:dyDescent="0.25">
      <c r="A108" s="4">
        <v>112840</v>
      </c>
      <c r="B108" s="4" t="s">
        <v>90</v>
      </c>
      <c r="C108" s="5" t="str">
        <f>VLOOKUP(A108,[1]QUADRO!$A:$BG,3,0)</f>
        <v>VARREDOR</v>
      </c>
      <c r="D108" s="5" t="s">
        <v>300</v>
      </c>
      <c r="E108" s="6">
        <v>2</v>
      </c>
      <c r="F108" s="6" t="s">
        <v>305</v>
      </c>
      <c r="G108" s="4"/>
      <c r="H108" s="4"/>
      <c r="I108" s="7">
        <v>38.47</v>
      </c>
      <c r="J108" s="7">
        <f>VLOOKUP(A108,FOLHA!A:D,4,0)</f>
        <v>38.47</v>
      </c>
      <c r="K108" s="4" t="str">
        <f>"04267270457"</f>
        <v>04267270457</v>
      </c>
      <c r="L108" s="4" t="s">
        <v>330</v>
      </c>
    </row>
    <row r="109" spans="1:12" x14ac:dyDescent="0.25">
      <c r="A109" s="4">
        <v>113064</v>
      </c>
      <c r="B109" s="4" t="s">
        <v>116</v>
      </c>
      <c r="C109" s="5" t="str">
        <f>VLOOKUP(A109,[1]QUADRO!$A:$BG,3,0)</f>
        <v>AJUDANTE EQ SERVICOS DIVERSOS</v>
      </c>
      <c r="D109" s="5" t="s">
        <v>302</v>
      </c>
      <c r="E109" s="6">
        <v>2</v>
      </c>
      <c r="F109" s="6" t="s">
        <v>306</v>
      </c>
      <c r="G109" s="4"/>
      <c r="H109" s="4"/>
      <c r="I109" s="7">
        <v>31.19</v>
      </c>
      <c r="J109" s="7">
        <f>VLOOKUP(A109,FOLHA!A:D,4,0)</f>
        <v>31.19</v>
      </c>
      <c r="K109" s="4" t="str">
        <f>"22829242823"</f>
        <v>22829242823</v>
      </c>
      <c r="L109" s="4" t="s">
        <v>330</v>
      </c>
    </row>
    <row r="110" spans="1:12" x14ac:dyDescent="0.25">
      <c r="A110" s="4">
        <v>117412</v>
      </c>
      <c r="B110" s="4" t="s">
        <v>281</v>
      </c>
      <c r="C110" s="5" t="str">
        <f>VLOOKUP(A110,[1]QUADRO!$A:$BG,3,0)</f>
        <v>VARREDOR</v>
      </c>
      <c r="D110" s="5" t="s">
        <v>304</v>
      </c>
      <c r="E110" s="6">
        <v>2</v>
      </c>
      <c r="F110" s="6" t="s">
        <v>311</v>
      </c>
      <c r="G110" s="4"/>
      <c r="H110" s="4"/>
      <c r="I110" s="7">
        <v>13.41</v>
      </c>
      <c r="J110" s="7">
        <f>VLOOKUP(A110,FOLHA!A:D,4,0)</f>
        <v>13.41</v>
      </c>
      <c r="K110" s="4" t="str">
        <f>"47700523835"</f>
        <v>47700523835</v>
      </c>
      <c r="L110" s="4" t="s">
        <v>330</v>
      </c>
    </row>
    <row r="111" spans="1:12" x14ac:dyDescent="0.25">
      <c r="A111" s="4">
        <v>113153</v>
      </c>
      <c r="B111" s="4" t="s">
        <v>127</v>
      </c>
      <c r="C111" s="5" t="str">
        <f>VLOOKUP(A111,[1]QUADRO!$A:$BG,3,0)</f>
        <v>AJUDANTE EQ SERVICOS DIVERSOS</v>
      </c>
      <c r="D111" s="5" t="s">
        <v>307</v>
      </c>
      <c r="E111" s="6">
        <v>2</v>
      </c>
      <c r="F111" s="6" t="s">
        <v>320</v>
      </c>
      <c r="G111" s="4"/>
      <c r="H111" s="4"/>
      <c r="I111" s="7">
        <v>111.48</v>
      </c>
      <c r="J111" s="7">
        <f>VLOOKUP(A111,FOLHA!A:D,4,0)</f>
        <v>111.48</v>
      </c>
      <c r="K111" s="4" t="str">
        <f>"02788474555"</f>
        <v>02788474555</v>
      </c>
      <c r="L111" s="4" t="s">
        <v>330</v>
      </c>
    </row>
    <row r="112" spans="1:12" x14ac:dyDescent="0.25">
      <c r="A112" s="4">
        <v>113181</v>
      </c>
      <c r="B112" s="4" t="s">
        <v>131</v>
      </c>
      <c r="C112" s="5" t="str">
        <f>VLOOKUP(A112,[1]QUADRO!$A:$BG,3,0)</f>
        <v>AJUDANTE EQ SERVICOS DIVERSOS</v>
      </c>
      <c r="D112" s="5" t="s">
        <v>308</v>
      </c>
      <c r="E112" s="6">
        <v>2</v>
      </c>
      <c r="F112" s="6" t="s">
        <v>313</v>
      </c>
      <c r="G112" s="4"/>
      <c r="H112" s="4"/>
      <c r="I112" s="7">
        <v>66.650000000000006</v>
      </c>
      <c r="J112" s="7">
        <f>VLOOKUP(A112,FOLHA!A:D,4,0)</f>
        <v>66.650000000000006</v>
      </c>
      <c r="K112" s="4" t="str">
        <f>"04164406577"</f>
        <v>04164406577</v>
      </c>
      <c r="L112" s="4" t="s">
        <v>330</v>
      </c>
    </row>
    <row r="113" spans="1:12" x14ac:dyDescent="0.25">
      <c r="A113" s="4">
        <v>116235</v>
      </c>
      <c r="B113" s="4" t="s">
        <v>267</v>
      </c>
      <c r="C113" s="5" t="str">
        <f>VLOOKUP(A113,[1]QUADRO!$A:$BG,3,0)</f>
        <v>VARREDOR</v>
      </c>
      <c r="D113" s="5" t="s">
        <v>300</v>
      </c>
      <c r="E113" s="6">
        <v>2</v>
      </c>
      <c r="F113" s="6" t="s">
        <v>305</v>
      </c>
      <c r="G113" s="4"/>
      <c r="H113" s="4"/>
      <c r="I113" s="7">
        <v>194.95</v>
      </c>
      <c r="J113" s="7">
        <f>VLOOKUP(A113,FOLHA!A:D,4,0)</f>
        <v>194.95</v>
      </c>
      <c r="K113" s="4" t="str">
        <f>"10035777842"</f>
        <v>10035777842</v>
      </c>
      <c r="L113" s="4" t="s">
        <v>330</v>
      </c>
    </row>
    <row r="114" spans="1:12" x14ac:dyDescent="0.25">
      <c r="A114" s="4">
        <v>113264</v>
      </c>
      <c r="B114" s="4" t="s">
        <v>145</v>
      </c>
      <c r="C114" s="5" t="str">
        <f>VLOOKUP(A114,[1]QUADRO!$A:$BG,3,0)</f>
        <v>VARREDOR</v>
      </c>
      <c r="D114" s="5" t="s">
        <v>304</v>
      </c>
      <c r="E114" s="6">
        <v>2</v>
      </c>
      <c r="F114" s="6" t="s">
        <v>305</v>
      </c>
      <c r="G114" s="4"/>
      <c r="H114" s="4"/>
      <c r="I114" s="7">
        <v>140.97</v>
      </c>
      <c r="J114" s="7">
        <f>VLOOKUP(A114,FOLHA!A:D,4,0)</f>
        <v>140.97</v>
      </c>
      <c r="K114" s="4" t="str">
        <f>"18470558854"</f>
        <v>18470558854</v>
      </c>
      <c r="L114" s="4" t="s">
        <v>330</v>
      </c>
    </row>
    <row r="115" spans="1:12" x14ac:dyDescent="0.25">
      <c r="A115" s="4">
        <v>113328</v>
      </c>
      <c r="B115" s="4" t="s">
        <v>152</v>
      </c>
      <c r="C115" s="5" t="str">
        <f>VLOOKUP(A115,[1]QUADRO!$A:$BG,3,0)</f>
        <v>VARREDOR</v>
      </c>
      <c r="D115" s="5" t="s">
        <v>300</v>
      </c>
      <c r="E115" s="6">
        <v>2</v>
      </c>
      <c r="F115" s="6" t="s">
        <v>305</v>
      </c>
      <c r="G115" s="4"/>
      <c r="H115" s="4"/>
      <c r="I115" s="7">
        <v>117.78</v>
      </c>
      <c r="J115" s="7">
        <f>VLOOKUP(A115,FOLHA!A:D,4,0)</f>
        <v>117.78</v>
      </c>
      <c r="K115" s="4" t="str">
        <f>"37956951801"</f>
        <v>37956951801</v>
      </c>
      <c r="L115" s="4" t="s">
        <v>330</v>
      </c>
    </row>
    <row r="116" spans="1:12" x14ac:dyDescent="0.25">
      <c r="A116" s="4">
        <v>113353</v>
      </c>
      <c r="B116" s="4" t="s">
        <v>156</v>
      </c>
      <c r="C116" s="5" t="str">
        <f>VLOOKUP(A116,[1]QUADRO!$A:$BG,3,0)</f>
        <v>MOTORISTA CAMINHAO</v>
      </c>
      <c r="D116" s="5" t="s">
        <v>302</v>
      </c>
      <c r="E116" s="6">
        <v>2</v>
      </c>
      <c r="F116" s="6" t="s">
        <v>312</v>
      </c>
      <c r="G116" s="4"/>
      <c r="H116" s="4"/>
      <c r="I116" s="7">
        <v>104.59</v>
      </c>
      <c r="J116" s="7">
        <f>VLOOKUP(A116,FOLHA!A:D,4,0)</f>
        <v>104.59</v>
      </c>
      <c r="K116" s="4" t="str">
        <f>"37434685816"</f>
        <v>37434685816</v>
      </c>
      <c r="L116" s="4" t="s">
        <v>332</v>
      </c>
    </row>
    <row r="117" spans="1:12" x14ac:dyDescent="0.25">
      <c r="A117" s="4">
        <v>117235</v>
      </c>
      <c r="B117" s="4" t="s">
        <v>278</v>
      </c>
      <c r="C117" s="5" t="str">
        <f>VLOOKUP(A117,[1]QUADRO!$A:$BG,3,0)</f>
        <v>AJUDANTE EQ SERVICOS DIVERSOS</v>
      </c>
      <c r="D117" s="5" t="s">
        <v>308</v>
      </c>
      <c r="E117" s="6">
        <v>2</v>
      </c>
      <c r="F117" s="6" t="s">
        <v>322</v>
      </c>
      <c r="G117" s="4"/>
      <c r="H117" s="4"/>
      <c r="I117" s="7">
        <v>197.31</v>
      </c>
      <c r="J117" s="7">
        <f>VLOOKUP(A117,FOLHA!A:D,4,0)</f>
        <v>197.31</v>
      </c>
      <c r="K117" s="4" t="str">
        <f>"42355493839"</f>
        <v>42355493839</v>
      </c>
      <c r="L117" s="4" t="s">
        <v>330</v>
      </c>
    </row>
    <row r="118" spans="1:12" x14ac:dyDescent="0.25">
      <c r="A118" s="4">
        <v>114547</v>
      </c>
      <c r="B118" s="4" t="s">
        <v>219</v>
      </c>
      <c r="C118" s="5" t="str">
        <f>VLOOKUP(A118,[1]QUADRO!$A:$BG,3,0)</f>
        <v>VARREDOR</v>
      </c>
      <c r="D118" s="5" t="s">
        <v>300</v>
      </c>
      <c r="E118" s="6">
        <v>2</v>
      </c>
      <c r="F118" s="6" t="s">
        <v>305</v>
      </c>
      <c r="G118" s="4"/>
      <c r="H118" s="4"/>
      <c r="I118" s="7">
        <v>169.77</v>
      </c>
      <c r="J118" s="7">
        <f>VLOOKUP(A118,FOLHA!A:D,4,0)</f>
        <v>169.77</v>
      </c>
      <c r="K118" s="4" t="str">
        <f>"45279185833"</f>
        <v>45279185833</v>
      </c>
      <c r="L118" s="4" t="s">
        <v>330</v>
      </c>
    </row>
    <row r="119" spans="1:12" x14ac:dyDescent="0.25">
      <c r="A119" s="4">
        <v>114948</v>
      </c>
      <c r="B119" s="4" t="s">
        <v>244</v>
      </c>
      <c r="C119" s="5" t="str">
        <f>VLOOKUP(A119,[1]QUADRO!$A:$BG,3,0)</f>
        <v>MOTORISTA CAMINHAO</v>
      </c>
      <c r="D119" s="5" t="s">
        <v>302</v>
      </c>
      <c r="E119" s="6">
        <v>2</v>
      </c>
      <c r="F119" s="6" t="s">
        <v>313</v>
      </c>
      <c r="G119" s="4"/>
      <c r="H119" s="4"/>
      <c r="I119" s="7">
        <v>45.65</v>
      </c>
      <c r="J119" s="7">
        <f>VLOOKUP(A119,FOLHA!A:D,4,0)</f>
        <v>45.65</v>
      </c>
      <c r="K119" s="4" t="str">
        <f>"26739669864"</f>
        <v>26739669864</v>
      </c>
      <c r="L119" s="4" t="s">
        <v>330</v>
      </c>
    </row>
    <row r="120" spans="1:12" x14ac:dyDescent="0.25">
      <c r="A120" s="4">
        <v>114990</v>
      </c>
      <c r="B120" s="4" t="s">
        <v>249</v>
      </c>
      <c r="C120" s="5" t="str">
        <f>VLOOKUP(A120,[1]QUADRO!$A:$BG,3,0)</f>
        <v>MOTORISTA CAMINHAO</v>
      </c>
      <c r="D120" s="5" t="s">
        <v>302</v>
      </c>
      <c r="E120" s="6">
        <v>2</v>
      </c>
      <c r="F120" s="6" t="s">
        <v>317</v>
      </c>
      <c r="G120" s="4"/>
      <c r="H120" s="4"/>
      <c r="I120" s="7">
        <v>120.25</v>
      </c>
      <c r="J120" s="7">
        <f>VLOOKUP(A120,FOLHA!A:D,4,0)</f>
        <v>120.25</v>
      </c>
      <c r="K120" s="4" t="str">
        <f>"12981392875"</f>
        <v>12981392875</v>
      </c>
      <c r="L120" s="4" t="s">
        <v>330</v>
      </c>
    </row>
    <row r="121" spans="1:12" x14ac:dyDescent="0.25">
      <c r="A121" s="4">
        <v>113474</v>
      </c>
      <c r="B121" s="4" t="s">
        <v>168</v>
      </c>
      <c r="C121" s="5" t="str">
        <f>VLOOKUP(A121,[1]QUADRO!$A:$BG,3,0)</f>
        <v>AJUDANTE EQ SERVICOS DIVERSOS</v>
      </c>
      <c r="D121" s="5" t="s">
        <v>300</v>
      </c>
      <c r="E121" s="6">
        <v>2</v>
      </c>
      <c r="F121" s="6" t="s">
        <v>313</v>
      </c>
      <c r="G121" s="4"/>
      <c r="H121" s="4"/>
      <c r="I121" s="7">
        <v>45.96</v>
      </c>
      <c r="J121" s="7">
        <f>VLOOKUP(A121,FOLHA!A:D,4,0)</f>
        <v>45.96</v>
      </c>
      <c r="K121" s="4" t="str">
        <f>"05839893307"</f>
        <v>05839893307</v>
      </c>
      <c r="L121" s="4" t="s">
        <v>330</v>
      </c>
    </row>
    <row r="122" spans="1:12" x14ac:dyDescent="0.25">
      <c r="A122" s="4">
        <v>113478</v>
      </c>
      <c r="B122" s="4" t="s">
        <v>170</v>
      </c>
      <c r="C122" s="5" t="str">
        <f>VLOOKUP(A122,[1]QUADRO!$A:$BG,3,0)</f>
        <v>OPERADOR DE PA CARREGADEIRA</v>
      </c>
      <c r="D122" s="5" t="s">
        <v>302</v>
      </c>
      <c r="E122" s="6">
        <v>2</v>
      </c>
      <c r="F122" s="6" t="s">
        <v>324</v>
      </c>
      <c r="G122" s="4"/>
      <c r="H122" s="4"/>
      <c r="I122" s="7">
        <v>101.69</v>
      </c>
      <c r="J122" s="7">
        <f>VLOOKUP(A122,FOLHA!A:D,4,0)</f>
        <v>101.69</v>
      </c>
      <c r="K122" s="4" t="str">
        <f>"30966532830"</f>
        <v>30966532830</v>
      </c>
      <c r="L122" s="4" t="s">
        <v>330</v>
      </c>
    </row>
    <row r="123" spans="1:12" x14ac:dyDescent="0.25">
      <c r="A123" s="4">
        <v>114942</v>
      </c>
      <c r="B123" s="4" t="s">
        <v>242</v>
      </c>
      <c r="C123" s="5" t="str">
        <f>VLOOKUP(A123,[1]QUADRO!$A:$BG,3,0)</f>
        <v>COLETOR</v>
      </c>
      <c r="D123" s="5" t="s">
        <v>302</v>
      </c>
      <c r="E123" s="6">
        <v>2</v>
      </c>
      <c r="F123" s="6" t="s">
        <v>306</v>
      </c>
      <c r="G123" s="4"/>
      <c r="H123" s="4"/>
      <c r="I123" s="7">
        <v>190.07</v>
      </c>
      <c r="J123" s="7">
        <f>VLOOKUP(A123,FOLHA!A:D,4,0)</f>
        <v>190.07</v>
      </c>
      <c r="K123" s="4" t="str">
        <f>"49695491847"</f>
        <v>49695491847</v>
      </c>
      <c r="L123" s="4" t="s">
        <v>330</v>
      </c>
    </row>
    <row r="124" spans="1:12" x14ac:dyDescent="0.25">
      <c r="A124" s="4">
        <v>114944</v>
      </c>
      <c r="B124" s="4" t="s">
        <v>243</v>
      </c>
      <c r="C124" s="5" t="str">
        <f>VLOOKUP(A124,[1]QUADRO!$A:$BG,3,0)</f>
        <v>AJUDANTE EQ SERVICOS DIVERSOS</v>
      </c>
      <c r="D124" s="5" t="s">
        <v>302</v>
      </c>
      <c r="E124" s="6">
        <v>2</v>
      </c>
      <c r="F124" s="6" t="s">
        <v>313</v>
      </c>
      <c r="G124" s="4"/>
      <c r="H124" s="4"/>
      <c r="I124" s="7">
        <v>74.66</v>
      </c>
      <c r="J124" s="7">
        <f>VLOOKUP(A124,FOLHA!A:D,4,0)</f>
        <v>74.66</v>
      </c>
      <c r="K124" s="4" t="str">
        <f>"11808958861"</f>
        <v>11808958861</v>
      </c>
      <c r="L124" s="4" t="s">
        <v>330</v>
      </c>
    </row>
    <row r="125" spans="1:12" x14ac:dyDescent="0.25">
      <c r="A125" s="4">
        <v>117234</v>
      </c>
      <c r="B125" s="4" t="s">
        <v>277</v>
      </c>
      <c r="C125" s="5" t="str">
        <f>VLOOKUP(A125,[1]QUADRO!$A:$BG,3,0)</f>
        <v>AJUDANTE EQ SERVICOS DIVERSOS</v>
      </c>
      <c r="D125" s="5" t="s">
        <v>300</v>
      </c>
      <c r="E125" s="6">
        <v>2</v>
      </c>
      <c r="F125" s="6" t="s">
        <v>312</v>
      </c>
      <c r="G125" s="4"/>
      <c r="H125" s="4"/>
      <c r="I125" s="7">
        <v>265.07</v>
      </c>
      <c r="J125" s="7">
        <f>VLOOKUP(A125,FOLHA!A:D,4,0)</f>
        <v>265.07</v>
      </c>
      <c r="K125" s="4" t="str">
        <f>"38772141859"</f>
        <v>38772141859</v>
      </c>
      <c r="L125" s="4" t="s">
        <v>330</v>
      </c>
    </row>
    <row r="126" spans="1:12" x14ac:dyDescent="0.25">
      <c r="A126" s="4">
        <v>113519</v>
      </c>
      <c r="B126" s="4" t="s">
        <v>172</v>
      </c>
      <c r="C126" s="5" t="str">
        <f>VLOOKUP(A126,[1]QUADRO!$A:$BG,3,0)</f>
        <v>BUEIRISTA</v>
      </c>
      <c r="D126" s="5" t="s">
        <v>308</v>
      </c>
      <c r="E126" s="6">
        <v>2</v>
      </c>
      <c r="F126" s="6" t="s">
        <v>318</v>
      </c>
      <c r="G126" s="4"/>
      <c r="H126" s="4"/>
      <c r="I126" s="7">
        <v>37.47</v>
      </c>
      <c r="J126" s="7">
        <f>VLOOKUP(A126,FOLHA!A:D,4,0)</f>
        <v>37.47</v>
      </c>
      <c r="K126" s="4" t="str">
        <f>"35851165820"</f>
        <v>35851165820</v>
      </c>
      <c r="L126" s="4" t="s">
        <v>330</v>
      </c>
    </row>
    <row r="127" spans="1:12" x14ac:dyDescent="0.25">
      <c r="A127" s="4">
        <v>113098</v>
      </c>
      <c r="B127" s="4" t="s">
        <v>120</v>
      </c>
      <c r="C127" s="5" t="str">
        <f>VLOOKUP(A127,[1]QUADRO!$A:$BG,3,0)</f>
        <v>COLETOR</v>
      </c>
      <c r="D127" s="5" t="s">
        <v>302</v>
      </c>
      <c r="E127" s="6">
        <v>2</v>
      </c>
      <c r="F127" s="6" t="s">
        <v>325</v>
      </c>
      <c r="G127" s="4"/>
      <c r="H127" s="4"/>
      <c r="I127" s="7">
        <v>193.44</v>
      </c>
      <c r="J127" s="7">
        <f>VLOOKUP(A127,FOLHA!A:D,4,0)</f>
        <v>193.44</v>
      </c>
      <c r="K127" s="4" t="str">
        <f>"08638102763"</f>
        <v>08638102763</v>
      </c>
      <c r="L127" s="4" t="s">
        <v>332</v>
      </c>
    </row>
    <row r="128" spans="1:12" x14ac:dyDescent="0.25">
      <c r="A128" s="4">
        <v>113072</v>
      </c>
      <c r="B128" s="4" t="s">
        <v>117</v>
      </c>
      <c r="C128" s="5" t="str">
        <f>VLOOKUP(A128,[1]QUADRO!$A:$BG,3,0)</f>
        <v>AJUDANTE EQ SERVICOS DIVERSOS</v>
      </c>
      <c r="D128" s="5" t="s">
        <v>308</v>
      </c>
      <c r="E128" s="6">
        <v>2</v>
      </c>
      <c r="F128" s="6" t="s">
        <v>313</v>
      </c>
      <c r="G128" s="4"/>
      <c r="H128" s="4"/>
      <c r="I128" s="7">
        <v>192.89</v>
      </c>
      <c r="J128" s="7">
        <f>VLOOKUP(A128,FOLHA!A:D,4,0)</f>
        <v>192.89</v>
      </c>
      <c r="K128" s="4" t="str">
        <f>"35604603520"</f>
        <v>35604603520</v>
      </c>
      <c r="L128" s="4" t="s">
        <v>330</v>
      </c>
    </row>
    <row r="129" spans="1:12" x14ac:dyDescent="0.25">
      <c r="A129" s="4">
        <v>112774</v>
      </c>
      <c r="B129" s="4" t="s">
        <v>84</v>
      </c>
      <c r="C129" s="5" t="str">
        <f>VLOOKUP(A129,[1]QUADRO!$A:$BG,3,0)</f>
        <v>VARREDOR</v>
      </c>
      <c r="D129" s="5" t="s">
        <v>300</v>
      </c>
      <c r="E129" s="6">
        <v>2</v>
      </c>
      <c r="F129" s="6" t="s">
        <v>301</v>
      </c>
      <c r="G129" s="4"/>
      <c r="H129" s="4"/>
      <c r="I129" s="7">
        <v>64.86</v>
      </c>
      <c r="J129" s="7">
        <f>VLOOKUP(A129,FOLHA!A:D,4,0)</f>
        <v>64.86</v>
      </c>
      <c r="K129" s="4" t="str">
        <f>"16511593860"</f>
        <v>16511593860</v>
      </c>
      <c r="L129" s="4" t="s">
        <v>330</v>
      </c>
    </row>
    <row r="130" spans="1:12" x14ac:dyDescent="0.25">
      <c r="A130" s="4">
        <v>116010</v>
      </c>
      <c r="B130" s="4" t="s">
        <v>258</v>
      </c>
      <c r="C130" s="5" t="str">
        <f>VLOOKUP(A130,[1]QUADRO!$A:$BG,3,0)</f>
        <v>AJUDANTE EQ SERVICOS DIVERSOS</v>
      </c>
      <c r="D130" s="5" t="s">
        <v>308</v>
      </c>
      <c r="E130" s="6">
        <v>2</v>
      </c>
      <c r="F130" s="6" t="s">
        <v>313</v>
      </c>
      <c r="G130" s="4"/>
      <c r="H130" s="4"/>
      <c r="I130" s="7">
        <v>289</v>
      </c>
      <c r="J130" s="7">
        <f>VLOOKUP(A130,FOLHA!A:D,4,0)</f>
        <v>289</v>
      </c>
      <c r="K130" s="4" t="str">
        <f>"36165237886"</f>
        <v>36165237886</v>
      </c>
      <c r="L130" s="4" t="s">
        <v>330</v>
      </c>
    </row>
    <row r="131" spans="1:12" x14ac:dyDescent="0.25">
      <c r="A131" s="4">
        <v>113406</v>
      </c>
      <c r="B131" s="4" t="s">
        <v>161</v>
      </c>
      <c r="C131" s="5" t="str">
        <f>VLOOKUP(A131,[1]QUADRO!$A:$BG,3,0)</f>
        <v>VARREDOR</v>
      </c>
      <c r="D131" s="5" t="s">
        <v>308</v>
      </c>
      <c r="E131" s="6">
        <v>2</v>
      </c>
      <c r="F131" s="6" t="s">
        <v>305</v>
      </c>
      <c r="G131" s="4"/>
      <c r="H131" s="4"/>
      <c r="I131" s="7">
        <v>199.67</v>
      </c>
      <c r="J131" s="7">
        <f>VLOOKUP(A131,FOLHA!A:D,4,0)</f>
        <v>199.67</v>
      </c>
      <c r="K131" s="4" t="str">
        <f>"91590019504"</f>
        <v>91590019504</v>
      </c>
      <c r="L131" s="4" t="s">
        <v>330</v>
      </c>
    </row>
    <row r="132" spans="1:12" x14ac:dyDescent="0.25">
      <c r="A132" s="4">
        <v>113132</v>
      </c>
      <c r="B132" s="4" t="s">
        <v>125</v>
      </c>
      <c r="C132" s="5" t="str">
        <f>VLOOKUP(A132,[1]QUADRO!$A:$BG,3,0)</f>
        <v>COLETOR</v>
      </c>
      <c r="D132" s="5" t="s">
        <v>302</v>
      </c>
      <c r="E132" s="6">
        <v>2</v>
      </c>
      <c r="F132" s="6" t="s">
        <v>316</v>
      </c>
      <c r="G132" s="4"/>
      <c r="H132" s="4"/>
      <c r="I132" s="7">
        <v>19.8</v>
      </c>
      <c r="J132" s="7">
        <f>VLOOKUP(A132,FOLHA!A:D,4,0)</f>
        <v>19.8</v>
      </c>
      <c r="K132" s="4" t="str">
        <f>"27725304851"</f>
        <v>27725304851</v>
      </c>
      <c r="L132" s="4" t="s">
        <v>330</v>
      </c>
    </row>
    <row r="133" spans="1:12" x14ac:dyDescent="0.25">
      <c r="A133" s="4">
        <v>113410</v>
      </c>
      <c r="B133" s="4" t="s">
        <v>163</v>
      </c>
      <c r="C133" s="5" t="str">
        <f>VLOOKUP(A133,[1]QUADRO!$A:$BG,3,0)</f>
        <v>VARREDOR</v>
      </c>
      <c r="D133" s="5" t="s">
        <v>308</v>
      </c>
      <c r="E133" s="6">
        <v>2</v>
      </c>
      <c r="F133" s="6" t="s">
        <v>305</v>
      </c>
      <c r="G133" s="4"/>
      <c r="H133" s="4"/>
      <c r="I133" s="7">
        <v>133.22</v>
      </c>
      <c r="J133" s="7">
        <f>VLOOKUP(A133,FOLHA!A:D,4,0)</f>
        <v>133.22</v>
      </c>
      <c r="K133" s="4" t="str">
        <f>"12609981856"</f>
        <v>12609981856</v>
      </c>
      <c r="L133" s="4" t="s">
        <v>330</v>
      </c>
    </row>
    <row r="134" spans="1:12" x14ac:dyDescent="0.25">
      <c r="A134" s="4">
        <v>116002</v>
      </c>
      <c r="B134" s="4" t="s">
        <v>256</v>
      </c>
      <c r="C134" s="5" t="str">
        <f>VLOOKUP(A134,[1]QUADRO!$A:$BG,3,0)</f>
        <v>AJUDANTE EQ SERVICOS DIVERSOS</v>
      </c>
      <c r="D134" s="5" t="s">
        <v>308</v>
      </c>
      <c r="E134" s="6">
        <v>2</v>
      </c>
      <c r="F134" s="6" t="s">
        <v>310</v>
      </c>
      <c r="G134" s="4"/>
      <c r="H134" s="4"/>
      <c r="I134" s="7">
        <v>68.849999999999994</v>
      </c>
      <c r="J134" s="7">
        <f>VLOOKUP(A134,FOLHA!A:D,4,0)</f>
        <v>68.849999999999994</v>
      </c>
      <c r="K134" s="4" t="str">
        <f>"37623748807"</f>
        <v>37623748807</v>
      </c>
      <c r="L134" s="4" t="s">
        <v>330</v>
      </c>
    </row>
    <row r="135" spans="1:12" x14ac:dyDescent="0.25">
      <c r="A135" s="4">
        <v>121321</v>
      </c>
      <c r="B135" s="4" t="s">
        <v>288</v>
      </c>
      <c r="C135" s="5" t="str">
        <f>VLOOKUP(A135,[1]QUADRO!$A:$BG,3,0)</f>
        <v>VARREDOR</v>
      </c>
      <c r="D135" s="5" t="s">
        <v>304</v>
      </c>
      <c r="E135" s="6">
        <v>2</v>
      </c>
      <c r="F135" s="6" t="s">
        <v>305</v>
      </c>
      <c r="G135" s="4"/>
      <c r="H135" s="4"/>
      <c r="I135" s="7">
        <v>106.66</v>
      </c>
      <c r="J135" s="7">
        <f>VLOOKUP(A135,FOLHA!A:D,4,0)</f>
        <v>106.66</v>
      </c>
      <c r="K135" s="4" t="str">
        <f>"33924707839"</f>
        <v>33924707839</v>
      </c>
      <c r="L135" s="4" t="s">
        <v>330</v>
      </c>
    </row>
    <row r="136" spans="1:12" x14ac:dyDescent="0.25">
      <c r="A136" s="4">
        <v>112338</v>
      </c>
      <c r="B136" s="4" t="s">
        <v>17</v>
      </c>
      <c r="C136" s="5" t="str">
        <f>VLOOKUP(A136,[1]QUADRO!$A:$BG,3,0)</f>
        <v>AJUDANTE EQ SERVICOS DIVERSOS</v>
      </c>
      <c r="D136" s="5" t="s">
        <v>300</v>
      </c>
      <c r="E136" s="6">
        <v>2</v>
      </c>
      <c r="F136" s="6" t="s">
        <v>313</v>
      </c>
      <c r="G136" s="4"/>
      <c r="H136" s="4"/>
      <c r="I136" s="7">
        <v>55.96</v>
      </c>
      <c r="J136" s="7">
        <f>VLOOKUP(A136,FOLHA!A:D,4,0)</f>
        <v>55.96</v>
      </c>
      <c r="K136" s="4" t="str">
        <f>"45131793840"</f>
        <v>45131793840</v>
      </c>
      <c r="L136" s="4" t="s">
        <v>330</v>
      </c>
    </row>
    <row r="137" spans="1:12" x14ac:dyDescent="0.25">
      <c r="A137" s="4">
        <v>113021</v>
      </c>
      <c r="B137" s="4" t="s">
        <v>113</v>
      </c>
      <c r="C137" s="5" t="str">
        <f>VLOOKUP(A137,[1]QUADRO!$A:$BG,3,0)</f>
        <v>VARREDOR</v>
      </c>
      <c r="D137" s="5" t="s">
        <v>304</v>
      </c>
      <c r="E137" s="6">
        <v>2</v>
      </c>
      <c r="F137" s="6" t="s">
        <v>301</v>
      </c>
      <c r="G137" s="4"/>
      <c r="H137" s="4"/>
      <c r="I137" s="7">
        <v>82.05</v>
      </c>
      <c r="J137" s="7">
        <f>VLOOKUP(A137,FOLHA!A:D,4,0)</f>
        <v>82.05</v>
      </c>
      <c r="K137" s="4" t="str">
        <f>"12872683828"</f>
        <v>12872683828</v>
      </c>
      <c r="L137" s="4" t="s">
        <v>330</v>
      </c>
    </row>
    <row r="138" spans="1:12" x14ac:dyDescent="0.25">
      <c r="A138" s="4">
        <v>112236</v>
      </c>
      <c r="B138" s="4" t="s">
        <v>12</v>
      </c>
      <c r="C138" s="5" t="str">
        <f>VLOOKUP(A138,[1]QUADRO!$A:$BG,3,0)</f>
        <v>VARREDOR</v>
      </c>
      <c r="D138" s="5" t="s">
        <v>304</v>
      </c>
      <c r="E138" s="6">
        <v>2</v>
      </c>
      <c r="F138" s="6" t="s">
        <v>305</v>
      </c>
      <c r="G138" s="4"/>
      <c r="H138" s="4"/>
      <c r="I138" s="7">
        <v>193.77</v>
      </c>
      <c r="J138" s="7">
        <f>VLOOKUP(A138,FOLHA!A:D,4,0)</f>
        <v>193.77</v>
      </c>
      <c r="K138" s="4" t="str">
        <f>"34473888894"</f>
        <v>34473888894</v>
      </c>
      <c r="L138" s="4" t="s">
        <v>330</v>
      </c>
    </row>
    <row r="139" spans="1:12" x14ac:dyDescent="0.25">
      <c r="A139" s="4">
        <v>114541</v>
      </c>
      <c r="B139" s="4" t="s">
        <v>217</v>
      </c>
      <c r="C139" s="5" t="str">
        <f>VLOOKUP(A139,[1]QUADRO!$A:$BG,3,0)</f>
        <v>AJUDANTE EQ SERVICOS DIVERSOS</v>
      </c>
      <c r="D139" s="5" t="s">
        <v>307</v>
      </c>
      <c r="E139" s="6">
        <v>2</v>
      </c>
      <c r="F139" s="6" t="s">
        <v>313</v>
      </c>
      <c r="G139" s="4"/>
      <c r="H139" s="4"/>
      <c r="I139" s="7">
        <v>109.05</v>
      </c>
      <c r="J139" s="7">
        <f>VLOOKUP(A139,FOLHA!A:D,4,0)</f>
        <v>109.05</v>
      </c>
      <c r="K139" s="4" t="str">
        <f>"37918233883"</f>
        <v>37918233883</v>
      </c>
      <c r="L139" s="4" t="s">
        <v>330</v>
      </c>
    </row>
    <row r="140" spans="1:12" x14ac:dyDescent="0.25">
      <c r="A140" s="4">
        <v>112973</v>
      </c>
      <c r="B140" s="4" t="s">
        <v>109</v>
      </c>
      <c r="C140" s="5" t="str">
        <f>VLOOKUP(A140,[1]QUADRO!$A:$BG,3,0)</f>
        <v>AJUDANTE EQ SERVICOS DIVERSOS</v>
      </c>
      <c r="D140" s="5" t="s">
        <v>304</v>
      </c>
      <c r="E140" s="6">
        <v>2</v>
      </c>
      <c r="F140" s="6" t="s">
        <v>320</v>
      </c>
      <c r="G140" s="4"/>
      <c r="H140" s="4"/>
      <c r="I140" s="7">
        <v>94.29</v>
      </c>
      <c r="J140" s="7">
        <f>VLOOKUP(A140,FOLHA!A:D,4,0)</f>
        <v>94.29</v>
      </c>
      <c r="K140" s="4" t="str">
        <f>"23704242810"</f>
        <v>23704242810</v>
      </c>
      <c r="L140" s="4" t="s">
        <v>330</v>
      </c>
    </row>
    <row r="141" spans="1:12" x14ac:dyDescent="0.25">
      <c r="A141" s="4">
        <v>112928</v>
      </c>
      <c r="B141" s="4" t="s">
        <v>104</v>
      </c>
      <c r="C141" s="5" t="str">
        <f>VLOOKUP(A141,[1]QUADRO!$A:$BG,3,0)</f>
        <v>VARREDOR</v>
      </c>
      <c r="D141" s="5" t="s">
        <v>300</v>
      </c>
      <c r="E141" s="6">
        <v>2</v>
      </c>
      <c r="F141" s="6" t="s">
        <v>305</v>
      </c>
      <c r="G141" s="4"/>
      <c r="H141" s="4"/>
      <c r="I141" s="7">
        <v>42.5</v>
      </c>
      <c r="J141" s="7">
        <f>VLOOKUP(A141,FOLHA!A:D,4,0)</f>
        <v>42.5</v>
      </c>
      <c r="K141" s="4" t="str">
        <f>"50486268691"</f>
        <v>50486268691</v>
      </c>
      <c r="L141" s="4" t="s">
        <v>330</v>
      </c>
    </row>
    <row r="142" spans="1:12" x14ac:dyDescent="0.25">
      <c r="A142" s="4">
        <v>113082</v>
      </c>
      <c r="B142" s="4" t="s">
        <v>119</v>
      </c>
      <c r="C142" s="5" t="str">
        <f>VLOOKUP(A142,[1]QUADRO!$A:$BG,3,0)</f>
        <v>VARREDOR</v>
      </c>
      <c r="D142" s="5" t="s">
        <v>308</v>
      </c>
      <c r="E142" s="6">
        <v>2</v>
      </c>
      <c r="F142" s="6" t="s">
        <v>305</v>
      </c>
      <c r="G142" s="4"/>
      <c r="H142" s="4"/>
      <c r="I142" s="7">
        <v>154.47</v>
      </c>
      <c r="J142" s="7">
        <f>VLOOKUP(A142,FOLHA!A:D,4,0)</f>
        <v>154.47</v>
      </c>
      <c r="K142" s="4" t="str">
        <f>"38534893896"</f>
        <v>38534893896</v>
      </c>
      <c r="L142" s="4" t="s">
        <v>331</v>
      </c>
    </row>
    <row r="143" spans="1:12" x14ac:dyDescent="0.25">
      <c r="A143" s="4">
        <v>112515</v>
      </c>
      <c r="B143" s="4" t="s">
        <v>44</v>
      </c>
      <c r="C143" s="5" t="str">
        <f>VLOOKUP(A143,[1]QUADRO!$A:$BG,3,0)</f>
        <v>FISCAL DE TURMA PLENO</v>
      </c>
      <c r="D143" s="5" t="s">
        <v>300</v>
      </c>
      <c r="E143" s="6">
        <v>2</v>
      </c>
      <c r="F143" s="6" t="s">
        <v>303</v>
      </c>
      <c r="G143" s="4"/>
      <c r="H143" s="4"/>
      <c r="I143" s="7">
        <v>112.97</v>
      </c>
      <c r="J143" s="7">
        <f>VLOOKUP(A143,FOLHA!A:D,4,0)</f>
        <v>112.97</v>
      </c>
      <c r="K143" s="4" t="str">
        <f>"31214601880"</f>
        <v>31214601880</v>
      </c>
      <c r="L143" s="4" t="s">
        <v>330</v>
      </c>
    </row>
    <row r="144" spans="1:12" x14ac:dyDescent="0.25">
      <c r="A144" s="4">
        <v>112315</v>
      </c>
      <c r="B144" s="4" t="s">
        <v>16</v>
      </c>
      <c r="C144" s="5" t="str">
        <f>VLOOKUP(A144,[1]QUADRO!$A:$BG,3,0)</f>
        <v>VARREDOR</v>
      </c>
      <c r="D144" s="5" t="s">
        <v>304</v>
      </c>
      <c r="E144" s="6">
        <v>2</v>
      </c>
      <c r="F144" s="6" t="s">
        <v>305</v>
      </c>
      <c r="G144" s="4"/>
      <c r="H144" s="4"/>
      <c r="I144" s="7">
        <v>20</v>
      </c>
      <c r="J144" s="7">
        <f>VLOOKUP(A144,FOLHA!A:D,4,0)</f>
        <v>20</v>
      </c>
      <c r="K144" s="4" t="str">
        <f>"01376766892"</f>
        <v>01376766892</v>
      </c>
      <c r="L144" s="4" t="s">
        <v>330</v>
      </c>
    </row>
    <row r="145" spans="1:12" x14ac:dyDescent="0.25">
      <c r="A145" s="4">
        <v>114493</v>
      </c>
      <c r="B145" s="4" t="s">
        <v>215</v>
      </c>
      <c r="C145" s="5" t="str">
        <f>VLOOKUP(A145,[1]QUADRO!$A:$BG,3,0)</f>
        <v>VARREDOR</v>
      </c>
      <c r="D145" s="5" t="s">
        <v>308</v>
      </c>
      <c r="E145" s="6">
        <v>2</v>
      </c>
      <c r="F145" s="6" t="s">
        <v>305</v>
      </c>
      <c r="G145" s="4"/>
      <c r="H145" s="4"/>
      <c r="I145" s="7">
        <v>198.89</v>
      </c>
      <c r="J145" s="7">
        <f>VLOOKUP(A145,FOLHA!A:D,4,0)</f>
        <v>198.89</v>
      </c>
      <c r="K145" s="4" t="str">
        <f>"22534248898"</f>
        <v>22534248898</v>
      </c>
      <c r="L145" s="4" t="s">
        <v>330</v>
      </c>
    </row>
    <row r="146" spans="1:12" x14ac:dyDescent="0.25">
      <c r="A146" s="4">
        <v>113614</v>
      </c>
      <c r="B146" s="4" t="s">
        <v>186</v>
      </c>
      <c r="C146" s="5" t="str">
        <f>VLOOKUP(A146,[1]QUADRO!$A:$BG,3,0)</f>
        <v>MOTORISTA CAMINHAO</v>
      </c>
      <c r="D146" s="5" t="s">
        <v>302</v>
      </c>
      <c r="E146" s="6">
        <v>2</v>
      </c>
      <c r="F146" s="6" t="s">
        <v>321</v>
      </c>
      <c r="G146" s="4"/>
      <c r="H146" s="4"/>
      <c r="I146" s="7">
        <v>66.25</v>
      </c>
      <c r="J146" s="7">
        <f>VLOOKUP(A146,FOLHA!A:D,4,0)</f>
        <v>66.25</v>
      </c>
      <c r="K146" s="4" t="str">
        <f>"90801016568"</f>
        <v>90801016568</v>
      </c>
      <c r="L146" s="4" t="s">
        <v>330</v>
      </c>
    </row>
    <row r="147" spans="1:12" x14ac:dyDescent="0.25">
      <c r="A147" s="4">
        <v>112508</v>
      </c>
      <c r="B147" s="4" t="s">
        <v>43</v>
      </c>
      <c r="C147" s="5" t="str">
        <f>VLOOKUP(A147,[1]QUADRO!$A:$BG,3,0)</f>
        <v>BUEIRISTA</v>
      </c>
      <c r="D147" s="5" t="s">
        <v>300</v>
      </c>
      <c r="E147" s="6">
        <v>2</v>
      </c>
      <c r="F147" s="6" t="s">
        <v>318</v>
      </c>
      <c r="G147" s="4"/>
      <c r="H147" s="4"/>
      <c r="I147" s="7">
        <v>92.66</v>
      </c>
      <c r="J147" s="7">
        <f>VLOOKUP(A147,FOLHA!A:D,4,0)</f>
        <v>92.66</v>
      </c>
      <c r="K147" s="4" t="str">
        <f>"12807676855"</f>
        <v>12807676855</v>
      </c>
      <c r="L147" s="4" t="s">
        <v>332</v>
      </c>
    </row>
    <row r="148" spans="1:12" x14ac:dyDescent="0.25">
      <c r="A148" s="4">
        <v>113335</v>
      </c>
      <c r="B148" s="4" t="s">
        <v>154</v>
      </c>
      <c r="C148" s="5" t="str">
        <f>VLOOKUP(A148,[1]QUADRO!$A:$BG,3,0)</f>
        <v>FISCAL DE TURMA PLENO</v>
      </c>
      <c r="D148" s="5" t="s">
        <v>302</v>
      </c>
      <c r="E148" s="6">
        <v>2</v>
      </c>
      <c r="F148" s="6" t="s">
        <v>303</v>
      </c>
      <c r="G148" s="4"/>
      <c r="H148" s="4"/>
      <c r="I148" s="7">
        <v>13.32</v>
      </c>
      <c r="J148" s="7">
        <f>VLOOKUP(A148,FOLHA!A:D,4,0)</f>
        <v>13.32</v>
      </c>
      <c r="K148" s="4" t="str">
        <f>"24819364855"</f>
        <v>24819364855</v>
      </c>
      <c r="L148" s="4" t="s">
        <v>330</v>
      </c>
    </row>
    <row r="149" spans="1:12" x14ac:dyDescent="0.25">
      <c r="A149" s="4">
        <v>114923</v>
      </c>
      <c r="B149" s="4" t="s">
        <v>237</v>
      </c>
      <c r="C149" s="5" t="str">
        <f>VLOOKUP(A149,[1]QUADRO!$A:$BG,3,0)</f>
        <v>AJUDANTE EQ SERVICOS DIVERSOS</v>
      </c>
      <c r="D149" s="5" t="s">
        <v>302</v>
      </c>
      <c r="E149" s="6">
        <v>2</v>
      </c>
      <c r="F149" s="6" t="s">
        <v>313</v>
      </c>
      <c r="G149" s="4"/>
      <c r="H149" s="4"/>
      <c r="I149" s="7">
        <v>182.62</v>
      </c>
      <c r="J149" s="7">
        <f>VLOOKUP(A149,FOLHA!A:D,4,0)</f>
        <v>182.62</v>
      </c>
      <c r="K149" s="4" t="str">
        <f>"25468021862"</f>
        <v>25468021862</v>
      </c>
      <c r="L149" s="4" t="s">
        <v>330</v>
      </c>
    </row>
    <row r="150" spans="1:12" x14ac:dyDescent="0.25">
      <c r="A150" s="4">
        <v>112940</v>
      </c>
      <c r="B150" s="4" t="s">
        <v>105</v>
      </c>
      <c r="C150" s="5" t="str">
        <f>VLOOKUP(A150,[1]QUADRO!$A:$BG,3,0)</f>
        <v>VARREDOR</v>
      </c>
      <c r="D150" s="5" t="s">
        <v>300</v>
      </c>
      <c r="E150" s="6">
        <v>2</v>
      </c>
      <c r="F150" s="6" t="s">
        <v>305</v>
      </c>
      <c r="G150" s="4"/>
      <c r="H150" s="4"/>
      <c r="I150" s="7">
        <v>171.37</v>
      </c>
      <c r="J150" s="7">
        <f>VLOOKUP(A150,FOLHA!A:D,4,0)</f>
        <v>171.37</v>
      </c>
      <c r="K150" s="4" t="str">
        <f>"57016607887"</f>
        <v>57016607887</v>
      </c>
      <c r="L150" s="4" t="s">
        <v>330</v>
      </c>
    </row>
    <row r="151" spans="1:12" x14ac:dyDescent="0.25">
      <c r="A151" s="4">
        <v>112941</v>
      </c>
      <c r="B151" s="4" t="s">
        <v>106</v>
      </c>
      <c r="C151" s="5" t="str">
        <f>VLOOKUP(A151,[1]QUADRO!$A:$BG,3,0)</f>
        <v>VARREDOR</v>
      </c>
      <c r="D151" s="5" t="s">
        <v>300</v>
      </c>
      <c r="E151" s="6">
        <v>2</v>
      </c>
      <c r="F151" s="6" t="s">
        <v>305</v>
      </c>
      <c r="G151" s="4"/>
      <c r="H151" s="4"/>
      <c r="I151" s="7">
        <v>59.99</v>
      </c>
      <c r="J151" s="7">
        <f>VLOOKUP(A151,FOLHA!A:D,4,0)</f>
        <v>59.99</v>
      </c>
      <c r="K151" s="4" t="str">
        <f>"87324512615"</f>
        <v>87324512615</v>
      </c>
      <c r="L151" s="4" t="s">
        <v>330</v>
      </c>
    </row>
    <row r="152" spans="1:12" x14ac:dyDescent="0.25">
      <c r="A152" s="4">
        <v>121316</v>
      </c>
      <c r="B152" s="4" t="s">
        <v>287</v>
      </c>
      <c r="C152" s="5" t="str">
        <f>VLOOKUP(A152,[1]QUADRO!$A:$BG,3,0)</f>
        <v>AJUDANTE EQ SERVICOS DIVERSOS</v>
      </c>
      <c r="D152" s="5" t="s">
        <v>300</v>
      </c>
      <c r="E152" s="6">
        <v>2</v>
      </c>
      <c r="F152" s="6" t="s">
        <v>323</v>
      </c>
      <c r="G152" s="4"/>
      <c r="H152" s="4"/>
      <c r="I152" s="7">
        <v>194.51</v>
      </c>
      <c r="J152" s="7">
        <f>VLOOKUP(A152,FOLHA!A:D,4,0)</f>
        <v>194.51</v>
      </c>
      <c r="K152" s="4" t="str">
        <f>"54049849534"</f>
        <v>54049849534</v>
      </c>
      <c r="L152" s="4" t="s">
        <v>330</v>
      </c>
    </row>
    <row r="153" spans="1:12" x14ac:dyDescent="0.25">
      <c r="A153" s="4">
        <v>113320</v>
      </c>
      <c r="B153" s="4" t="s">
        <v>150</v>
      </c>
      <c r="C153" s="5" t="str">
        <f>VLOOKUP(A153,[1]QUADRO!$A:$BG,3,0)</f>
        <v>COLETOR</v>
      </c>
      <c r="D153" s="5" t="s">
        <v>302</v>
      </c>
      <c r="E153" s="6">
        <v>2</v>
      </c>
      <c r="F153" s="6" t="s">
        <v>316</v>
      </c>
      <c r="G153" s="4"/>
      <c r="H153" s="4"/>
      <c r="I153" s="7">
        <v>224.19</v>
      </c>
      <c r="J153" s="7">
        <f>VLOOKUP(A153,FOLHA!A:D,4,0)</f>
        <v>224.19</v>
      </c>
      <c r="K153" s="4" t="str">
        <f>"76744167472"</f>
        <v>76744167472</v>
      </c>
      <c r="L153" s="4" t="s">
        <v>330</v>
      </c>
    </row>
    <row r="154" spans="1:12" x14ac:dyDescent="0.25">
      <c r="A154" s="4">
        <v>112946</v>
      </c>
      <c r="B154" s="4" t="s">
        <v>107</v>
      </c>
      <c r="C154" s="5" t="str">
        <f>VLOOKUP(A154,[1]QUADRO!$A:$BG,3,0)</f>
        <v>VARREDOR</v>
      </c>
      <c r="D154" s="5" t="s">
        <v>300</v>
      </c>
      <c r="E154" s="6">
        <v>2</v>
      </c>
      <c r="F154" s="6" t="s">
        <v>305</v>
      </c>
      <c r="G154" s="4"/>
      <c r="H154" s="4"/>
      <c r="I154" s="7">
        <v>194.3</v>
      </c>
      <c r="J154" s="7">
        <f>VLOOKUP(A154,FOLHA!A:D,4,0)</f>
        <v>194.3</v>
      </c>
      <c r="K154" s="4" t="str">
        <f>"26328823894"</f>
        <v>26328823894</v>
      </c>
      <c r="L154" s="4" t="s">
        <v>330</v>
      </c>
    </row>
    <row r="155" spans="1:12" x14ac:dyDescent="0.25">
      <c r="A155" s="4">
        <v>112353</v>
      </c>
      <c r="B155" s="4" t="s">
        <v>19</v>
      </c>
      <c r="C155" s="5" t="str">
        <f>VLOOKUP(A155,[1]QUADRO!$A:$BG,3,0)</f>
        <v>VARREDOR</v>
      </c>
      <c r="D155" s="5" t="s">
        <v>314</v>
      </c>
      <c r="E155" s="6">
        <v>2</v>
      </c>
      <c r="F155" s="6" t="s">
        <v>305</v>
      </c>
      <c r="G155" s="4"/>
      <c r="H155" s="4"/>
      <c r="I155" s="7">
        <v>53.95</v>
      </c>
      <c r="J155" s="7">
        <f>VLOOKUP(A155,FOLHA!A:D,4,0)</f>
        <v>53.95</v>
      </c>
      <c r="K155" s="4" t="str">
        <f>"07762579869"</f>
        <v>07762579869</v>
      </c>
      <c r="L155" s="4" t="s">
        <v>330</v>
      </c>
    </row>
    <row r="156" spans="1:12" x14ac:dyDescent="0.25">
      <c r="A156" s="4">
        <v>113158</v>
      </c>
      <c r="B156" s="4" t="s">
        <v>128</v>
      </c>
      <c r="C156" s="5" t="str">
        <f>VLOOKUP(A156,[1]QUADRO!$A:$BG,3,0)</f>
        <v>COLETOR</v>
      </c>
      <c r="D156" s="5" t="s">
        <v>302</v>
      </c>
      <c r="E156" s="6">
        <v>2</v>
      </c>
      <c r="F156" s="6" t="s">
        <v>321</v>
      </c>
      <c r="G156" s="4"/>
      <c r="H156" s="4"/>
      <c r="I156" s="7">
        <v>72.2</v>
      </c>
      <c r="J156" s="7">
        <f>VLOOKUP(A156,FOLHA!A:D,4,0)</f>
        <v>72.2</v>
      </c>
      <c r="K156" s="4" t="str">
        <f>"23115681836"</f>
        <v>23115681836</v>
      </c>
      <c r="L156" s="4" t="s">
        <v>330</v>
      </c>
    </row>
    <row r="157" spans="1:12" x14ac:dyDescent="0.25">
      <c r="A157" s="4">
        <v>112408</v>
      </c>
      <c r="B157" s="4" t="s">
        <v>30</v>
      </c>
      <c r="C157" s="5" t="str">
        <f>VLOOKUP(A157,[1]QUADRO!$A:$BG,3,0)</f>
        <v>AJUDANTE EQ SERVICOS DIVERSOS</v>
      </c>
      <c r="D157" s="5" t="s">
        <v>300</v>
      </c>
      <c r="E157" s="6">
        <v>2</v>
      </c>
      <c r="F157" s="6" t="s">
        <v>313</v>
      </c>
      <c r="G157" s="4"/>
      <c r="H157" s="4"/>
      <c r="I157" s="7">
        <v>22.82</v>
      </c>
      <c r="J157" s="7">
        <f>VLOOKUP(A157,FOLHA!A:D,4,0)</f>
        <v>22.82</v>
      </c>
      <c r="K157" s="4" t="str">
        <f>"18472123871"</f>
        <v>18472123871</v>
      </c>
      <c r="L157" s="4" t="s">
        <v>330</v>
      </c>
    </row>
    <row r="158" spans="1:12" x14ac:dyDescent="0.25">
      <c r="A158" s="4">
        <v>112495</v>
      </c>
      <c r="B158" s="4" t="s">
        <v>38</v>
      </c>
      <c r="C158" s="5" t="str">
        <f>VLOOKUP(A158,[1]QUADRO!$A:$BG,3,0)</f>
        <v>AJUDANTE EQ SERVICOS DIVERSOS</v>
      </c>
      <c r="D158" s="5" t="s">
        <v>314</v>
      </c>
      <c r="E158" s="6">
        <v>2</v>
      </c>
      <c r="F158" s="6" t="s">
        <v>320</v>
      </c>
      <c r="G158" s="4"/>
      <c r="H158" s="4"/>
      <c r="I158" s="7">
        <v>142.5</v>
      </c>
      <c r="J158" s="7">
        <f>VLOOKUP(A158,FOLHA!A:D,4,0)</f>
        <v>142.5</v>
      </c>
      <c r="K158" s="4" t="str">
        <f>"48026417453"</f>
        <v>48026417453</v>
      </c>
      <c r="L158" s="4" t="s">
        <v>332</v>
      </c>
    </row>
    <row r="159" spans="1:12" x14ac:dyDescent="0.25">
      <c r="A159" s="4">
        <v>112409</v>
      </c>
      <c r="B159" s="4" t="s">
        <v>31</v>
      </c>
      <c r="C159" s="5" t="str">
        <f>VLOOKUP(A159,[1]QUADRO!$A:$BG,3,0)</f>
        <v>VARREDOR</v>
      </c>
      <c r="D159" s="5" t="s">
        <v>300</v>
      </c>
      <c r="E159" s="6">
        <v>2</v>
      </c>
      <c r="F159" s="6" t="s">
        <v>305</v>
      </c>
      <c r="G159" s="4"/>
      <c r="H159" s="4"/>
      <c r="I159" s="7">
        <v>89.8</v>
      </c>
      <c r="J159" s="7">
        <f>VLOOKUP(A159,FOLHA!A:D,4,0)</f>
        <v>89.8</v>
      </c>
      <c r="K159" s="4" t="str">
        <f>"49862499591"</f>
        <v>49862499591</v>
      </c>
      <c r="L159" s="4" t="s">
        <v>330</v>
      </c>
    </row>
    <row r="160" spans="1:12" x14ac:dyDescent="0.25">
      <c r="A160" s="4">
        <v>113655</v>
      </c>
      <c r="B160" s="4" t="s">
        <v>190</v>
      </c>
      <c r="C160" s="5" t="str">
        <f>VLOOKUP(A160,[1]QUADRO!$A:$BG,3,0)</f>
        <v>MOTORISTA CAMINHAO</v>
      </c>
      <c r="D160" s="5" t="s">
        <v>302</v>
      </c>
      <c r="E160" s="6">
        <v>2</v>
      </c>
      <c r="F160" s="6" t="s">
        <v>316</v>
      </c>
      <c r="G160" s="4"/>
      <c r="H160" s="4"/>
      <c r="I160" s="7">
        <v>104.41</v>
      </c>
      <c r="J160" s="7">
        <f>VLOOKUP(A160,FOLHA!A:D,4,0)</f>
        <v>104.41</v>
      </c>
      <c r="K160" s="4" t="str">
        <f>"07856281421"</f>
        <v>07856281421</v>
      </c>
      <c r="L160" s="4" t="s">
        <v>330</v>
      </c>
    </row>
    <row r="161" spans="1:12" x14ac:dyDescent="0.25">
      <c r="A161" s="4">
        <v>113325</v>
      </c>
      <c r="B161" s="4" t="s">
        <v>151</v>
      </c>
      <c r="C161" s="5" t="str">
        <f>VLOOKUP(A161,[1]QUADRO!$A:$BG,3,0)</f>
        <v>COLETOR</v>
      </c>
      <c r="D161" s="5" t="s">
        <v>302</v>
      </c>
      <c r="E161" s="6">
        <v>2</v>
      </c>
      <c r="F161" s="6" t="s">
        <v>316</v>
      </c>
      <c r="G161" s="4"/>
      <c r="H161" s="4"/>
      <c r="I161" s="7">
        <v>178.3</v>
      </c>
      <c r="J161" s="7">
        <f>VLOOKUP(A161,FOLHA!A:D,4,0)</f>
        <v>178.3</v>
      </c>
      <c r="K161" s="4" t="str">
        <f>"04650377471"</f>
        <v>04650377471</v>
      </c>
      <c r="L161" s="4" t="s">
        <v>330</v>
      </c>
    </row>
    <row r="162" spans="1:12" x14ac:dyDescent="0.25">
      <c r="A162" s="4">
        <v>113160</v>
      </c>
      <c r="B162" s="4" t="s">
        <v>129</v>
      </c>
      <c r="C162" s="5" t="str">
        <f>VLOOKUP(A162,[1]QUADRO!$A:$BG,3,0)</f>
        <v>COLETOR</v>
      </c>
      <c r="D162" s="5" t="s">
        <v>302</v>
      </c>
      <c r="E162" s="6">
        <v>2</v>
      </c>
      <c r="F162" s="6" t="s">
        <v>306</v>
      </c>
      <c r="G162" s="4"/>
      <c r="H162" s="4"/>
      <c r="I162" s="7">
        <v>152.56</v>
      </c>
      <c r="J162" s="7">
        <f>VLOOKUP(A162,FOLHA!A:D,4,0)</f>
        <v>152.56</v>
      </c>
      <c r="K162" s="4" t="str">
        <f>"08313566850"</f>
        <v>08313566850</v>
      </c>
      <c r="L162" s="4" t="s">
        <v>332</v>
      </c>
    </row>
    <row r="163" spans="1:12" x14ac:dyDescent="0.25">
      <c r="A163" s="4">
        <v>113633</v>
      </c>
      <c r="B163" s="4" t="s">
        <v>187</v>
      </c>
      <c r="C163" s="5" t="str">
        <f>VLOOKUP(A163,[1]QUADRO!$A:$BG,3,0)</f>
        <v>MOTORISTA CAMINHAO</v>
      </c>
      <c r="D163" s="5" t="s">
        <v>302</v>
      </c>
      <c r="E163" s="6">
        <v>2</v>
      </c>
      <c r="F163" s="6" t="s">
        <v>312</v>
      </c>
      <c r="G163" s="4"/>
      <c r="H163" s="4"/>
      <c r="I163" s="7">
        <v>172.44</v>
      </c>
      <c r="J163" s="7">
        <f>VLOOKUP(A163,FOLHA!A:D,4,0)</f>
        <v>172.44</v>
      </c>
      <c r="K163" s="4" t="str">
        <f>"31216998817"</f>
        <v>31216998817</v>
      </c>
      <c r="L163" s="4" t="s">
        <v>330</v>
      </c>
    </row>
    <row r="164" spans="1:12" x14ac:dyDescent="0.25">
      <c r="A164" s="4">
        <v>114926</v>
      </c>
      <c r="B164" s="4" t="s">
        <v>238</v>
      </c>
      <c r="C164" s="5" t="str">
        <f>VLOOKUP(A164,[1]QUADRO!$A:$BG,3,0)</f>
        <v>AJUDANTE EQ SERVICOS DIVERSOS</v>
      </c>
      <c r="D164" s="5" t="s">
        <v>302</v>
      </c>
      <c r="E164" s="6">
        <v>2</v>
      </c>
      <c r="F164" s="6" t="s">
        <v>323</v>
      </c>
      <c r="G164" s="4"/>
      <c r="H164" s="4"/>
      <c r="I164" s="7">
        <v>128.26</v>
      </c>
      <c r="J164" s="7">
        <f>VLOOKUP(A164,FOLHA!A:D,4,0)</f>
        <v>128.26</v>
      </c>
      <c r="K164" s="4" t="str">
        <f>"95992057404"</f>
        <v>95992057404</v>
      </c>
      <c r="L164" s="4" t="s">
        <v>330</v>
      </c>
    </row>
    <row r="165" spans="1:12" x14ac:dyDescent="0.25">
      <c r="A165" s="4">
        <v>112526</v>
      </c>
      <c r="B165" s="4" t="s">
        <v>45</v>
      </c>
      <c r="C165" s="5" t="str">
        <f>VLOOKUP(A165,[1]QUADRO!$A:$BG,3,0)</f>
        <v>VARREDOR</v>
      </c>
      <c r="D165" s="5" t="s">
        <v>300</v>
      </c>
      <c r="E165" s="6">
        <v>2</v>
      </c>
      <c r="F165" s="6" t="s">
        <v>305</v>
      </c>
      <c r="G165" s="4"/>
      <c r="H165" s="4"/>
      <c r="I165" s="7">
        <v>31.84</v>
      </c>
      <c r="J165" s="7">
        <f>VLOOKUP(A165,FOLHA!A:D,4,0)</f>
        <v>31.84</v>
      </c>
      <c r="K165" s="4" t="str">
        <f>"64388751391"</f>
        <v>64388751391</v>
      </c>
      <c r="L165" s="4" t="s">
        <v>330</v>
      </c>
    </row>
    <row r="166" spans="1:12" x14ac:dyDescent="0.25">
      <c r="A166" s="4">
        <v>112188</v>
      </c>
      <c r="B166" s="4" t="s">
        <v>10</v>
      </c>
      <c r="C166" s="5" t="str">
        <f>VLOOKUP(A166,[1]QUADRO!$A:$BG,3,0)</f>
        <v>BUEIRISTA</v>
      </c>
      <c r="D166" s="5" t="s">
        <v>304</v>
      </c>
      <c r="E166" s="6">
        <v>2</v>
      </c>
      <c r="F166" s="6" t="s">
        <v>318</v>
      </c>
      <c r="G166" s="4"/>
      <c r="H166" s="4"/>
      <c r="I166" s="7">
        <v>141.59</v>
      </c>
      <c r="J166" s="7">
        <f>VLOOKUP(A166,FOLHA!A:D,4,0)</f>
        <v>141.59</v>
      </c>
      <c r="K166" s="4" t="str">
        <f>"40822375850"</f>
        <v>40822375850</v>
      </c>
      <c r="L166" s="4" t="s">
        <v>330</v>
      </c>
    </row>
    <row r="167" spans="1:12" x14ac:dyDescent="0.25">
      <c r="A167" s="4">
        <v>116976</v>
      </c>
      <c r="B167" s="4" t="s">
        <v>273</v>
      </c>
      <c r="C167" s="5" t="str">
        <f>VLOOKUP(A167,[1]QUADRO!$A:$BG,3,0)</f>
        <v>AJUDANTE EQ SERVICOS DIVERSOS</v>
      </c>
      <c r="D167" s="5" t="s">
        <v>308</v>
      </c>
      <c r="E167" s="6">
        <v>2</v>
      </c>
      <c r="F167" s="6" t="s">
        <v>313</v>
      </c>
      <c r="G167" s="4"/>
      <c r="H167" s="4"/>
      <c r="I167" s="7">
        <v>65.010000000000005</v>
      </c>
      <c r="J167" s="7">
        <f>VLOOKUP(A167,FOLHA!A:D,4,0)</f>
        <v>65.010000000000005</v>
      </c>
      <c r="K167" s="4" t="str">
        <f>"13467551831"</f>
        <v>13467551831</v>
      </c>
      <c r="L167" s="4" t="s">
        <v>330</v>
      </c>
    </row>
    <row r="168" spans="1:12" x14ac:dyDescent="0.25">
      <c r="A168" s="4">
        <v>114940</v>
      </c>
      <c r="B168" s="4" t="s">
        <v>241</v>
      </c>
      <c r="C168" s="5" t="str">
        <f>VLOOKUP(A168,[1]QUADRO!$A:$BG,3,0)</f>
        <v>AJUDANTE EQ SERVICOS DIVERSOS</v>
      </c>
      <c r="D168" s="5" t="s">
        <v>302</v>
      </c>
      <c r="E168" s="6">
        <v>2</v>
      </c>
      <c r="F168" s="6" t="s">
        <v>313</v>
      </c>
      <c r="G168" s="4"/>
      <c r="H168" s="4"/>
      <c r="I168" s="7">
        <v>200</v>
      </c>
      <c r="J168" s="7">
        <f>VLOOKUP(A168,FOLHA!A:D,4,0)</f>
        <v>200</v>
      </c>
      <c r="K168" s="4" t="str">
        <f>"27158223833"</f>
        <v>27158223833</v>
      </c>
      <c r="L168" s="4" t="s">
        <v>330</v>
      </c>
    </row>
    <row r="169" spans="1:12" x14ac:dyDescent="0.25">
      <c r="A169" s="4">
        <v>112273</v>
      </c>
      <c r="B169" s="4" t="s">
        <v>15</v>
      </c>
      <c r="C169" s="5" t="str">
        <f>VLOOKUP(A169,[1]QUADRO!$A:$BG,3,0)</f>
        <v>AJUDANTE EQ SERVICOS DIVERSOS</v>
      </c>
      <c r="D169" s="5" t="s">
        <v>314</v>
      </c>
      <c r="E169" s="6">
        <v>2</v>
      </c>
      <c r="F169" s="6" t="s">
        <v>312</v>
      </c>
      <c r="G169" s="4"/>
      <c r="H169" s="4"/>
      <c r="I169" s="7">
        <v>135.63999999999999</v>
      </c>
      <c r="J169" s="7">
        <f>VLOOKUP(A169,FOLHA!A:D,4,0)</f>
        <v>135.63999999999999</v>
      </c>
      <c r="K169" s="4" t="str">
        <f>"42602564320"</f>
        <v>42602564320</v>
      </c>
      <c r="L169" s="4" t="s">
        <v>330</v>
      </c>
    </row>
    <row r="170" spans="1:12" x14ac:dyDescent="0.25">
      <c r="A170" s="4">
        <v>112364</v>
      </c>
      <c r="B170" s="4" t="s">
        <v>22</v>
      </c>
      <c r="C170" s="5" t="str">
        <f>VLOOKUP(A170,[1]QUADRO!$A:$BG,3,0)</f>
        <v>AJUDANTE EQ SERVICOS DIVERSOS</v>
      </c>
      <c r="D170" s="5" t="s">
        <v>308</v>
      </c>
      <c r="E170" s="6">
        <v>2</v>
      </c>
      <c r="F170" s="6" t="s">
        <v>317</v>
      </c>
      <c r="G170" s="4"/>
      <c r="H170" s="4"/>
      <c r="I170" s="7">
        <v>155.09</v>
      </c>
      <c r="J170" s="7">
        <f>VLOOKUP(A170,FOLHA!A:D,4,0)</f>
        <v>155.09</v>
      </c>
      <c r="K170" s="4" t="str">
        <f>"73473090425"</f>
        <v>73473090425</v>
      </c>
      <c r="L170" s="4" t="s">
        <v>330</v>
      </c>
    </row>
    <row r="171" spans="1:12" x14ac:dyDescent="0.25">
      <c r="A171" s="4">
        <v>112394</v>
      </c>
      <c r="B171" s="4" t="s">
        <v>25</v>
      </c>
      <c r="C171" s="5" t="str">
        <f>VLOOKUP(A171,[1]QUADRO!$A:$BG,3,0)</f>
        <v>VARREDOR</v>
      </c>
      <c r="D171" s="5" t="s">
        <v>308</v>
      </c>
      <c r="E171" s="6">
        <v>2</v>
      </c>
      <c r="F171" s="6" t="s">
        <v>305</v>
      </c>
      <c r="G171" s="4"/>
      <c r="H171" s="4"/>
      <c r="I171" s="7">
        <v>69.83</v>
      </c>
      <c r="J171" s="7">
        <f>VLOOKUP(A171,FOLHA!A:D,4,0)</f>
        <v>69.83</v>
      </c>
      <c r="K171" s="4" t="str">
        <f>"40118694812"</f>
        <v>40118694812</v>
      </c>
      <c r="L171" s="4" t="s">
        <v>330</v>
      </c>
    </row>
    <row r="172" spans="1:12" x14ac:dyDescent="0.25">
      <c r="A172" s="4">
        <v>112401</v>
      </c>
      <c r="B172" s="4" t="s">
        <v>27</v>
      </c>
      <c r="C172" s="5" t="str">
        <f>VLOOKUP(A172,[1]QUADRO!$A:$BG,3,0)</f>
        <v>MOTORISTA CAMINHAO</v>
      </c>
      <c r="D172" s="5" t="s">
        <v>302</v>
      </c>
      <c r="E172" s="6">
        <v>2</v>
      </c>
      <c r="F172" s="6" t="s">
        <v>326</v>
      </c>
      <c r="G172" s="4"/>
      <c r="H172" s="4"/>
      <c r="I172" s="7">
        <v>58.5</v>
      </c>
      <c r="J172" s="7">
        <f>VLOOKUP(A172,FOLHA!A:D,4,0)</f>
        <v>58.5</v>
      </c>
      <c r="K172" s="4" t="str">
        <f>"22793652865"</f>
        <v>22793652865</v>
      </c>
      <c r="L172" s="4" t="s">
        <v>330</v>
      </c>
    </row>
    <row r="173" spans="1:12" x14ac:dyDescent="0.25">
      <c r="A173" s="4">
        <v>116978</v>
      </c>
      <c r="B173" s="4" t="s">
        <v>275</v>
      </c>
      <c r="C173" s="5" t="str">
        <f>VLOOKUP(A173,[1]QUADRO!$A:$BG,3,0)</f>
        <v>AJUDANTE EQ SERVICOS DIVERSOS</v>
      </c>
      <c r="D173" s="5" t="s">
        <v>307</v>
      </c>
      <c r="E173" s="6">
        <v>2</v>
      </c>
      <c r="F173" s="6" t="s">
        <v>317</v>
      </c>
      <c r="G173" s="4"/>
      <c r="H173" s="4"/>
      <c r="I173" s="7">
        <v>171.65</v>
      </c>
      <c r="J173" s="7">
        <f>VLOOKUP(A173,FOLHA!A:D,4,0)</f>
        <v>171.65</v>
      </c>
      <c r="K173" s="4" t="str">
        <f>"53074766808"</f>
        <v>53074766808</v>
      </c>
      <c r="L173" s="4" t="s">
        <v>330</v>
      </c>
    </row>
    <row r="174" spans="1:12" x14ac:dyDescent="0.25">
      <c r="A174" s="4">
        <v>115371</v>
      </c>
      <c r="B174" s="4" t="s">
        <v>252</v>
      </c>
      <c r="C174" s="5" t="str">
        <f>VLOOKUP(A174,[1]QUADRO!$A:$BG,3,0)</f>
        <v>AJUDANTE EQ SERVICOS DIVERSOS</v>
      </c>
      <c r="D174" s="5" t="s">
        <v>308</v>
      </c>
      <c r="E174" s="6">
        <v>2</v>
      </c>
      <c r="F174" s="6" t="s">
        <v>319</v>
      </c>
      <c r="G174" s="4"/>
      <c r="H174" s="4"/>
      <c r="I174" s="7">
        <v>64.739999999999995</v>
      </c>
      <c r="J174" s="7">
        <f>VLOOKUP(A174,FOLHA!A:D,4,0)</f>
        <v>64.739999999999995</v>
      </c>
      <c r="K174" s="4" t="str">
        <f>"39970714899"</f>
        <v>39970714899</v>
      </c>
      <c r="L174" s="4" t="s">
        <v>330</v>
      </c>
    </row>
    <row r="175" spans="1:12" x14ac:dyDescent="0.25">
      <c r="A175" s="4">
        <v>112503</v>
      </c>
      <c r="B175" s="4" t="s">
        <v>40</v>
      </c>
      <c r="C175" s="5" t="str">
        <f>VLOOKUP(A175,[1]QUADRO!$A:$BG,3,0)</f>
        <v>AJUDANTE EQ SERVICOS DIVERSOS</v>
      </c>
      <c r="D175" s="5" t="s">
        <v>300</v>
      </c>
      <c r="E175" s="6">
        <v>2</v>
      </c>
      <c r="F175" s="6" t="s">
        <v>320</v>
      </c>
      <c r="G175" s="4"/>
      <c r="H175" s="4"/>
      <c r="I175" s="7">
        <v>51.18</v>
      </c>
      <c r="J175" s="7">
        <f>VLOOKUP(A175,FOLHA!A:D,4,0)</f>
        <v>51.18</v>
      </c>
      <c r="K175" s="4" t="str">
        <f>"47114595883"</f>
        <v>47114595883</v>
      </c>
      <c r="L175" s="4" t="s">
        <v>330</v>
      </c>
    </row>
    <row r="176" spans="1:12" x14ac:dyDescent="0.25">
      <c r="A176" s="4">
        <v>112545</v>
      </c>
      <c r="B176" s="4" t="s">
        <v>48</v>
      </c>
      <c r="C176" s="5" t="str">
        <f>VLOOKUP(A176,[1]QUADRO!$A:$BG,3,0)</f>
        <v>VARREDOR</v>
      </c>
      <c r="D176" s="5" t="s">
        <v>308</v>
      </c>
      <c r="E176" s="6">
        <v>2</v>
      </c>
      <c r="F176" s="6" t="s">
        <v>305</v>
      </c>
      <c r="G176" s="4"/>
      <c r="H176" s="4"/>
      <c r="I176" s="7">
        <v>199.37</v>
      </c>
      <c r="J176" s="7">
        <f>VLOOKUP(A176,FOLHA!A:D,4,0)</f>
        <v>199.37</v>
      </c>
      <c r="K176" s="4" t="str">
        <f>"16487669865"</f>
        <v>16487669865</v>
      </c>
      <c r="L176" s="4" t="s">
        <v>330</v>
      </c>
    </row>
    <row r="177" spans="1:12" x14ac:dyDescent="0.25">
      <c r="A177" s="4">
        <v>112558</v>
      </c>
      <c r="B177" s="4" t="s">
        <v>50</v>
      </c>
      <c r="C177" s="5" t="str">
        <f>VLOOKUP(A177,[1]QUADRO!$A:$BG,3,0)</f>
        <v>FISCAL DE TURMA PLENO</v>
      </c>
      <c r="D177" s="5" t="s">
        <v>308</v>
      </c>
      <c r="E177" s="6">
        <v>2</v>
      </c>
      <c r="F177" s="6" t="s">
        <v>303</v>
      </c>
      <c r="G177" s="4"/>
      <c r="H177" s="4"/>
      <c r="I177" s="7">
        <v>200</v>
      </c>
      <c r="J177" s="7">
        <f>VLOOKUP(A177,FOLHA!A:D,4,0)</f>
        <v>200</v>
      </c>
      <c r="K177" s="4" t="str">
        <f>"37943837886"</f>
        <v>37943837886</v>
      </c>
      <c r="L177" s="4" t="s">
        <v>330</v>
      </c>
    </row>
    <row r="178" spans="1:12" x14ac:dyDescent="0.25">
      <c r="A178" s="4">
        <v>112611</v>
      </c>
      <c r="B178" s="4" t="s">
        <v>56</v>
      </c>
      <c r="C178" s="5" t="str">
        <f>VLOOKUP(A178,[1]QUADRO!$A:$BG,3,0)</f>
        <v>AJUDANTE EQ SERVICOS DIVERSOS</v>
      </c>
      <c r="D178" s="5" t="s">
        <v>302</v>
      </c>
      <c r="E178" s="6">
        <v>2</v>
      </c>
      <c r="F178" s="6" t="s">
        <v>312</v>
      </c>
      <c r="G178" s="4"/>
      <c r="H178" s="4"/>
      <c r="I178" s="7">
        <v>40</v>
      </c>
      <c r="J178" s="7">
        <f>VLOOKUP(A178,FOLHA!A:D,4,0)</f>
        <v>40</v>
      </c>
      <c r="K178" s="4" t="str">
        <f>"10234208481"</f>
        <v>10234208481</v>
      </c>
      <c r="L178" s="4" t="s">
        <v>330</v>
      </c>
    </row>
    <row r="179" spans="1:12" x14ac:dyDescent="0.25">
      <c r="A179" s="4">
        <v>112625</v>
      </c>
      <c r="B179" s="4" t="s">
        <v>58</v>
      </c>
      <c r="C179" s="5" t="str">
        <f>VLOOKUP(A179,[1]QUADRO!$A:$BG,3,0)</f>
        <v>MOTORISTA CAMINHAO</v>
      </c>
      <c r="D179" s="5" t="s">
        <v>302</v>
      </c>
      <c r="E179" s="6">
        <v>2</v>
      </c>
      <c r="F179" s="6" t="s">
        <v>317</v>
      </c>
      <c r="G179" s="4"/>
      <c r="H179" s="4"/>
      <c r="I179" s="7">
        <v>165.35</v>
      </c>
      <c r="J179" s="7">
        <f>VLOOKUP(A179,FOLHA!A:D,4,0)</f>
        <v>165.35</v>
      </c>
      <c r="K179" s="4" t="str">
        <f>"34982767866"</f>
        <v>34982767866</v>
      </c>
      <c r="L179" s="4" t="s">
        <v>330</v>
      </c>
    </row>
    <row r="180" spans="1:12" x14ac:dyDescent="0.25">
      <c r="A180" s="4">
        <v>114736</v>
      </c>
      <c r="B180" s="4" t="s">
        <v>231</v>
      </c>
      <c r="C180" s="5" t="str">
        <f>VLOOKUP(A180,[1]QUADRO!$A:$BG,3,0)</f>
        <v>AJUDANTE EQ SERVICOS DIVERSOS</v>
      </c>
      <c r="D180" s="5" t="s">
        <v>314</v>
      </c>
      <c r="E180" s="6">
        <v>2</v>
      </c>
      <c r="F180" s="6" t="s">
        <v>310</v>
      </c>
      <c r="G180" s="4"/>
      <c r="H180" s="4"/>
      <c r="I180" s="7">
        <v>122.46</v>
      </c>
      <c r="J180" s="7">
        <f>VLOOKUP(A180,FOLHA!A:D,4,0)</f>
        <v>122.46</v>
      </c>
      <c r="K180" s="4" t="str">
        <f>"39689470884"</f>
        <v>39689470884</v>
      </c>
      <c r="L180" s="4" t="s">
        <v>330</v>
      </c>
    </row>
    <row r="181" spans="1:12" x14ac:dyDescent="0.25">
      <c r="A181" s="4">
        <v>112649</v>
      </c>
      <c r="B181" s="4" t="s">
        <v>62</v>
      </c>
      <c r="C181" s="5" t="str">
        <f>VLOOKUP(A181,[1]QUADRO!$A:$BG,3,0)</f>
        <v>VARREDOR</v>
      </c>
      <c r="D181" s="5" t="s">
        <v>300</v>
      </c>
      <c r="E181" s="6">
        <v>2</v>
      </c>
      <c r="F181" s="6" t="s">
        <v>305</v>
      </c>
      <c r="G181" s="4"/>
      <c r="H181" s="4"/>
      <c r="I181" s="7">
        <v>72.67</v>
      </c>
      <c r="J181" s="7">
        <f>VLOOKUP(A181,FOLHA!A:D,4,0)</f>
        <v>72.67</v>
      </c>
      <c r="K181" s="4" t="str">
        <f>"17623245805"</f>
        <v>17623245805</v>
      </c>
      <c r="L181" s="4" t="s">
        <v>330</v>
      </c>
    </row>
    <row r="182" spans="1:12" x14ac:dyDescent="0.25">
      <c r="A182" s="4">
        <v>112667</v>
      </c>
      <c r="B182" s="4" t="s">
        <v>66</v>
      </c>
      <c r="C182" s="5" t="str">
        <f>VLOOKUP(A182,[1]QUADRO!$A:$BG,3,0)</f>
        <v>LAVADOR</v>
      </c>
      <c r="D182" s="5" t="s">
        <v>302</v>
      </c>
      <c r="E182" s="6">
        <v>2</v>
      </c>
      <c r="F182" s="6" t="s">
        <v>303</v>
      </c>
      <c r="G182" s="4"/>
      <c r="H182" s="4"/>
      <c r="I182" s="7">
        <v>182.22</v>
      </c>
      <c r="J182" s="7">
        <f>VLOOKUP(A182,FOLHA!A:D,4,0)</f>
        <v>182.22</v>
      </c>
      <c r="K182" s="4" t="str">
        <f>"49801079827"</f>
        <v>49801079827</v>
      </c>
      <c r="L182" s="4" t="s">
        <v>330</v>
      </c>
    </row>
    <row r="183" spans="1:12" x14ac:dyDescent="0.25">
      <c r="A183" s="4">
        <v>114030</v>
      </c>
      <c r="B183" s="4" t="s">
        <v>202</v>
      </c>
      <c r="C183" s="5" t="str">
        <f>VLOOKUP(A183,[1]QUADRO!$A:$BG,3,0)</f>
        <v>AJUDANTE EQ SERVICOS DIVERSOS</v>
      </c>
      <c r="D183" s="5" t="s">
        <v>300</v>
      </c>
      <c r="E183" s="6">
        <v>2</v>
      </c>
      <c r="F183" s="6" t="s">
        <v>313</v>
      </c>
      <c r="G183" s="4"/>
      <c r="H183" s="4"/>
      <c r="I183" s="7">
        <v>199.54</v>
      </c>
      <c r="J183" s="7">
        <f>VLOOKUP(A183,FOLHA!A:D,4,0)</f>
        <v>199.54</v>
      </c>
      <c r="K183" s="4" t="str">
        <f>"38270814830"</f>
        <v>38270814830</v>
      </c>
      <c r="L183" s="4" t="s">
        <v>330</v>
      </c>
    </row>
    <row r="184" spans="1:12" x14ac:dyDescent="0.25">
      <c r="A184" s="4">
        <v>112693</v>
      </c>
      <c r="B184" s="4" t="s">
        <v>70</v>
      </c>
      <c r="C184" s="5" t="str">
        <f>VLOOKUP(A184,[1]QUADRO!$A:$BG,3,0)</f>
        <v>VARREDOR</v>
      </c>
      <c r="D184" s="5" t="s">
        <v>304</v>
      </c>
      <c r="E184" s="6">
        <v>2</v>
      </c>
      <c r="F184" s="6" t="s">
        <v>301</v>
      </c>
      <c r="G184" s="4"/>
      <c r="H184" s="4"/>
      <c r="I184" s="7">
        <v>92.45</v>
      </c>
      <c r="J184" s="7">
        <f>VLOOKUP(A184,FOLHA!A:D,4,0)</f>
        <v>92.45</v>
      </c>
      <c r="K184" s="4" t="str">
        <f>"26181086803"</f>
        <v>26181086803</v>
      </c>
      <c r="L184" s="4" t="s">
        <v>330</v>
      </c>
    </row>
    <row r="185" spans="1:12" x14ac:dyDescent="0.25">
      <c r="A185" s="4">
        <v>112694</v>
      </c>
      <c r="B185" s="4" t="s">
        <v>71</v>
      </c>
      <c r="C185" s="5" t="str">
        <f>VLOOKUP(A185,[1]QUADRO!$A:$BG,3,0)</f>
        <v>BUEIRISTA</v>
      </c>
      <c r="D185" s="5" t="s">
        <v>304</v>
      </c>
      <c r="E185" s="6">
        <v>2</v>
      </c>
      <c r="F185" s="6" t="s">
        <v>318</v>
      </c>
      <c r="G185" s="4"/>
      <c r="H185" s="4"/>
      <c r="I185" s="7">
        <v>86.51</v>
      </c>
      <c r="J185" s="7">
        <f>VLOOKUP(A185,FOLHA!A:D,4,0)</f>
        <v>86.51</v>
      </c>
      <c r="K185" s="4" t="str">
        <f>"28712360899"</f>
        <v>28712360899</v>
      </c>
      <c r="L185" s="4" t="s">
        <v>330</v>
      </c>
    </row>
    <row r="186" spans="1:12" x14ac:dyDescent="0.25">
      <c r="A186" s="4">
        <v>112892</v>
      </c>
      <c r="B186" s="4" t="s">
        <v>98</v>
      </c>
      <c r="C186" s="5" t="str">
        <f>VLOOKUP(A186,[1]QUADRO!$A:$BG,3,0)</f>
        <v>AUXILIAR DE TRAFEGO</v>
      </c>
      <c r="D186" s="5" t="s">
        <v>302</v>
      </c>
      <c r="E186" s="6">
        <v>2</v>
      </c>
      <c r="F186" s="6" t="s">
        <v>303</v>
      </c>
      <c r="G186" s="4"/>
      <c r="H186" s="4"/>
      <c r="I186" s="7">
        <v>181.62</v>
      </c>
      <c r="J186" s="7">
        <f>VLOOKUP(A186,FOLHA!A:D,4,0)</f>
        <v>181.62</v>
      </c>
      <c r="K186" s="4" t="str">
        <f>"07508963539"</f>
        <v>07508963539</v>
      </c>
      <c r="L186" s="4" t="s">
        <v>332</v>
      </c>
    </row>
    <row r="187" spans="1:12" x14ac:dyDescent="0.25">
      <c r="A187" s="4">
        <v>112902</v>
      </c>
      <c r="B187" s="4" t="s">
        <v>100</v>
      </c>
      <c r="C187" s="5" t="str">
        <f>VLOOKUP(A187,[1]QUADRO!$A:$BG,3,0)</f>
        <v>AJUDANTE EQ SERVICOS DIVERSOS</v>
      </c>
      <c r="D187" s="5" t="s">
        <v>300</v>
      </c>
      <c r="E187" s="6">
        <v>2</v>
      </c>
      <c r="F187" s="6" t="s">
        <v>313</v>
      </c>
      <c r="G187" s="4"/>
      <c r="H187" s="4"/>
      <c r="I187" s="7">
        <v>114.09</v>
      </c>
      <c r="J187" s="7">
        <f>VLOOKUP(A187,FOLHA!A:D,4,0)</f>
        <v>114.09</v>
      </c>
      <c r="K187" s="4" t="str">
        <f>"15799157877"</f>
        <v>15799157877</v>
      </c>
      <c r="L187" s="4" t="s">
        <v>330</v>
      </c>
    </row>
    <row r="188" spans="1:12" x14ac:dyDescent="0.25">
      <c r="A188" s="4">
        <v>121955</v>
      </c>
      <c r="B188" s="4" t="s">
        <v>292</v>
      </c>
      <c r="C188" s="5" t="str">
        <f>VLOOKUP(A188,[1]QUADRO!$A:$BG,3,0)</f>
        <v>AJUDANTE EQ SERVICOS DIVERSOS</v>
      </c>
      <c r="D188" s="5" t="s">
        <v>300</v>
      </c>
      <c r="E188" s="6">
        <v>2</v>
      </c>
      <c r="F188" s="6" t="s">
        <v>310</v>
      </c>
      <c r="G188" s="4"/>
      <c r="H188" s="4"/>
      <c r="I188" s="7">
        <v>311.31</v>
      </c>
      <c r="J188" s="7">
        <f>VLOOKUP(A188,FOLHA!A:D,4,0)</f>
        <v>311.31</v>
      </c>
      <c r="K188" s="4" t="str">
        <f>"58102489855"</f>
        <v>58102489855</v>
      </c>
      <c r="L188" s="4" t="s">
        <v>330</v>
      </c>
    </row>
    <row r="189" spans="1:12" x14ac:dyDescent="0.25">
      <c r="A189" s="4">
        <v>112996</v>
      </c>
      <c r="B189" s="4" t="s">
        <v>110</v>
      </c>
      <c r="C189" s="5" t="str">
        <f>VLOOKUP(A189,[1]QUADRO!$A:$BG,3,0)</f>
        <v>VARREDOR</v>
      </c>
      <c r="D189" s="5" t="s">
        <v>300</v>
      </c>
      <c r="E189" s="6">
        <v>2</v>
      </c>
      <c r="F189" s="6" t="s">
        <v>305</v>
      </c>
      <c r="G189" s="4"/>
      <c r="H189" s="4"/>
      <c r="I189" s="7">
        <v>112.6</v>
      </c>
      <c r="J189" s="7">
        <f>VLOOKUP(A189,FOLHA!A:D,4,0)</f>
        <v>112.6</v>
      </c>
      <c r="K189" s="4" t="str">
        <f>"38968295808"</f>
        <v>38968295808</v>
      </c>
      <c r="L189" s="4" t="s">
        <v>330</v>
      </c>
    </row>
    <row r="190" spans="1:12" x14ac:dyDescent="0.25">
      <c r="A190" s="4">
        <v>113110</v>
      </c>
      <c r="B190" s="4" t="s">
        <v>123</v>
      </c>
      <c r="C190" s="5" t="str">
        <f>VLOOKUP(A190,[1]QUADRO!$A:$BG,3,0)</f>
        <v>VARREDOR</v>
      </c>
      <c r="D190" s="5" t="s">
        <v>300</v>
      </c>
      <c r="E190" s="6">
        <v>2</v>
      </c>
      <c r="F190" s="6" t="s">
        <v>311</v>
      </c>
      <c r="G190" s="4"/>
      <c r="H190" s="4"/>
      <c r="I190" s="7">
        <v>159.44</v>
      </c>
      <c r="J190" s="7">
        <f>VLOOKUP(A190,FOLHA!A:D,4,0)</f>
        <v>159.44</v>
      </c>
      <c r="K190" s="4" t="str">
        <f>"07395252802"</f>
        <v>07395252802</v>
      </c>
      <c r="L190" s="4" t="s">
        <v>330</v>
      </c>
    </row>
    <row r="191" spans="1:12" x14ac:dyDescent="0.25">
      <c r="A191" s="4">
        <v>113140</v>
      </c>
      <c r="B191" s="4" t="s">
        <v>126</v>
      </c>
      <c r="C191" s="5" t="str">
        <f>VLOOKUP(A191,[1]QUADRO!$A:$BG,3,0)</f>
        <v>VARREDOR</v>
      </c>
      <c r="D191" s="5" t="s">
        <v>308</v>
      </c>
      <c r="E191" s="6">
        <v>2</v>
      </c>
      <c r="F191" s="6" t="s">
        <v>305</v>
      </c>
      <c r="G191" s="4"/>
      <c r="H191" s="4"/>
      <c r="I191" s="7">
        <v>120.53</v>
      </c>
      <c r="J191" s="7">
        <f>VLOOKUP(A191,FOLHA!A:D,4,0)</f>
        <v>120.53</v>
      </c>
      <c r="K191" s="4" t="str">
        <f>"08659056817"</f>
        <v>08659056817</v>
      </c>
      <c r="L191" s="4" t="s">
        <v>330</v>
      </c>
    </row>
    <row r="192" spans="1:12" x14ac:dyDescent="0.25">
      <c r="A192" s="4">
        <v>113172</v>
      </c>
      <c r="B192" s="4" t="s">
        <v>130</v>
      </c>
      <c r="C192" s="5" t="str">
        <f>VLOOKUP(A192,[1]QUADRO!$A:$BG,3,0)</f>
        <v>VARREDOR</v>
      </c>
      <c r="D192" s="5" t="s">
        <v>308</v>
      </c>
      <c r="E192" s="6">
        <v>2</v>
      </c>
      <c r="F192" s="6" t="s">
        <v>305</v>
      </c>
      <c r="G192" s="4"/>
      <c r="H192" s="4"/>
      <c r="I192" s="7">
        <v>200</v>
      </c>
      <c r="J192" s="7">
        <f>VLOOKUP(A192,FOLHA!A:D,4,0)</f>
        <v>200</v>
      </c>
      <c r="K192" s="4" t="str">
        <f>"65752724520"</f>
        <v>65752724520</v>
      </c>
      <c r="L192" s="4" t="s">
        <v>330</v>
      </c>
    </row>
    <row r="193" spans="1:12" x14ac:dyDescent="0.25">
      <c r="A193" s="4">
        <v>113185</v>
      </c>
      <c r="B193" s="4" t="s">
        <v>133</v>
      </c>
      <c r="C193" s="5" t="str">
        <f>VLOOKUP(A193,[1]QUADRO!$A:$BG,3,0)</f>
        <v>MOTORISTA CAMINHAO</v>
      </c>
      <c r="D193" s="5" t="s">
        <v>302</v>
      </c>
      <c r="E193" s="6">
        <v>2</v>
      </c>
      <c r="F193" s="6" t="s">
        <v>313</v>
      </c>
      <c r="G193" s="4"/>
      <c r="H193" s="4"/>
      <c r="I193" s="7">
        <v>29.18</v>
      </c>
      <c r="J193" s="7">
        <f>VLOOKUP(A193,FOLHA!A:D,4,0)</f>
        <v>29.18</v>
      </c>
      <c r="K193" s="4" t="str">
        <f>"11695311809"</f>
        <v>11695311809</v>
      </c>
      <c r="L193" s="4" t="s">
        <v>330</v>
      </c>
    </row>
    <row r="194" spans="1:12" x14ac:dyDescent="0.25">
      <c r="A194" s="4">
        <v>113198</v>
      </c>
      <c r="B194" s="4" t="s">
        <v>135</v>
      </c>
      <c r="C194" s="5" t="str">
        <f>VLOOKUP(A194,[1]QUADRO!$A:$BG,3,0)</f>
        <v>FISCAL DE TURMA PLENO</v>
      </c>
      <c r="D194" s="5" t="s">
        <v>304</v>
      </c>
      <c r="E194" s="6">
        <v>2</v>
      </c>
      <c r="F194" s="6" t="s">
        <v>303</v>
      </c>
      <c r="G194" s="4"/>
      <c r="H194" s="4"/>
      <c r="I194" s="7">
        <v>14.91</v>
      </c>
      <c r="J194" s="7">
        <f>VLOOKUP(A194,FOLHA!A:D,4,0)</f>
        <v>14.91</v>
      </c>
      <c r="K194" s="4" t="str">
        <f>"22658999844"</f>
        <v>22658999844</v>
      </c>
      <c r="L194" s="4" t="s">
        <v>330</v>
      </c>
    </row>
    <row r="195" spans="1:12" x14ac:dyDescent="0.25">
      <c r="A195" s="4">
        <v>113205</v>
      </c>
      <c r="B195" s="4" t="s">
        <v>137</v>
      </c>
      <c r="C195" s="5" t="str">
        <f>VLOOKUP(A195,[1]QUADRO!$A:$BG,3,0)</f>
        <v>VARREDOR</v>
      </c>
      <c r="D195" s="5" t="s">
        <v>308</v>
      </c>
      <c r="E195" s="6">
        <v>2</v>
      </c>
      <c r="F195" s="6" t="s">
        <v>305</v>
      </c>
      <c r="G195" s="4"/>
      <c r="H195" s="4"/>
      <c r="I195" s="7">
        <v>71.989999999999995</v>
      </c>
      <c r="J195" s="7">
        <f>VLOOKUP(A195,FOLHA!A:D,4,0)</f>
        <v>71.989999999999995</v>
      </c>
      <c r="K195" s="4" t="str">
        <f>"38476109881"</f>
        <v>38476109881</v>
      </c>
      <c r="L195" s="4" t="s">
        <v>330</v>
      </c>
    </row>
    <row r="196" spans="1:12" x14ac:dyDescent="0.25">
      <c r="A196" s="4">
        <v>113217</v>
      </c>
      <c r="B196" s="4" t="s">
        <v>139</v>
      </c>
      <c r="C196" s="5" t="str">
        <f>VLOOKUP(A196,[1]QUADRO!$A:$BG,3,0)</f>
        <v>AJUDANTE EQ SERVICOS DIVERSOS</v>
      </c>
      <c r="D196" s="5" t="s">
        <v>307</v>
      </c>
      <c r="E196" s="6">
        <v>2</v>
      </c>
      <c r="F196" s="6" t="s">
        <v>317</v>
      </c>
      <c r="G196" s="4"/>
      <c r="H196" s="4"/>
      <c r="I196" s="7">
        <v>148.4</v>
      </c>
      <c r="J196" s="7">
        <f>VLOOKUP(A196,FOLHA!A:D,4,0)</f>
        <v>148.4</v>
      </c>
      <c r="K196" s="4" t="str">
        <f>"45369901864"</f>
        <v>45369901864</v>
      </c>
      <c r="L196" s="4" t="s">
        <v>330</v>
      </c>
    </row>
    <row r="197" spans="1:12" x14ac:dyDescent="0.25">
      <c r="A197" s="4">
        <v>118641</v>
      </c>
      <c r="B197" s="4" t="s">
        <v>282</v>
      </c>
      <c r="C197" s="5" t="str">
        <f>VLOOKUP(A197,[1]QUADRO!$A:$BG,3,0)</f>
        <v>AJUDANTE EQ SERVICOS DIVERSOS</v>
      </c>
      <c r="D197" s="5" t="s">
        <v>308</v>
      </c>
      <c r="E197" s="6">
        <v>2</v>
      </c>
      <c r="F197" s="6" t="s">
        <v>310</v>
      </c>
      <c r="G197" s="4"/>
      <c r="H197" s="4"/>
      <c r="I197" s="7">
        <v>153.65</v>
      </c>
      <c r="J197" s="7">
        <f>VLOOKUP(A197,FOLHA!A:D,4,0)</f>
        <v>153.65</v>
      </c>
      <c r="K197" s="4" t="str">
        <f>"10194713873"</f>
        <v>10194713873</v>
      </c>
      <c r="L197" s="4" t="s">
        <v>330</v>
      </c>
    </row>
    <row r="198" spans="1:12" x14ac:dyDescent="0.25">
      <c r="A198" s="4">
        <v>116228</v>
      </c>
      <c r="B198" s="4" t="s">
        <v>266</v>
      </c>
      <c r="C198" s="5" t="str">
        <f>VLOOKUP(A198,[1]QUADRO!$A:$BG,3,0)</f>
        <v>AJUDANTE EQ SERVICOS DIVERSOS</v>
      </c>
      <c r="D198" s="5" t="s">
        <v>304</v>
      </c>
      <c r="E198" s="6">
        <v>2</v>
      </c>
      <c r="F198" s="6" t="s">
        <v>320</v>
      </c>
      <c r="G198" s="4"/>
      <c r="H198" s="4"/>
      <c r="I198" s="7">
        <v>83.48</v>
      </c>
      <c r="J198" s="7">
        <f>VLOOKUP(A198,FOLHA!A:D,4,0)</f>
        <v>83.48</v>
      </c>
      <c r="K198" s="4" t="str">
        <f>"08450049806"</f>
        <v>08450049806</v>
      </c>
      <c r="L198" s="4" t="s">
        <v>330</v>
      </c>
    </row>
    <row r="199" spans="1:12" x14ac:dyDescent="0.25">
      <c r="A199" s="4">
        <v>113263</v>
      </c>
      <c r="B199" s="4" t="s">
        <v>144</v>
      </c>
      <c r="C199" s="5" t="str">
        <f>VLOOKUP(A199,[1]QUADRO!$A:$BG,3,0)</f>
        <v>VARREDOR</v>
      </c>
      <c r="D199" s="5" t="s">
        <v>307</v>
      </c>
      <c r="E199" s="6">
        <v>2</v>
      </c>
      <c r="F199" s="6" t="s">
        <v>301</v>
      </c>
      <c r="G199" s="4"/>
      <c r="H199" s="4"/>
      <c r="I199" s="7">
        <v>58.77</v>
      </c>
      <c r="J199" s="7">
        <f>VLOOKUP(A199,FOLHA!A:D,4,0)</f>
        <v>58.77</v>
      </c>
      <c r="K199" s="4" t="str">
        <f>"35594087842"</f>
        <v>35594087842</v>
      </c>
      <c r="L199" s="4" t="s">
        <v>330</v>
      </c>
    </row>
    <row r="200" spans="1:12" x14ac:dyDescent="0.25">
      <c r="A200" s="4">
        <v>113279</v>
      </c>
      <c r="B200" s="4" t="s">
        <v>146</v>
      </c>
      <c r="C200" s="5" t="str">
        <f>VLOOKUP(A200,[1]QUADRO!$A:$BG,3,0)</f>
        <v>MECANICO II</v>
      </c>
      <c r="D200" s="5" t="s">
        <v>302</v>
      </c>
      <c r="E200" s="6">
        <v>2</v>
      </c>
      <c r="F200" s="6" t="s">
        <v>303</v>
      </c>
      <c r="G200" s="4"/>
      <c r="H200" s="4"/>
      <c r="I200" s="7">
        <v>33.020000000000003</v>
      </c>
      <c r="J200" s="7">
        <f>VLOOKUP(A200,FOLHA!A:D,4,0)</f>
        <v>33.020000000000003</v>
      </c>
      <c r="K200" s="4" t="str">
        <f>"03538314764"</f>
        <v>03538314764</v>
      </c>
      <c r="L200" s="4" t="s">
        <v>332</v>
      </c>
    </row>
    <row r="201" spans="1:12" x14ac:dyDescent="0.25">
      <c r="A201" s="4">
        <v>114757</v>
      </c>
      <c r="B201" s="4" t="s">
        <v>233</v>
      </c>
      <c r="C201" s="5" t="str">
        <f>VLOOKUP(A201,[1]QUADRO!$A:$BG,3,0)</f>
        <v>MOTORISTA CAMINHAO</v>
      </c>
      <c r="D201" s="5" t="s">
        <v>302</v>
      </c>
      <c r="E201" s="6">
        <v>2</v>
      </c>
      <c r="F201" s="6" t="s">
        <v>323</v>
      </c>
      <c r="G201" s="4"/>
      <c r="H201" s="4"/>
      <c r="I201" s="7">
        <v>173.47</v>
      </c>
      <c r="J201" s="7">
        <f>VLOOKUP(A201,FOLHA!A:D,4,0)</f>
        <v>173.47</v>
      </c>
      <c r="K201" s="4" t="str">
        <f>"24960102810"</f>
        <v>24960102810</v>
      </c>
      <c r="L201" s="4" t="s">
        <v>330</v>
      </c>
    </row>
    <row r="202" spans="1:12" x14ac:dyDescent="0.25">
      <c r="A202" s="4">
        <v>113294</v>
      </c>
      <c r="B202" s="4" t="s">
        <v>147</v>
      </c>
      <c r="C202" s="5" t="str">
        <f>VLOOKUP(A202,[1]QUADRO!$A:$BG,3,0)</f>
        <v>VARREDOR</v>
      </c>
      <c r="D202" s="5" t="s">
        <v>304</v>
      </c>
      <c r="E202" s="6">
        <v>2</v>
      </c>
      <c r="F202" s="6" t="s">
        <v>301</v>
      </c>
      <c r="G202" s="4"/>
      <c r="H202" s="4"/>
      <c r="I202" s="7">
        <v>144.5</v>
      </c>
      <c r="J202" s="7">
        <f>VLOOKUP(A202,FOLHA!A:D,4,0)</f>
        <v>144.5</v>
      </c>
      <c r="K202" s="4" t="str">
        <f>"25289312803"</f>
        <v>25289312803</v>
      </c>
      <c r="L202" s="4" t="s">
        <v>330</v>
      </c>
    </row>
    <row r="203" spans="1:12" x14ac:dyDescent="0.25">
      <c r="A203" s="4">
        <v>113778</v>
      </c>
      <c r="B203" s="4" t="s">
        <v>200</v>
      </c>
      <c r="C203" s="5" t="str">
        <f>VLOOKUP(A203,[1]QUADRO!$A:$BG,3,0)</f>
        <v>FISCAL DE TRAFEGO PLENO</v>
      </c>
      <c r="D203" s="5" t="s">
        <v>308</v>
      </c>
      <c r="E203" s="6">
        <v>2</v>
      </c>
      <c r="F203" s="6" t="s">
        <v>303</v>
      </c>
      <c r="G203" s="4"/>
      <c r="H203" s="4"/>
      <c r="I203" s="7">
        <v>74</v>
      </c>
      <c r="J203" s="7">
        <f>VLOOKUP(A203,FOLHA!A:D,4,0)</f>
        <v>74</v>
      </c>
      <c r="K203" s="4" t="str">
        <f>"34718587840"</f>
        <v>34718587840</v>
      </c>
      <c r="L203" s="4" t="s">
        <v>330</v>
      </c>
    </row>
    <row r="204" spans="1:12" x14ac:dyDescent="0.25">
      <c r="A204" s="4">
        <v>114106</v>
      </c>
      <c r="B204" s="4" t="s">
        <v>204</v>
      </c>
      <c r="C204" s="5" t="str">
        <f>VLOOKUP(A204,[1]QUADRO!$A:$BG,3,0)</f>
        <v>AJUDANTE EQ SERVICOS DIVERSOS</v>
      </c>
      <c r="D204" s="5" t="s">
        <v>307</v>
      </c>
      <c r="E204" s="6">
        <v>2</v>
      </c>
      <c r="F204" s="6" t="s">
        <v>313</v>
      </c>
      <c r="G204" s="4"/>
      <c r="H204" s="4"/>
      <c r="I204" s="7">
        <v>194.58</v>
      </c>
      <c r="J204" s="7">
        <f>VLOOKUP(A204,FOLHA!A:D,4,0)</f>
        <v>194.58</v>
      </c>
      <c r="K204" s="4" t="str">
        <f>"32275861858"</f>
        <v>32275861858</v>
      </c>
      <c r="L204" s="4" t="s">
        <v>330</v>
      </c>
    </row>
    <row r="205" spans="1:12" x14ac:dyDescent="0.25">
      <c r="A205" s="4">
        <v>112262</v>
      </c>
      <c r="B205" s="4" t="s">
        <v>14</v>
      </c>
      <c r="C205" s="5" t="str">
        <f>VLOOKUP(A205,[1]QUADRO!$A:$BG,3,0)</f>
        <v>AJUDANTE EQ SERVICOS DIVERSOS</v>
      </c>
      <c r="D205" s="5" t="s">
        <v>308</v>
      </c>
      <c r="E205" s="6">
        <v>2</v>
      </c>
      <c r="F205" s="6" t="s">
        <v>317</v>
      </c>
      <c r="G205" s="4"/>
      <c r="H205" s="4"/>
      <c r="I205" s="7">
        <v>191.65</v>
      </c>
      <c r="J205" s="7">
        <f>VLOOKUP(A205,FOLHA!A:D,4,0)</f>
        <v>191.65</v>
      </c>
      <c r="K205" s="4" t="str">
        <f>"02326696867"</f>
        <v>02326696867</v>
      </c>
      <c r="L205" s="4" t="s">
        <v>330</v>
      </c>
    </row>
    <row r="206" spans="1:12" x14ac:dyDescent="0.25">
      <c r="A206" s="4">
        <v>112397</v>
      </c>
      <c r="B206" s="4" t="s">
        <v>26</v>
      </c>
      <c r="C206" s="5" t="str">
        <f>VLOOKUP(A206,[1]QUADRO!$A:$BG,3,0)</f>
        <v>VARREDOR</v>
      </c>
      <c r="D206" s="5" t="s">
        <v>307</v>
      </c>
      <c r="E206" s="6">
        <v>2</v>
      </c>
      <c r="F206" s="6" t="s">
        <v>305</v>
      </c>
      <c r="G206" s="4"/>
      <c r="H206" s="4"/>
      <c r="I206" s="7">
        <v>141.72</v>
      </c>
      <c r="J206" s="7">
        <f>VLOOKUP(A206,FOLHA!A:D,4,0)</f>
        <v>141.72</v>
      </c>
      <c r="K206" s="4" t="str">
        <f>"42829770862"</f>
        <v>42829770862</v>
      </c>
      <c r="L206" s="4" t="s">
        <v>330</v>
      </c>
    </row>
    <row r="207" spans="1:12" x14ac:dyDescent="0.25">
      <c r="A207" s="4">
        <v>112402</v>
      </c>
      <c r="B207" s="4" t="s">
        <v>28</v>
      </c>
      <c r="C207" s="5" t="str">
        <f>VLOOKUP(A207,[1]QUADRO!$A:$BG,3,0)</f>
        <v>AJUDANTE EQ SERVICOS DIVERSOS</v>
      </c>
      <c r="D207" s="5" t="s">
        <v>308</v>
      </c>
      <c r="E207" s="6">
        <v>2</v>
      </c>
      <c r="F207" s="6" t="s">
        <v>313</v>
      </c>
      <c r="G207" s="4"/>
      <c r="H207" s="4"/>
      <c r="I207" s="7">
        <v>49.65</v>
      </c>
      <c r="J207" s="7">
        <f>VLOOKUP(A207,FOLHA!A:D,4,0)</f>
        <v>49.65</v>
      </c>
      <c r="K207" s="4" t="str">
        <f>"44512454861"</f>
        <v>44512454861</v>
      </c>
      <c r="L207" s="4" t="s">
        <v>330</v>
      </c>
    </row>
    <row r="208" spans="1:12" x14ac:dyDescent="0.25">
      <c r="A208" s="4">
        <v>112405</v>
      </c>
      <c r="B208" s="4" t="s">
        <v>29</v>
      </c>
      <c r="C208" s="5" t="str">
        <f>VLOOKUP(A208,[1]QUADRO!$A:$BG,3,0)</f>
        <v>VARREDOR</v>
      </c>
      <c r="D208" s="5" t="s">
        <v>300</v>
      </c>
      <c r="E208" s="6">
        <v>2</v>
      </c>
      <c r="F208" s="6" t="s">
        <v>305</v>
      </c>
      <c r="G208" s="4"/>
      <c r="H208" s="4"/>
      <c r="I208" s="7">
        <v>199.22</v>
      </c>
      <c r="J208" s="7">
        <f>VLOOKUP(A208,FOLHA!A:D,4,0)</f>
        <v>199.22</v>
      </c>
      <c r="K208" s="4" t="str">
        <f>"52149009889"</f>
        <v>52149009889</v>
      </c>
      <c r="L208" s="4" t="s">
        <v>330</v>
      </c>
    </row>
    <row r="209" spans="1:12" x14ac:dyDescent="0.25">
      <c r="A209" s="4">
        <v>114928</v>
      </c>
      <c r="B209" s="4" t="s">
        <v>239</v>
      </c>
      <c r="C209" s="5" t="str">
        <f>VLOOKUP(A209,[1]QUADRO!$A:$BG,3,0)</f>
        <v>AJUDANTE EQ SERVICOS DIVERSOS</v>
      </c>
      <c r="D209" s="5" t="s">
        <v>302</v>
      </c>
      <c r="E209" s="6">
        <v>2</v>
      </c>
      <c r="F209" s="6" t="s">
        <v>313</v>
      </c>
      <c r="G209" s="4"/>
      <c r="H209" s="4"/>
      <c r="I209" s="7">
        <v>172.31</v>
      </c>
      <c r="J209" s="7">
        <f>VLOOKUP(A209,FOLHA!A:D,4,0)</f>
        <v>172.31</v>
      </c>
      <c r="K209" s="4" t="str">
        <f>"50911445870"</f>
        <v>50911445870</v>
      </c>
      <c r="L209" s="4" t="s">
        <v>330</v>
      </c>
    </row>
    <row r="210" spans="1:12" x14ac:dyDescent="0.25">
      <c r="A210" s="4">
        <v>112469</v>
      </c>
      <c r="B210" s="4" t="s">
        <v>36</v>
      </c>
      <c r="C210" s="5" t="str">
        <f>VLOOKUP(A210,[1]QUADRO!$A:$BG,3,0)</f>
        <v>VARREDOR</v>
      </c>
      <c r="D210" s="5" t="s">
        <v>307</v>
      </c>
      <c r="E210" s="6">
        <v>2</v>
      </c>
      <c r="F210" s="6" t="s">
        <v>305</v>
      </c>
      <c r="G210" s="4"/>
      <c r="H210" s="4"/>
      <c r="I210" s="7">
        <v>196.56</v>
      </c>
      <c r="J210" s="7">
        <f>VLOOKUP(A210,FOLHA!A:D,4,0)</f>
        <v>196.56</v>
      </c>
      <c r="K210" s="4" t="str">
        <f>"11784528838"</f>
        <v>11784528838</v>
      </c>
      <c r="L210" s="4" t="s">
        <v>330</v>
      </c>
    </row>
    <row r="211" spans="1:12" x14ac:dyDescent="0.25">
      <c r="A211" s="4">
        <v>116977</v>
      </c>
      <c r="B211" s="4" t="s">
        <v>274</v>
      </c>
      <c r="C211" s="5" t="str">
        <f>VLOOKUP(A211,[1]QUADRO!$A:$BG,3,0)</f>
        <v>AJUDANTE EQ SERVICOS DIVERSOS</v>
      </c>
      <c r="D211" s="5" t="s">
        <v>302</v>
      </c>
      <c r="E211" s="6">
        <v>2</v>
      </c>
      <c r="F211" s="6" t="s">
        <v>313</v>
      </c>
      <c r="G211" s="4"/>
      <c r="H211" s="4"/>
      <c r="I211" s="7">
        <v>150.69999999999999</v>
      </c>
      <c r="J211" s="7">
        <f>VLOOKUP(A211,FOLHA!A:D,4,0)</f>
        <v>150.69999999999999</v>
      </c>
      <c r="K211" s="4" t="str">
        <f>"53466245893"</f>
        <v>53466245893</v>
      </c>
      <c r="L211" s="4" t="s">
        <v>332</v>
      </c>
    </row>
    <row r="212" spans="1:12" x14ac:dyDescent="0.25">
      <c r="A212" s="4">
        <v>112492</v>
      </c>
      <c r="B212" s="4" t="s">
        <v>37</v>
      </c>
      <c r="C212" s="5" t="str">
        <f>VLOOKUP(A212,[1]QUADRO!$A:$BG,3,0)</f>
        <v>VARREDOR</v>
      </c>
      <c r="D212" s="5" t="s">
        <v>300</v>
      </c>
      <c r="E212" s="6">
        <v>2</v>
      </c>
      <c r="F212" s="6" t="s">
        <v>305</v>
      </c>
      <c r="G212" s="4"/>
      <c r="H212" s="4"/>
      <c r="I212" s="7">
        <v>198.63</v>
      </c>
      <c r="J212" s="7">
        <f>VLOOKUP(A212,FOLHA!A:D,4,0)</f>
        <v>198.63</v>
      </c>
      <c r="K212" s="4" t="str">
        <f>"50529507803"</f>
        <v>50529507803</v>
      </c>
      <c r="L212" s="4" t="s">
        <v>330</v>
      </c>
    </row>
    <row r="213" spans="1:12" x14ac:dyDescent="0.25">
      <c r="A213" s="4">
        <v>112669</v>
      </c>
      <c r="B213" s="4" t="s">
        <v>67</v>
      </c>
      <c r="C213" s="5" t="str">
        <f>VLOOKUP(A213,[1]QUADRO!$A:$BG,3,0)</f>
        <v>VARREDOR</v>
      </c>
      <c r="D213" s="5" t="s">
        <v>308</v>
      </c>
      <c r="E213" s="6">
        <v>2</v>
      </c>
      <c r="F213" s="6" t="s">
        <v>305</v>
      </c>
      <c r="G213" s="4"/>
      <c r="H213" s="4"/>
      <c r="I213" s="7">
        <v>123.84</v>
      </c>
      <c r="J213" s="7">
        <f>VLOOKUP(A213,FOLHA!A:D,4,0)</f>
        <v>123.84</v>
      </c>
      <c r="K213" s="4" t="str">
        <f>"35728735843"</f>
        <v>35728735843</v>
      </c>
      <c r="L213" s="4" t="s">
        <v>330</v>
      </c>
    </row>
    <row r="214" spans="1:12" x14ac:dyDescent="0.25">
      <c r="A214" s="4">
        <v>112744</v>
      </c>
      <c r="B214" s="4" t="s">
        <v>80</v>
      </c>
      <c r="C214" s="5" t="str">
        <f>VLOOKUP(A214,[1]QUADRO!$A:$BG,3,0)</f>
        <v>BUEIRISTA</v>
      </c>
      <c r="D214" s="5" t="s">
        <v>307</v>
      </c>
      <c r="E214" s="6">
        <v>2</v>
      </c>
      <c r="F214" s="6" t="s">
        <v>318</v>
      </c>
      <c r="G214" s="4"/>
      <c r="H214" s="4"/>
      <c r="I214" s="7">
        <v>117.2</v>
      </c>
      <c r="J214" s="7">
        <f>VLOOKUP(A214,FOLHA!A:D,4,0)</f>
        <v>117.2</v>
      </c>
      <c r="K214" s="4" t="str">
        <f>"09470607821"</f>
        <v>09470607821</v>
      </c>
      <c r="L214" s="4" t="s">
        <v>330</v>
      </c>
    </row>
    <row r="215" spans="1:12" x14ac:dyDescent="0.25">
      <c r="A215" s="4">
        <v>112780</v>
      </c>
      <c r="B215" s="4" t="s">
        <v>86</v>
      </c>
      <c r="C215" s="5" t="str">
        <f>VLOOKUP(A215,[1]QUADRO!$A:$BG,3,0)</f>
        <v>VARREDOR</v>
      </c>
      <c r="D215" s="5" t="s">
        <v>300</v>
      </c>
      <c r="E215" s="6">
        <v>2</v>
      </c>
      <c r="F215" s="6" t="s">
        <v>305</v>
      </c>
      <c r="G215" s="4"/>
      <c r="H215" s="4"/>
      <c r="I215" s="7">
        <v>177.42</v>
      </c>
      <c r="J215" s="7">
        <f>VLOOKUP(A215,FOLHA!A:D,4,0)</f>
        <v>177.42</v>
      </c>
      <c r="K215" s="4" t="str">
        <f>"14693055859"</f>
        <v>14693055859</v>
      </c>
      <c r="L215" s="4" t="s">
        <v>330</v>
      </c>
    </row>
    <row r="216" spans="1:12" x14ac:dyDescent="0.25">
      <c r="A216" s="4">
        <v>114761</v>
      </c>
      <c r="B216" s="4" t="s">
        <v>235</v>
      </c>
      <c r="C216" s="5" t="str">
        <f>VLOOKUP(A216,[1]QUADRO!$A:$BG,3,0)</f>
        <v>MOTORISTA CAMINHAO</v>
      </c>
      <c r="D216" s="5" t="s">
        <v>302</v>
      </c>
      <c r="E216" s="6">
        <v>2</v>
      </c>
      <c r="F216" s="6" t="s">
        <v>323</v>
      </c>
      <c r="G216" s="4"/>
      <c r="H216" s="4"/>
      <c r="I216" s="7">
        <v>187.72</v>
      </c>
      <c r="J216" s="7">
        <f>VLOOKUP(A216,FOLHA!A:D,4,0)</f>
        <v>187.72</v>
      </c>
      <c r="K216" s="4" t="str">
        <f>"15366574846"</f>
        <v>15366574846</v>
      </c>
      <c r="L216" s="4" t="s">
        <v>330</v>
      </c>
    </row>
    <row r="217" spans="1:12" x14ac:dyDescent="0.25">
      <c r="A217" s="4">
        <v>112877</v>
      </c>
      <c r="B217" s="4" t="s">
        <v>94</v>
      </c>
      <c r="C217" s="5" t="str">
        <f>VLOOKUP(A217,[1]QUADRO!$A:$BG,3,0)</f>
        <v>AJUDANTE EQ SERVICOS DIVERSOS</v>
      </c>
      <c r="D217" s="5" t="s">
        <v>304</v>
      </c>
      <c r="E217" s="6">
        <v>2</v>
      </c>
      <c r="F217" s="6" t="s">
        <v>310</v>
      </c>
      <c r="G217" s="4"/>
      <c r="H217" s="4"/>
      <c r="I217" s="7">
        <v>153.74</v>
      </c>
      <c r="J217" s="7">
        <f>VLOOKUP(A217,FOLHA!A:D,4,0)</f>
        <v>153.74</v>
      </c>
      <c r="K217" s="4" t="str">
        <f>"21947372866"</f>
        <v>21947372866</v>
      </c>
      <c r="L217" s="4" t="s">
        <v>330</v>
      </c>
    </row>
    <row r="218" spans="1:12" x14ac:dyDescent="0.25">
      <c r="A218" s="4">
        <v>112908</v>
      </c>
      <c r="B218" s="4" t="s">
        <v>101</v>
      </c>
      <c r="C218" s="5" t="str">
        <f>VLOOKUP(A218,[1]QUADRO!$A:$BG,3,0)</f>
        <v>AJUDANTE EQ SERVICOS DIVERSOS</v>
      </c>
      <c r="D218" s="5" t="s">
        <v>307</v>
      </c>
      <c r="E218" s="6">
        <v>2</v>
      </c>
      <c r="F218" s="6" t="s">
        <v>323</v>
      </c>
      <c r="G218" s="4"/>
      <c r="H218" s="4"/>
      <c r="I218" s="7">
        <v>61.52</v>
      </c>
      <c r="J218" s="7">
        <f>VLOOKUP(A218,FOLHA!A:D,4,0)</f>
        <v>61.52</v>
      </c>
      <c r="K218" s="4" t="str">
        <f>"34620831808"</f>
        <v>34620831808</v>
      </c>
      <c r="L218" s="4" t="s">
        <v>330</v>
      </c>
    </row>
    <row r="219" spans="1:12" x14ac:dyDescent="0.25">
      <c r="A219" s="4">
        <v>115229</v>
      </c>
      <c r="B219" s="4" t="s">
        <v>251</v>
      </c>
      <c r="C219" s="5" t="str">
        <f>VLOOKUP(A219,[1]QUADRO!$A:$BG,3,0)</f>
        <v>SERRALHEIRO</v>
      </c>
      <c r="D219" s="5" t="s">
        <v>302</v>
      </c>
      <c r="E219" s="6">
        <v>3</v>
      </c>
      <c r="F219" s="6" t="s">
        <v>315</v>
      </c>
      <c r="G219" s="4"/>
      <c r="H219" s="4"/>
      <c r="I219" s="7">
        <v>150.24</v>
      </c>
      <c r="J219" s="7">
        <f>VLOOKUP(A219,FOLHA!A:D,4,0)</f>
        <v>150.24</v>
      </c>
      <c r="K219" s="4" t="str">
        <f>"17616058876"</f>
        <v>17616058876</v>
      </c>
      <c r="L219" s="4" t="s">
        <v>330</v>
      </c>
    </row>
    <row r="220" spans="1:12" x14ac:dyDescent="0.25">
      <c r="A220" s="4">
        <v>113032</v>
      </c>
      <c r="B220" s="4" t="s">
        <v>114</v>
      </c>
      <c r="C220" s="5" t="str">
        <f>VLOOKUP(A220,[1]QUADRO!$A:$BG,3,0)</f>
        <v>VARREDOR</v>
      </c>
      <c r="D220" s="5" t="s">
        <v>308</v>
      </c>
      <c r="E220" s="6">
        <v>2</v>
      </c>
      <c r="F220" s="6" t="s">
        <v>305</v>
      </c>
      <c r="G220" s="4"/>
      <c r="H220" s="4"/>
      <c r="I220" s="7">
        <v>79.7</v>
      </c>
      <c r="J220" s="7">
        <f>VLOOKUP(A220,FOLHA!A:D,4,0)</f>
        <v>79.7</v>
      </c>
      <c r="K220" s="4" t="str">
        <f>"62507214449"</f>
        <v>62507214449</v>
      </c>
      <c r="L220" s="4" t="s">
        <v>330</v>
      </c>
    </row>
    <row r="221" spans="1:12" x14ac:dyDescent="0.25">
      <c r="A221" s="4">
        <v>113669</v>
      </c>
      <c r="B221" s="4" t="s">
        <v>191</v>
      </c>
      <c r="C221" s="5" t="str">
        <f>VLOOKUP(A221,[1]QUADRO!$A:$BG,3,0)</f>
        <v>VARREDOR</v>
      </c>
      <c r="D221" s="5" t="s">
        <v>308</v>
      </c>
      <c r="E221" s="6">
        <v>2</v>
      </c>
      <c r="F221" s="6" t="s">
        <v>305</v>
      </c>
      <c r="G221" s="4"/>
      <c r="H221" s="4"/>
      <c r="I221" s="7">
        <v>62.52</v>
      </c>
      <c r="J221" s="7">
        <f>VLOOKUP(A221,FOLHA!A:D,4,0)</f>
        <v>62.52</v>
      </c>
      <c r="K221" s="4" t="str">
        <f>"34133706854"</f>
        <v>34133706854</v>
      </c>
      <c r="L221" s="4" t="s">
        <v>330</v>
      </c>
    </row>
    <row r="222" spans="1:12" x14ac:dyDescent="0.25">
      <c r="A222" s="4">
        <v>113183</v>
      </c>
      <c r="B222" s="4" t="s">
        <v>132</v>
      </c>
      <c r="C222" s="5" t="str">
        <f>VLOOKUP(A222,[1]QUADRO!$A:$BG,3,0)</f>
        <v>COLETOR</v>
      </c>
      <c r="D222" s="5" t="s">
        <v>302</v>
      </c>
      <c r="E222" s="6">
        <v>2</v>
      </c>
      <c r="F222" s="6" t="s">
        <v>316</v>
      </c>
      <c r="G222" s="4"/>
      <c r="H222" s="4"/>
      <c r="I222" s="7">
        <v>50</v>
      </c>
      <c r="J222" s="7">
        <f>VLOOKUP(A222,FOLHA!A:D,4,0)</f>
        <v>50</v>
      </c>
      <c r="K222" s="4" t="str">
        <f>"28917126847"</f>
        <v>28917126847</v>
      </c>
      <c r="L222" s="4" t="s">
        <v>330</v>
      </c>
    </row>
    <row r="223" spans="1:12" x14ac:dyDescent="0.25">
      <c r="A223" s="4">
        <v>113188</v>
      </c>
      <c r="B223" s="4" t="s">
        <v>134</v>
      </c>
      <c r="C223" s="5" t="str">
        <f>VLOOKUP(A223,[1]QUADRO!$A:$BG,3,0)</f>
        <v>AJUDANTE EQ SERVICOS DIVERSOS</v>
      </c>
      <c r="D223" s="5" t="s">
        <v>300</v>
      </c>
      <c r="E223" s="6">
        <v>2</v>
      </c>
      <c r="F223" s="6" t="s">
        <v>313</v>
      </c>
      <c r="G223" s="4"/>
      <c r="H223" s="4"/>
      <c r="I223" s="7">
        <v>199.86</v>
      </c>
      <c r="J223" s="7">
        <f>VLOOKUP(A223,FOLHA!A:D,4,0)</f>
        <v>199.86</v>
      </c>
      <c r="K223" s="4" t="str">
        <f>"13188386818"</f>
        <v>13188386818</v>
      </c>
      <c r="L223" s="4" t="s">
        <v>330</v>
      </c>
    </row>
    <row r="224" spans="1:12" x14ac:dyDescent="0.25">
      <c r="A224" s="4">
        <v>113218</v>
      </c>
      <c r="B224" s="4" t="s">
        <v>140</v>
      </c>
      <c r="C224" s="5" t="str">
        <f>VLOOKUP(A224,[1]QUADRO!$A:$BG,3,0)</f>
        <v>MOTORISTA CAMINHAO</v>
      </c>
      <c r="D224" s="5" t="s">
        <v>302</v>
      </c>
      <c r="E224" s="6">
        <v>2</v>
      </c>
      <c r="F224" s="6" t="s">
        <v>316</v>
      </c>
      <c r="G224" s="4"/>
      <c r="H224" s="4"/>
      <c r="I224" s="7">
        <v>142.29</v>
      </c>
      <c r="J224" s="7">
        <f>VLOOKUP(A224,FOLHA!A:D,4,0)</f>
        <v>142.29</v>
      </c>
      <c r="K224" s="4" t="str">
        <f>"28402046819"</f>
        <v>28402046819</v>
      </c>
      <c r="L224" s="4" t="s">
        <v>330</v>
      </c>
    </row>
    <row r="225" spans="1:12" x14ac:dyDescent="0.25">
      <c r="A225" s="4">
        <v>114980</v>
      </c>
      <c r="B225" s="4" t="s">
        <v>247</v>
      </c>
      <c r="C225" s="5" t="str">
        <f>VLOOKUP(A225,[1]QUADRO!$A:$BG,3,0)</f>
        <v>AJUDANTE EQ SERVICOS DIVERSOS</v>
      </c>
      <c r="D225" s="5" t="s">
        <v>308</v>
      </c>
      <c r="E225" s="6">
        <v>2</v>
      </c>
      <c r="F225" s="6" t="s">
        <v>313</v>
      </c>
      <c r="G225" s="4"/>
      <c r="H225" s="4"/>
      <c r="I225" s="7">
        <v>133.6</v>
      </c>
      <c r="J225" s="7">
        <f>VLOOKUP(A225,FOLHA!A:D,4,0)</f>
        <v>133.6</v>
      </c>
      <c r="K225" s="4" t="str">
        <f>"44340441848"</f>
        <v>44340441848</v>
      </c>
      <c r="L225" s="4" t="s">
        <v>330</v>
      </c>
    </row>
    <row r="226" spans="1:12" x14ac:dyDescent="0.25">
      <c r="A226" s="4">
        <v>113262</v>
      </c>
      <c r="B226" s="4" t="s">
        <v>143</v>
      </c>
      <c r="C226" s="5" t="str">
        <f>VLOOKUP(A226,[1]QUADRO!$A:$BG,3,0)</f>
        <v>VARREDOR</v>
      </c>
      <c r="D226" s="5" t="s">
        <v>307</v>
      </c>
      <c r="E226" s="6">
        <v>2</v>
      </c>
      <c r="F226" s="6" t="s">
        <v>305</v>
      </c>
      <c r="G226" s="4"/>
      <c r="H226" s="4"/>
      <c r="I226" s="7">
        <v>200</v>
      </c>
      <c r="J226" s="7">
        <f>VLOOKUP(A226,FOLHA!A:D,4,0)</f>
        <v>200</v>
      </c>
      <c r="K226" s="4" t="str">
        <f>"11856239810"</f>
        <v>11856239810</v>
      </c>
      <c r="L226" s="4" t="s">
        <v>330</v>
      </c>
    </row>
    <row r="227" spans="1:12" x14ac:dyDescent="0.25">
      <c r="A227" s="4">
        <v>113389</v>
      </c>
      <c r="B227" s="4" t="s">
        <v>160</v>
      </c>
      <c r="C227" s="5" t="str">
        <f>VLOOKUP(A227,[1]QUADRO!$A:$BG,3,0)</f>
        <v>COLETOR</v>
      </c>
      <c r="D227" s="5" t="s">
        <v>302</v>
      </c>
      <c r="E227" s="6">
        <v>2</v>
      </c>
      <c r="F227" s="6" t="s">
        <v>316</v>
      </c>
      <c r="G227" s="4"/>
      <c r="H227" s="4"/>
      <c r="I227" s="7">
        <v>199.7</v>
      </c>
      <c r="J227" s="7">
        <f>VLOOKUP(A227,FOLHA!A:D,4,0)</f>
        <v>199.7</v>
      </c>
      <c r="K227" s="4" t="str">
        <f>"26290240838"</f>
        <v>26290240838</v>
      </c>
      <c r="L227" s="4" t="s">
        <v>330</v>
      </c>
    </row>
    <row r="228" spans="1:12" x14ac:dyDescent="0.25">
      <c r="A228" s="4">
        <v>113407</v>
      </c>
      <c r="B228" s="4" t="s">
        <v>162</v>
      </c>
      <c r="C228" s="5" t="str">
        <f>VLOOKUP(A228,[1]QUADRO!$A:$BG,3,0)</f>
        <v>MOTORISTA CAMINHAO</v>
      </c>
      <c r="D228" s="5" t="s">
        <v>302</v>
      </c>
      <c r="E228" s="6">
        <v>2</v>
      </c>
      <c r="F228" s="6" t="s">
        <v>317</v>
      </c>
      <c r="G228" s="4"/>
      <c r="H228" s="4"/>
      <c r="I228" s="7">
        <v>125.33</v>
      </c>
      <c r="J228" s="7">
        <f>VLOOKUP(A228,FOLHA!A:D,4,0)</f>
        <v>125.33</v>
      </c>
      <c r="K228" s="4" t="str">
        <f>"33057214487"</f>
        <v>33057214487</v>
      </c>
      <c r="L228" s="4" t="s">
        <v>330</v>
      </c>
    </row>
    <row r="229" spans="1:12" x14ac:dyDescent="0.25">
      <c r="A229" s="4">
        <v>113477</v>
      </c>
      <c r="B229" s="4" t="s">
        <v>169</v>
      </c>
      <c r="C229" s="5" t="str">
        <f>VLOOKUP(A229,[1]QUADRO!$A:$BG,3,0)</f>
        <v>AJUDANTE EQ SERVICOS DIVERSOS</v>
      </c>
      <c r="D229" s="5" t="s">
        <v>307</v>
      </c>
      <c r="E229" s="6">
        <v>2</v>
      </c>
      <c r="F229" s="6" t="s">
        <v>320</v>
      </c>
      <c r="G229" s="4"/>
      <c r="H229" s="4"/>
      <c r="I229" s="7">
        <v>108.51</v>
      </c>
      <c r="J229" s="7">
        <f>VLOOKUP(A229,FOLHA!A:D,4,0)</f>
        <v>108.51</v>
      </c>
      <c r="K229" s="4" t="str">
        <f>"44338321890"</f>
        <v>44338321890</v>
      </c>
      <c r="L229" s="4" t="s">
        <v>330</v>
      </c>
    </row>
    <row r="230" spans="1:12" x14ac:dyDescent="0.25">
      <c r="A230" s="4">
        <v>113520</v>
      </c>
      <c r="B230" s="4" t="s">
        <v>173</v>
      </c>
      <c r="C230" s="5" t="str">
        <f>VLOOKUP(A230,[1]QUADRO!$A:$BG,3,0)</f>
        <v>FISCAL DE TURMA PLENO</v>
      </c>
      <c r="D230" s="5" t="s">
        <v>314</v>
      </c>
      <c r="E230" s="6">
        <v>2</v>
      </c>
      <c r="F230" s="6" t="s">
        <v>303</v>
      </c>
      <c r="G230" s="4"/>
      <c r="H230" s="4"/>
      <c r="I230" s="7">
        <v>165.66</v>
      </c>
      <c r="J230" s="7">
        <f>VLOOKUP(A230,FOLHA!A:D,4,0)</f>
        <v>165.66</v>
      </c>
      <c r="K230" s="4" t="str">
        <f>"42495622801"</f>
        <v>42495622801</v>
      </c>
      <c r="L230" s="4" t="s">
        <v>330</v>
      </c>
    </row>
    <row r="231" spans="1:12" x14ac:dyDescent="0.25">
      <c r="A231" s="4">
        <v>113536</v>
      </c>
      <c r="B231" s="4" t="s">
        <v>174</v>
      </c>
      <c r="C231" s="5" t="str">
        <f>VLOOKUP(A231,[1]QUADRO!$A:$BG,3,0)</f>
        <v>VARREDOR</v>
      </c>
      <c r="D231" s="5" t="s">
        <v>307</v>
      </c>
      <c r="E231" s="6">
        <v>2</v>
      </c>
      <c r="F231" s="6" t="s">
        <v>301</v>
      </c>
      <c r="G231" s="4"/>
      <c r="H231" s="4"/>
      <c r="I231" s="7">
        <v>174.2</v>
      </c>
      <c r="J231" s="7">
        <f>VLOOKUP(A231,FOLHA!A:D,4,0)</f>
        <v>174.2</v>
      </c>
      <c r="K231" s="4" t="str">
        <f>"02415449555"</f>
        <v>02415449555</v>
      </c>
      <c r="L231" s="4" t="s">
        <v>330</v>
      </c>
    </row>
    <row r="232" spans="1:12" x14ac:dyDescent="0.25">
      <c r="A232" s="4">
        <v>113577</v>
      </c>
      <c r="B232" s="4" t="s">
        <v>180</v>
      </c>
      <c r="C232" s="5" t="str">
        <f>VLOOKUP(A232,[1]QUADRO!$A:$BG,3,0)</f>
        <v>COLETOR</v>
      </c>
      <c r="D232" s="5" t="s">
        <v>302</v>
      </c>
      <c r="E232" s="6">
        <v>2</v>
      </c>
      <c r="F232" s="6" t="s">
        <v>321</v>
      </c>
      <c r="G232" s="4"/>
      <c r="H232" s="4"/>
      <c r="I232" s="7">
        <v>67.02</v>
      </c>
      <c r="J232" s="7">
        <f>VLOOKUP(A232,FOLHA!A:D,4,0)</f>
        <v>67.02</v>
      </c>
      <c r="K232" s="4" t="str">
        <f>"31115525867"</f>
        <v>31115525867</v>
      </c>
      <c r="L232" s="4" t="s">
        <v>330</v>
      </c>
    </row>
    <row r="233" spans="1:12" x14ac:dyDescent="0.25">
      <c r="A233" s="4">
        <v>113608</v>
      </c>
      <c r="B233" s="4" t="s">
        <v>184</v>
      </c>
      <c r="C233" s="5" t="str">
        <f>VLOOKUP(A233,[1]QUADRO!$A:$BG,3,0)</f>
        <v>VARREDOR</v>
      </c>
      <c r="D233" s="5" t="s">
        <v>304</v>
      </c>
      <c r="E233" s="6">
        <v>2</v>
      </c>
      <c r="F233" s="6" t="s">
        <v>305</v>
      </c>
      <c r="G233" s="4"/>
      <c r="H233" s="4"/>
      <c r="I233" s="7">
        <v>161.46</v>
      </c>
      <c r="J233" s="7">
        <f>VLOOKUP(A233,FOLHA!A:D,4,0)</f>
        <v>161.46</v>
      </c>
      <c r="K233" s="4" t="str">
        <f>"27240375889"</f>
        <v>27240375889</v>
      </c>
      <c r="L233" s="4" t="s">
        <v>330</v>
      </c>
    </row>
    <row r="234" spans="1:12" x14ac:dyDescent="0.25">
      <c r="A234" s="4">
        <v>114031</v>
      </c>
      <c r="B234" s="4" t="s">
        <v>203</v>
      </c>
      <c r="C234" s="5" t="str">
        <f>VLOOKUP(A234,[1]QUADRO!$A:$BG,3,0)</f>
        <v>FISCAL DE TURMA PLENO</v>
      </c>
      <c r="D234" s="5" t="s">
        <v>308</v>
      </c>
      <c r="E234" s="6">
        <v>2</v>
      </c>
      <c r="F234" s="6" t="s">
        <v>303</v>
      </c>
      <c r="G234" s="4"/>
      <c r="H234" s="4"/>
      <c r="I234" s="7">
        <v>124.57</v>
      </c>
      <c r="J234" s="7">
        <f>VLOOKUP(A234,FOLHA!A:D,4,0)</f>
        <v>124.57</v>
      </c>
      <c r="K234" s="4" t="str">
        <f>"31495483819"</f>
        <v>31495483819</v>
      </c>
      <c r="L234" s="4" t="s">
        <v>330</v>
      </c>
    </row>
    <row r="235" spans="1:12" x14ac:dyDescent="0.25">
      <c r="A235" s="4">
        <v>113689</v>
      </c>
      <c r="B235" s="4" t="s">
        <v>193</v>
      </c>
      <c r="C235" s="5" t="str">
        <f>VLOOKUP(A235,[1]QUADRO!$A:$BG,3,0)</f>
        <v>COLETOR</v>
      </c>
      <c r="D235" s="5" t="s">
        <v>302</v>
      </c>
      <c r="E235" s="6">
        <v>2</v>
      </c>
      <c r="F235" s="6" t="s">
        <v>306</v>
      </c>
      <c r="G235" s="4"/>
      <c r="H235" s="4"/>
      <c r="I235" s="7">
        <v>53.39</v>
      </c>
      <c r="J235" s="7">
        <f>VLOOKUP(A235,FOLHA!A:D,4,0)</f>
        <v>53.39</v>
      </c>
      <c r="K235" s="4" t="str">
        <f>"36748000807"</f>
        <v>36748000807</v>
      </c>
      <c r="L235" s="4" t="s">
        <v>330</v>
      </c>
    </row>
    <row r="236" spans="1:12" x14ac:dyDescent="0.25">
      <c r="A236" s="4">
        <v>116320</v>
      </c>
      <c r="B236" s="4" t="s">
        <v>269</v>
      </c>
      <c r="C236" s="5" t="str">
        <f>VLOOKUP(A236,[1]QUADRO!$A:$BG,3,0)</f>
        <v>AJUDANTE EQ SERVICOS DIVERSOS</v>
      </c>
      <c r="D236" s="5" t="s">
        <v>307</v>
      </c>
      <c r="E236" s="6">
        <v>2</v>
      </c>
      <c r="F236" s="6" t="s">
        <v>320</v>
      </c>
      <c r="G236" s="4"/>
      <c r="H236" s="4"/>
      <c r="I236" s="7">
        <v>55.66</v>
      </c>
      <c r="J236" s="7">
        <f>VLOOKUP(A236,FOLHA!A:D,4,0)</f>
        <v>55.66</v>
      </c>
      <c r="K236" s="4" t="str">
        <f>"29436224869"</f>
        <v>29436224869</v>
      </c>
      <c r="L236" s="4" t="s">
        <v>330</v>
      </c>
    </row>
    <row r="237" spans="1:12" x14ac:dyDescent="0.25">
      <c r="A237" s="4">
        <v>114258</v>
      </c>
      <c r="B237" s="4" t="s">
        <v>209</v>
      </c>
      <c r="C237" s="5" t="str">
        <f>VLOOKUP(A237,[1]QUADRO!$A:$BG,3,0)</f>
        <v>AJUDANTE EQ SERVICOS DIVERSOS</v>
      </c>
      <c r="D237" s="5" t="s">
        <v>308</v>
      </c>
      <c r="E237" s="6">
        <v>2</v>
      </c>
      <c r="F237" s="6" t="s">
        <v>310</v>
      </c>
      <c r="G237" s="4"/>
      <c r="H237" s="4"/>
      <c r="I237" s="7">
        <v>134.79</v>
      </c>
      <c r="J237" s="7">
        <f>VLOOKUP(A237,FOLHA!A:D,4,0)</f>
        <v>134.79</v>
      </c>
      <c r="K237" s="4" t="str">
        <f>"21596641894"</f>
        <v>21596641894</v>
      </c>
      <c r="L237" s="4" t="s">
        <v>330</v>
      </c>
    </row>
    <row r="238" spans="1:12" x14ac:dyDescent="0.25">
      <c r="A238" s="4">
        <v>113611</v>
      </c>
      <c r="B238" s="4" t="s">
        <v>185</v>
      </c>
      <c r="C238" s="5" t="str">
        <f>VLOOKUP(A238,[1]QUADRO!$A:$BG,3,0)</f>
        <v>FISCAL DE TURMA PLENO</v>
      </c>
      <c r="D238" s="5" t="s">
        <v>308</v>
      </c>
      <c r="E238" s="6">
        <v>2</v>
      </c>
      <c r="F238" s="6" t="s">
        <v>303</v>
      </c>
      <c r="G238" s="4"/>
      <c r="H238" s="4"/>
      <c r="I238" s="7">
        <v>135.25</v>
      </c>
      <c r="J238" s="7">
        <f>VLOOKUP(A238,FOLHA!A:D,4,0)</f>
        <v>135.25</v>
      </c>
      <c r="K238" s="4" t="str">
        <f>"12475042800"</f>
        <v>12475042800</v>
      </c>
      <c r="L238" s="4" t="s">
        <v>330</v>
      </c>
    </row>
    <row r="239" spans="1:12" x14ac:dyDescent="0.25">
      <c r="A239" s="4">
        <v>112853</v>
      </c>
      <c r="B239" s="4" t="s">
        <v>91</v>
      </c>
      <c r="C239" s="5" t="str">
        <f>VLOOKUP(A239,[1]QUADRO!$A:$BG,3,0)</f>
        <v>VARREDOR</v>
      </c>
      <c r="D239" s="5" t="s">
        <v>308</v>
      </c>
      <c r="E239" s="6">
        <v>2</v>
      </c>
      <c r="F239" s="6" t="s">
        <v>305</v>
      </c>
      <c r="G239" s="4"/>
      <c r="H239" s="4"/>
      <c r="I239" s="7">
        <v>197.59</v>
      </c>
      <c r="J239" s="7">
        <f>VLOOKUP(A239,FOLHA!A:D,4,0)</f>
        <v>197.59</v>
      </c>
      <c r="K239" s="4" t="str">
        <f>"12968772805"</f>
        <v>12968772805</v>
      </c>
      <c r="L239" s="4" t="s">
        <v>330</v>
      </c>
    </row>
    <row r="240" spans="1:12" x14ac:dyDescent="0.25">
      <c r="A240" s="4">
        <v>112823</v>
      </c>
      <c r="B240" s="4" t="s">
        <v>89</v>
      </c>
      <c r="C240" s="5" t="str">
        <f>VLOOKUP(A240,[1]QUADRO!$A:$BG,3,0)</f>
        <v>VARREDOR</v>
      </c>
      <c r="D240" s="5" t="s">
        <v>314</v>
      </c>
      <c r="E240" s="6">
        <v>2</v>
      </c>
      <c r="F240" s="6" t="s">
        <v>311</v>
      </c>
      <c r="G240" s="4"/>
      <c r="H240" s="4"/>
      <c r="I240" s="7">
        <v>199.5</v>
      </c>
      <c r="J240" s="7">
        <f>VLOOKUP(A240,FOLHA!A:D,4,0)</f>
        <v>199.5</v>
      </c>
      <c r="K240" s="4" t="str">
        <f>"36889619862"</f>
        <v>36889619862</v>
      </c>
      <c r="L240" s="4" t="s">
        <v>330</v>
      </c>
    </row>
    <row r="241" spans="1:12" x14ac:dyDescent="0.25">
      <c r="A241" s="4">
        <v>112778</v>
      </c>
      <c r="B241" s="4" t="s">
        <v>85</v>
      </c>
      <c r="C241" s="5" t="str">
        <f>VLOOKUP(A241,[1]QUADRO!$A:$BG,3,0)</f>
        <v>VARREDOR</v>
      </c>
      <c r="D241" s="5" t="s">
        <v>300</v>
      </c>
      <c r="E241" s="6">
        <v>2</v>
      </c>
      <c r="F241" s="6" t="s">
        <v>305</v>
      </c>
      <c r="G241" s="4"/>
      <c r="H241" s="4"/>
      <c r="I241" s="7">
        <v>41.98</v>
      </c>
      <c r="J241" s="7">
        <f>VLOOKUP(A241,FOLHA!A:D,4,0)</f>
        <v>41.98</v>
      </c>
      <c r="K241" s="4" t="str">
        <f>"81165951304"</f>
        <v>81165951304</v>
      </c>
      <c r="L241" s="4" t="s">
        <v>330</v>
      </c>
    </row>
    <row r="242" spans="1:12" x14ac:dyDescent="0.25">
      <c r="A242" s="4">
        <v>112769</v>
      </c>
      <c r="B242" s="4" t="s">
        <v>83</v>
      </c>
      <c r="C242" s="5" t="str">
        <f>VLOOKUP(A242,[1]QUADRO!$A:$BG,3,0)</f>
        <v>MOTORISTA CAMINHAO</v>
      </c>
      <c r="D242" s="5" t="s">
        <v>302</v>
      </c>
      <c r="E242" s="6">
        <v>2</v>
      </c>
      <c r="F242" s="6" t="s">
        <v>316</v>
      </c>
      <c r="G242" s="4"/>
      <c r="H242" s="4"/>
      <c r="I242" s="7">
        <v>176.78</v>
      </c>
      <c r="J242" s="7">
        <f>VLOOKUP(A242,FOLHA!A:D,4,0)</f>
        <v>176.78</v>
      </c>
      <c r="K242" s="4" t="str">
        <f>"22678569802"</f>
        <v>22678569802</v>
      </c>
      <c r="L242" s="4" t="s">
        <v>330</v>
      </c>
    </row>
    <row r="243" spans="1:12" x14ac:dyDescent="0.25">
      <c r="A243" s="4">
        <v>116132</v>
      </c>
      <c r="B243" s="4" t="s">
        <v>264</v>
      </c>
      <c r="C243" s="5" t="str">
        <f>VLOOKUP(A243,[1]QUADRO!$A:$BG,3,0)</f>
        <v>MOTORISTA CAMINHAO</v>
      </c>
      <c r="D243" s="5" t="s">
        <v>302</v>
      </c>
      <c r="E243" s="6">
        <v>2</v>
      </c>
      <c r="F243" s="6" t="s">
        <v>306</v>
      </c>
      <c r="G243" s="4"/>
      <c r="H243" s="4"/>
      <c r="I243" s="7">
        <v>418.52</v>
      </c>
      <c r="J243" s="7">
        <f>VLOOKUP(A243,FOLHA!A:D,4,0)</f>
        <v>418.52</v>
      </c>
      <c r="K243" s="4" t="str">
        <f>"13366764856"</f>
        <v>13366764856</v>
      </c>
      <c r="L243" s="4" t="s">
        <v>330</v>
      </c>
    </row>
    <row r="244" spans="1:12" x14ac:dyDescent="0.25">
      <c r="A244" s="4">
        <v>119933</v>
      </c>
      <c r="B244" s="4" t="s">
        <v>285</v>
      </c>
      <c r="C244" s="5" t="str">
        <f>VLOOKUP(A244,[1]QUADRO!$A:$BG,3,0)</f>
        <v>AJUDANTE EQ SERVICOS DIVERSOS</v>
      </c>
      <c r="D244" s="5" t="s">
        <v>314</v>
      </c>
      <c r="E244" s="6">
        <v>2</v>
      </c>
      <c r="F244" s="6" t="s">
        <v>313</v>
      </c>
      <c r="G244" s="4"/>
      <c r="H244" s="4"/>
      <c r="I244" s="7">
        <v>199.68</v>
      </c>
      <c r="J244" s="7">
        <f>VLOOKUP(A244,FOLHA!A:D,4,0)</f>
        <v>199.68</v>
      </c>
      <c r="K244" s="4" t="str">
        <f>"38904582890"</f>
        <v>38904582890</v>
      </c>
      <c r="L244" s="4" t="s">
        <v>330</v>
      </c>
    </row>
    <row r="245" spans="1:12" x14ac:dyDescent="0.25">
      <c r="A245" s="4">
        <v>119117</v>
      </c>
      <c r="B245" s="4" t="s">
        <v>283</v>
      </c>
      <c r="C245" s="5" t="str">
        <f>VLOOKUP(A245,[1]QUADRO!$A:$BG,3,0)</f>
        <v>AJUDANTE EQ SERVICOS DIVERSOS</v>
      </c>
      <c r="D245" s="5" t="s">
        <v>304</v>
      </c>
      <c r="E245" s="6">
        <v>2</v>
      </c>
      <c r="F245" s="6" t="s">
        <v>313</v>
      </c>
      <c r="G245" s="4"/>
      <c r="H245" s="4"/>
      <c r="I245" s="7">
        <v>30.48</v>
      </c>
      <c r="J245" s="7">
        <f>VLOOKUP(A245,FOLHA!A:D,4,0)</f>
        <v>30.48</v>
      </c>
      <c r="K245" s="4" t="str">
        <f>"32375242807"</f>
        <v>32375242807</v>
      </c>
      <c r="L245" s="4" t="s">
        <v>330</v>
      </c>
    </row>
    <row r="246" spans="1:12" x14ac:dyDescent="0.25">
      <c r="A246" s="4">
        <v>114454</v>
      </c>
      <c r="B246" s="4" t="s">
        <v>214</v>
      </c>
      <c r="C246" s="5" t="str">
        <f>VLOOKUP(A246,[1]QUADRO!$A:$BG,3,0)</f>
        <v>AJUDANTE EQ SERVICOS DIVERSOS</v>
      </c>
      <c r="D246" s="5" t="s">
        <v>308</v>
      </c>
      <c r="E246" s="6">
        <v>2</v>
      </c>
      <c r="F246" s="6" t="s">
        <v>322</v>
      </c>
      <c r="G246" s="4"/>
      <c r="H246" s="4"/>
      <c r="I246" s="7">
        <v>76.97</v>
      </c>
      <c r="J246" s="7">
        <f>VLOOKUP(A246,FOLHA!A:D,4,0)</f>
        <v>76.97</v>
      </c>
      <c r="K246" s="4" t="str">
        <f>"25575116840"</f>
        <v>25575116840</v>
      </c>
      <c r="L246" s="4" t="s">
        <v>332</v>
      </c>
    </row>
    <row r="247" spans="1:12" x14ac:dyDescent="0.25">
      <c r="A247" s="4">
        <v>114937</v>
      </c>
      <c r="B247" s="4" t="s">
        <v>240</v>
      </c>
      <c r="C247" s="5" t="str">
        <f>VLOOKUP(A247,[1]QUADRO!$A:$BG,3,0)</f>
        <v>AJUDANTE EQ SERVICOS DIVERSOS</v>
      </c>
      <c r="D247" s="5" t="s">
        <v>302</v>
      </c>
      <c r="E247" s="6">
        <v>2</v>
      </c>
      <c r="F247" s="6" t="s">
        <v>310</v>
      </c>
      <c r="G247" s="4"/>
      <c r="H247" s="4"/>
      <c r="I247" s="7">
        <v>163.38999999999999</v>
      </c>
      <c r="J247" s="7">
        <f>VLOOKUP(A247,FOLHA!A:D,4,0)</f>
        <v>163.38999999999999</v>
      </c>
      <c r="K247" s="4" t="str">
        <f>"29171697888"</f>
        <v>29171697888</v>
      </c>
      <c r="L247" s="4" t="s">
        <v>330</v>
      </c>
    </row>
    <row r="248" spans="1:12" x14ac:dyDescent="0.25">
      <c r="A248" s="4">
        <v>120188</v>
      </c>
      <c r="B248" s="4" t="s">
        <v>286</v>
      </c>
      <c r="C248" s="5" t="str">
        <f>VLOOKUP(A248,[1]QUADRO!$A:$BG,3,0)</f>
        <v>AJUDANTE EQ SERVICOS DIVERSOS</v>
      </c>
      <c r="D248" s="5" t="s">
        <v>304</v>
      </c>
      <c r="E248" s="6">
        <v>2</v>
      </c>
      <c r="F248" s="6" t="s">
        <v>310</v>
      </c>
      <c r="G248" s="4"/>
      <c r="H248" s="4"/>
      <c r="I248" s="7">
        <v>196.28</v>
      </c>
      <c r="J248" s="7">
        <f>VLOOKUP(A248,FOLHA!A:D,4,0)</f>
        <v>196.28</v>
      </c>
      <c r="K248" s="4" t="str">
        <f>"29197162809"</f>
        <v>29197162809</v>
      </c>
      <c r="L248" s="4" t="s">
        <v>330</v>
      </c>
    </row>
    <row r="249" spans="1:12" x14ac:dyDescent="0.25">
      <c r="A249" s="4">
        <v>112381</v>
      </c>
      <c r="B249" s="4" t="s">
        <v>23</v>
      </c>
      <c r="C249" s="5" t="str">
        <f>VLOOKUP(A249,[1]QUADRO!$A:$BG,3,0)</f>
        <v>COLETOR</v>
      </c>
      <c r="D249" s="5" t="s">
        <v>302</v>
      </c>
      <c r="E249" s="6">
        <v>2</v>
      </c>
      <c r="F249" s="6" t="s">
        <v>306</v>
      </c>
      <c r="G249" s="4"/>
      <c r="H249" s="4"/>
      <c r="I249" s="7">
        <v>198.45</v>
      </c>
      <c r="J249" s="7">
        <f>VLOOKUP(A249,FOLHA!A:D,4,0)</f>
        <v>198.45</v>
      </c>
      <c r="K249" s="4" t="str">
        <f>"31293102822"</f>
        <v>31293102822</v>
      </c>
      <c r="L249" s="4" t="s">
        <v>330</v>
      </c>
    </row>
    <row r="250" spans="1:12" x14ac:dyDescent="0.25">
      <c r="A250" s="4">
        <v>112674</v>
      </c>
      <c r="B250" s="4" t="s">
        <v>68</v>
      </c>
      <c r="C250" s="5" t="str">
        <f>VLOOKUP(A250,[1]QUADRO!$A:$BG,3,0)</f>
        <v>VARREDOR</v>
      </c>
      <c r="D250" s="5" t="s">
        <v>308</v>
      </c>
      <c r="E250" s="6">
        <v>2</v>
      </c>
      <c r="F250" s="6" t="s">
        <v>305</v>
      </c>
      <c r="G250" s="4"/>
      <c r="H250" s="4"/>
      <c r="I250" s="7">
        <v>76.98</v>
      </c>
      <c r="J250" s="7">
        <f>VLOOKUP(A250,FOLHA!A:D,4,0)</f>
        <v>76.98</v>
      </c>
      <c r="K250" s="4" t="str">
        <f>"40195615832"</f>
        <v>40195615832</v>
      </c>
      <c r="L250" s="4" t="s">
        <v>330</v>
      </c>
    </row>
    <row r="251" spans="1:12" x14ac:dyDescent="0.25">
      <c r="A251" s="4">
        <v>116009</v>
      </c>
      <c r="B251" s="4" t="s">
        <v>257</v>
      </c>
      <c r="C251" s="5" t="str">
        <f>VLOOKUP(A251,[1]QUADRO!$A:$BG,3,0)</f>
        <v>VARREDOR</v>
      </c>
      <c r="D251" s="5" t="s">
        <v>300</v>
      </c>
      <c r="E251" s="6">
        <v>2</v>
      </c>
      <c r="F251" s="6" t="s">
        <v>305</v>
      </c>
      <c r="G251" s="4"/>
      <c r="H251" s="4"/>
      <c r="I251" s="7">
        <v>196.95</v>
      </c>
      <c r="J251" s="7">
        <f>VLOOKUP(A251,FOLHA!A:D,4,0)</f>
        <v>196.95</v>
      </c>
      <c r="K251" s="4" t="str">
        <f>"41614815860"</f>
        <v>41614815860</v>
      </c>
      <c r="L251" s="4" t="s">
        <v>330</v>
      </c>
    </row>
    <row r="252" spans="1:12" x14ac:dyDescent="0.25">
      <c r="A252" s="4">
        <v>116237</v>
      </c>
      <c r="B252" s="4" t="s">
        <v>268</v>
      </c>
      <c r="C252" s="5" t="str">
        <f>VLOOKUP(A252,[1]QUADRO!$A:$BG,3,0)</f>
        <v>VARREDOR</v>
      </c>
      <c r="D252" s="5" t="s">
        <v>300</v>
      </c>
      <c r="E252" s="6">
        <v>2</v>
      </c>
      <c r="F252" s="6" t="s">
        <v>305</v>
      </c>
      <c r="G252" s="4"/>
      <c r="H252" s="4"/>
      <c r="I252" s="7">
        <v>136.9</v>
      </c>
      <c r="J252" s="7">
        <f>VLOOKUP(A252,FOLHA!A:D,4,0)</f>
        <v>136.9</v>
      </c>
      <c r="K252" s="4" t="str">
        <f>"32334759856"</f>
        <v>32334759856</v>
      </c>
      <c r="L252" s="4" t="s">
        <v>330</v>
      </c>
    </row>
    <row r="253" spans="1:12" x14ac:dyDescent="0.25">
      <c r="A253" s="4">
        <v>112444</v>
      </c>
      <c r="B253" s="4" t="s">
        <v>34</v>
      </c>
      <c r="C253" s="5" t="str">
        <f>VLOOKUP(A253,[1]QUADRO!$A:$BG,3,0)</f>
        <v>AJUDANTE EQ SERVICOS DIVERSOS</v>
      </c>
      <c r="D253" s="5" t="s">
        <v>300</v>
      </c>
      <c r="E253" s="6">
        <v>2</v>
      </c>
      <c r="F253" s="6" t="s">
        <v>313</v>
      </c>
      <c r="G253" s="4"/>
      <c r="H253" s="4"/>
      <c r="I253" s="7">
        <v>153.54</v>
      </c>
      <c r="J253" s="7">
        <f>VLOOKUP(A253,FOLHA!A:D,4,0)</f>
        <v>153.54</v>
      </c>
      <c r="K253" s="4" t="str">
        <f>"39308101829"</f>
        <v>39308101829</v>
      </c>
      <c r="L253" s="4" t="s">
        <v>330</v>
      </c>
    </row>
    <row r="254" spans="1:12" x14ac:dyDescent="0.25">
      <c r="A254" s="4">
        <v>112704</v>
      </c>
      <c r="B254" s="4" t="s">
        <v>73</v>
      </c>
      <c r="C254" s="5" t="str">
        <f>VLOOKUP(A254,[1]QUADRO!$A:$BG,3,0)</f>
        <v>COLETOR</v>
      </c>
      <c r="D254" s="5" t="s">
        <v>302</v>
      </c>
      <c r="E254" s="6">
        <v>2</v>
      </c>
      <c r="F254" s="6" t="s">
        <v>321</v>
      </c>
      <c r="G254" s="4"/>
      <c r="H254" s="4"/>
      <c r="I254" s="7">
        <v>20.21</v>
      </c>
      <c r="J254" s="7">
        <f>VLOOKUP(A254,FOLHA!A:D,4,0)</f>
        <v>20.21</v>
      </c>
      <c r="K254" s="4" t="str">
        <f>"34455631879"</f>
        <v>34455631879</v>
      </c>
      <c r="L254" s="4" t="s">
        <v>330</v>
      </c>
    </row>
    <row r="255" spans="1:12" x14ac:dyDescent="0.25">
      <c r="A255" s="4">
        <v>112224</v>
      </c>
      <c r="B255" s="4" t="s">
        <v>11</v>
      </c>
      <c r="C255" s="5" t="str">
        <f>VLOOKUP(A255,[1]QUADRO!$A:$BG,3,0)</f>
        <v>VARREDOR</v>
      </c>
      <c r="D255" s="5" t="s">
        <v>304</v>
      </c>
      <c r="E255" s="6">
        <v>2</v>
      </c>
      <c r="F255" s="6" t="s">
        <v>305</v>
      </c>
      <c r="G255" s="4"/>
      <c r="H255" s="4"/>
      <c r="I255" s="7">
        <v>127.66</v>
      </c>
      <c r="J255" s="7">
        <f>VLOOKUP(A255,FOLHA!A:D,4,0)</f>
        <v>127.66</v>
      </c>
      <c r="K255" s="4" t="str">
        <f>"51567954472"</f>
        <v>51567954472</v>
      </c>
      <c r="L255" s="4" t="s">
        <v>330</v>
      </c>
    </row>
    <row r="256" spans="1:12" x14ac:dyDescent="0.25">
      <c r="A256" s="4">
        <v>112722</v>
      </c>
      <c r="B256" s="4" t="s">
        <v>74</v>
      </c>
      <c r="C256" s="5" t="str">
        <f>VLOOKUP(A256,[1]QUADRO!$A:$BG,3,0)</f>
        <v>AJUDANTE EQ SERVICOS DIVERSOS</v>
      </c>
      <c r="D256" s="5" t="s">
        <v>302</v>
      </c>
      <c r="E256" s="6">
        <v>2</v>
      </c>
      <c r="F256" s="6" t="s">
        <v>326</v>
      </c>
      <c r="G256" s="4"/>
      <c r="H256" s="4"/>
      <c r="I256" s="7">
        <v>63.47</v>
      </c>
      <c r="J256" s="7">
        <f>VLOOKUP(A256,FOLHA!A:D,4,0)</f>
        <v>63.47</v>
      </c>
      <c r="K256" s="4" t="str">
        <f>"16338288835"</f>
        <v>16338288835</v>
      </c>
      <c r="L256" s="4" t="s">
        <v>330</v>
      </c>
    </row>
    <row r="257" spans="1:12" x14ac:dyDescent="0.25">
      <c r="A257" s="4">
        <v>113008</v>
      </c>
      <c r="B257" s="4" t="s">
        <v>111</v>
      </c>
      <c r="C257" s="5" t="str">
        <f>VLOOKUP(A257,[1]QUADRO!$A:$BG,3,0)</f>
        <v>MOTORISTA CAMINHAO</v>
      </c>
      <c r="D257" s="5" t="s">
        <v>302</v>
      </c>
      <c r="E257" s="6">
        <v>2</v>
      </c>
      <c r="F257" s="6" t="s">
        <v>320</v>
      </c>
      <c r="G257" s="4"/>
      <c r="H257" s="4"/>
      <c r="I257" s="7">
        <v>200</v>
      </c>
      <c r="J257" s="7">
        <f>VLOOKUP(A257,FOLHA!A:D,4,0)</f>
        <v>200</v>
      </c>
      <c r="K257" s="4" t="str">
        <f>"09266072869"</f>
        <v>09266072869</v>
      </c>
      <c r="L257" s="4" t="s">
        <v>330</v>
      </c>
    </row>
    <row r="258" spans="1:12" x14ac:dyDescent="0.25">
      <c r="A258" s="4">
        <v>112725</v>
      </c>
      <c r="B258" s="4" t="s">
        <v>76</v>
      </c>
      <c r="C258" s="5" t="str">
        <f>VLOOKUP(A258,[1]QUADRO!$A:$BG,3,0)</f>
        <v>BUEIRISTA</v>
      </c>
      <c r="D258" s="5" t="s">
        <v>308</v>
      </c>
      <c r="E258" s="6">
        <v>2</v>
      </c>
      <c r="F258" s="6" t="s">
        <v>318</v>
      </c>
      <c r="G258" s="4"/>
      <c r="H258" s="4"/>
      <c r="I258" s="7">
        <v>13.5</v>
      </c>
      <c r="J258" s="7">
        <f>VLOOKUP(A258,FOLHA!A:D,4,0)</f>
        <v>13.5</v>
      </c>
      <c r="K258" s="4" t="str">
        <f>"12958463818"</f>
        <v>12958463818</v>
      </c>
      <c r="L258" s="4" t="s">
        <v>330</v>
      </c>
    </row>
    <row r="259" spans="1:12" x14ac:dyDescent="0.25">
      <c r="A259" s="4">
        <v>113013</v>
      </c>
      <c r="B259" s="4" t="s">
        <v>112</v>
      </c>
      <c r="C259" s="5" t="str">
        <f>VLOOKUP(A259,[1]QUADRO!$A:$BG,3,0)</f>
        <v>MOTORISTA CAMINHAO</v>
      </c>
      <c r="D259" s="5" t="s">
        <v>302</v>
      </c>
      <c r="E259" s="6">
        <v>2</v>
      </c>
      <c r="F259" s="6" t="s">
        <v>306</v>
      </c>
      <c r="G259" s="4"/>
      <c r="H259" s="4"/>
      <c r="I259" s="7">
        <v>51.06</v>
      </c>
      <c r="J259" s="7">
        <f>VLOOKUP(A259,FOLHA!A:D,4,0)</f>
        <v>51.06</v>
      </c>
      <c r="K259" s="4" t="str">
        <f>"08475240860"</f>
        <v>08475240860</v>
      </c>
      <c r="L259" s="4" t="s">
        <v>330</v>
      </c>
    </row>
    <row r="260" spans="1:12" x14ac:dyDescent="0.25">
      <c r="A260" s="4">
        <v>115400</v>
      </c>
      <c r="B260" s="4" t="s">
        <v>254</v>
      </c>
      <c r="C260" s="5" t="str">
        <f>VLOOKUP(A260,[1]QUADRO!$A:$BG,3,0)</f>
        <v>AJUDANTE EQ SERVICOS DIVERSOS</v>
      </c>
      <c r="D260" s="5" t="s">
        <v>308</v>
      </c>
      <c r="E260" s="6">
        <v>2</v>
      </c>
      <c r="F260" s="6" t="s">
        <v>313</v>
      </c>
      <c r="G260" s="4"/>
      <c r="H260" s="4"/>
      <c r="I260" s="7">
        <v>197.89</v>
      </c>
      <c r="J260" s="7">
        <f>VLOOKUP(A260,FOLHA!A:D,4,0)</f>
        <v>197.89</v>
      </c>
      <c r="K260" s="4" t="str">
        <f>"28070158832"</f>
        <v>28070158832</v>
      </c>
      <c r="L260" s="4" t="s">
        <v>330</v>
      </c>
    </row>
    <row r="261" spans="1:12" x14ac:dyDescent="0.25">
      <c r="A261" s="4">
        <v>116021</v>
      </c>
      <c r="B261" s="4" t="s">
        <v>259</v>
      </c>
      <c r="C261" s="5" t="str">
        <f>VLOOKUP(A261,[1]QUADRO!$A:$BG,3,0)</f>
        <v>AJUDANTE EQ SERVICOS DIVERSOS</v>
      </c>
      <c r="D261" s="5" t="s">
        <v>307</v>
      </c>
      <c r="E261" s="6">
        <v>2</v>
      </c>
      <c r="F261" s="6" t="s">
        <v>320</v>
      </c>
      <c r="G261" s="4"/>
      <c r="H261" s="4"/>
      <c r="I261" s="7">
        <v>182.62</v>
      </c>
      <c r="J261" s="7">
        <f>VLOOKUP(A261,FOLHA!A:D,4,0)</f>
        <v>182.62</v>
      </c>
      <c r="K261" s="4" t="str">
        <f>"37144333844"</f>
        <v>37144333844</v>
      </c>
      <c r="L261" s="4" t="s">
        <v>330</v>
      </c>
    </row>
    <row r="262" spans="1:12" x14ac:dyDescent="0.25">
      <c r="A262" s="4">
        <v>122087</v>
      </c>
      <c r="B262" s="4" t="s">
        <v>293</v>
      </c>
      <c r="C262" s="5" t="str">
        <f>VLOOKUP(A262,[1]QUADRO!$A:$BG,3,0)</f>
        <v>AJUDANTE EQ SERVICOS DIVERSOS</v>
      </c>
      <c r="D262" s="5" t="s">
        <v>314</v>
      </c>
      <c r="E262" s="6">
        <v>2</v>
      </c>
      <c r="F262" s="6" t="s">
        <v>313</v>
      </c>
      <c r="G262" s="4"/>
      <c r="H262" s="4"/>
      <c r="I262" s="7">
        <v>97.16</v>
      </c>
      <c r="J262" s="7">
        <f>VLOOKUP(A262,FOLHA!A:D,4,0)</f>
        <v>97.16</v>
      </c>
      <c r="K262" s="4" t="str">
        <f>"32662831391"</f>
        <v>32662831391</v>
      </c>
      <c r="L262" s="4" t="s">
        <v>330</v>
      </c>
    </row>
    <row r="263" spans="1:12" x14ac:dyDescent="0.25">
      <c r="A263" s="4">
        <v>117406</v>
      </c>
      <c r="B263" s="4" t="s">
        <v>280</v>
      </c>
      <c r="C263" s="5" t="str">
        <f>VLOOKUP(A263,[1]QUADRO!$A:$BG,3,0)</f>
        <v>VARREDOR</v>
      </c>
      <c r="D263" s="5" t="s">
        <v>307</v>
      </c>
      <c r="E263" s="6">
        <v>2</v>
      </c>
      <c r="F263" s="6" t="s">
        <v>305</v>
      </c>
      <c r="G263" s="4"/>
      <c r="H263" s="4"/>
      <c r="I263" s="7">
        <v>184.16</v>
      </c>
      <c r="J263" s="7">
        <f>VLOOKUP(A263,FOLHA!A:D,4,0)</f>
        <v>184.16</v>
      </c>
      <c r="K263" s="4" t="str">
        <f>"39796147866"</f>
        <v>39796147866</v>
      </c>
      <c r="L263" s="4" t="s">
        <v>330</v>
      </c>
    </row>
    <row r="264" spans="1:12" x14ac:dyDescent="0.25">
      <c r="A264" s="4">
        <v>116988</v>
      </c>
      <c r="B264" s="4" t="s">
        <v>276</v>
      </c>
      <c r="C264" s="5" t="str">
        <f>VLOOKUP(A264,[1]QUADRO!$A:$BG,3,0)</f>
        <v>AJUDANTE EQ SERVICOS DIVERSOS</v>
      </c>
      <c r="D264" s="5" t="s">
        <v>300</v>
      </c>
      <c r="E264" s="6">
        <v>2</v>
      </c>
      <c r="F264" s="6" t="s">
        <v>320</v>
      </c>
      <c r="G264" s="4"/>
      <c r="H264" s="4"/>
      <c r="I264" s="7">
        <v>121.2</v>
      </c>
      <c r="J264" s="7">
        <f>VLOOKUP(A264,FOLHA!A:D,4,0)</f>
        <v>121.2</v>
      </c>
      <c r="K264" s="4" t="str">
        <f>"34448865860"</f>
        <v>34448865860</v>
      </c>
      <c r="L264" s="4" t="s">
        <v>330</v>
      </c>
    </row>
    <row r="265" spans="1:12" x14ac:dyDescent="0.25">
      <c r="A265" s="4">
        <v>114262</v>
      </c>
      <c r="B265" s="4" t="s">
        <v>210</v>
      </c>
      <c r="C265" s="5" t="str">
        <f>VLOOKUP(A265,[1]QUADRO!$A:$BG,3,0)</f>
        <v>AJUDANTE EQ SERVICOS DIVERSOS</v>
      </c>
      <c r="D265" s="5" t="s">
        <v>308</v>
      </c>
      <c r="E265" s="6">
        <v>2</v>
      </c>
      <c r="F265" s="6" t="s">
        <v>319</v>
      </c>
      <c r="G265" s="4"/>
      <c r="H265" s="4"/>
      <c r="I265" s="7">
        <v>57.29</v>
      </c>
      <c r="J265" s="7">
        <f>VLOOKUP(A265,FOLHA!A:D,4,0)</f>
        <v>57.29</v>
      </c>
      <c r="K265" s="4" t="str">
        <f>"42329707894"</f>
        <v>42329707894</v>
      </c>
      <c r="L265" s="4" t="s">
        <v>330</v>
      </c>
    </row>
    <row r="266" spans="1:12" x14ac:dyDescent="0.25">
      <c r="A266" s="4">
        <v>112730</v>
      </c>
      <c r="B266" s="4" t="s">
        <v>77</v>
      </c>
      <c r="C266" s="5" t="str">
        <f>VLOOKUP(A266,[1]QUADRO!$A:$BG,3,0)</f>
        <v>AJUDANTE EQ SERVICOS DIVERSOS</v>
      </c>
      <c r="D266" s="5" t="s">
        <v>308</v>
      </c>
      <c r="E266" s="6">
        <v>2</v>
      </c>
      <c r="F266" s="6" t="s">
        <v>313</v>
      </c>
      <c r="G266" s="4"/>
      <c r="H266" s="4"/>
      <c r="I266" s="7">
        <v>91.07</v>
      </c>
      <c r="J266" s="7">
        <f>VLOOKUP(A266,FOLHA!A:D,4,0)</f>
        <v>91.07</v>
      </c>
      <c r="K266" s="4" t="str">
        <f>"42684778884"</f>
        <v>42684778884</v>
      </c>
      <c r="L266" s="4" t="s">
        <v>330</v>
      </c>
    </row>
    <row r="267" spans="1:12" x14ac:dyDescent="0.25">
      <c r="A267" s="4">
        <v>116384</v>
      </c>
      <c r="B267" s="4" t="s">
        <v>271</v>
      </c>
      <c r="C267" s="5" t="str">
        <f>VLOOKUP(A267,[1]QUADRO!$A:$BG,3,0)</f>
        <v>AJUDANTE EQ SERVICOS DIVERSOS</v>
      </c>
      <c r="D267" s="5" t="s">
        <v>304</v>
      </c>
      <c r="E267" s="6">
        <v>2</v>
      </c>
      <c r="F267" s="6" t="s">
        <v>306</v>
      </c>
      <c r="G267" s="4"/>
      <c r="H267" s="4"/>
      <c r="I267" s="7">
        <v>196.16</v>
      </c>
      <c r="J267" s="7">
        <f>VLOOKUP(A267,FOLHA!A:D,4,0)</f>
        <v>196.16</v>
      </c>
      <c r="K267" s="4" t="str">
        <f>"32516572832"</f>
        <v>32516572832</v>
      </c>
      <c r="L267" s="4" t="s">
        <v>330</v>
      </c>
    </row>
    <row r="268" spans="1:12" x14ac:dyDescent="0.25">
      <c r="A268" s="4">
        <v>112733</v>
      </c>
      <c r="B268" s="4" t="s">
        <v>78</v>
      </c>
      <c r="C268" s="5" t="str">
        <f>VLOOKUP(A268,[1]QUADRO!$A:$BG,3,0)</f>
        <v>MOTORISTA CAMINHAO</v>
      </c>
      <c r="D268" s="5" t="s">
        <v>302</v>
      </c>
      <c r="E268" s="6">
        <v>2</v>
      </c>
      <c r="F268" s="6" t="s">
        <v>320</v>
      </c>
      <c r="G268" s="4"/>
      <c r="H268" s="4"/>
      <c r="I268" s="7">
        <v>59.12</v>
      </c>
      <c r="J268" s="7">
        <f>VLOOKUP(A268,FOLHA!A:D,4,0)</f>
        <v>59.12</v>
      </c>
      <c r="K268" s="4" t="str">
        <f>"37461304844"</f>
        <v>37461304844</v>
      </c>
      <c r="L268" s="4" t="s">
        <v>330</v>
      </c>
    </row>
    <row r="269" spans="1:12" x14ac:dyDescent="0.25">
      <c r="A269" s="4">
        <v>121460</v>
      </c>
      <c r="B269" s="4" t="s">
        <v>289</v>
      </c>
      <c r="C269" s="5" t="str">
        <f>VLOOKUP(A269,[1]QUADRO!$A:$BG,3,0)</f>
        <v>AJUDANTE EQ SERVICOS DIVERSOS</v>
      </c>
      <c r="D269" s="5" t="s">
        <v>304</v>
      </c>
      <c r="E269" s="6">
        <v>2</v>
      </c>
      <c r="F269" s="6" t="s">
        <v>312</v>
      </c>
      <c r="G269" s="4"/>
      <c r="H269" s="4"/>
      <c r="I269" s="7">
        <v>42.29</v>
      </c>
      <c r="J269" s="7">
        <f>VLOOKUP(A269,FOLHA!A:D,4,0)</f>
        <v>42.29</v>
      </c>
      <c r="K269" s="4" t="str">
        <f>"42154402895"</f>
        <v>42154402895</v>
      </c>
      <c r="L269" s="4" t="s">
        <v>330</v>
      </c>
    </row>
    <row r="270" spans="1:12" x14ac:dyDescent="0.25">
      <c r="A270" s="4">
        <v>112759</v>
      </c>
      <c r="B270" s="4" t="s">
        <v>82</v>
      </c>
      <c r="C270" s="5" t="str">
        <f>VLOOKUP(A270,[1]QUADRO!$A:$BG,3,0)</f>
        <v>MOTORISTA CAMINHAO</v>
      </c>
      <c r="D270" s="5" t="s">
        <v>302</v>
      </c>
      <c r="E270" s="6">
        <v>2</v>
      </c>
      <c r="F270" s="6" t="s">
        <v>313</v>
      </c>
      <c r="G270" s="4"/>
      <c r="H270" s="4"/>
      <c r="I270" s="7">
        <v>191.33</v>
      </c>
      <c r="J270" s="7">
        <f>VLOOKUP(A270,FOLHA!A:D,4,0)</f>
        <v>191.33</v>
      </c>
      <c r="K270" s="4" t="str">
        <f>"00935390537"</f>
        <v>00935390537</v>
      </c>
      <c r="L270" s="4" t="s">
        <v>330</v>
      </c>
    </row>
    <row r="271" spans="1:12" x14ac:dyDescent="0.25">
      <c r="A271" s="4">
        <v>114127</v>
      </c>
      <c r="B271" s="4" t="s">
        <v>207</v>
      </c>
      <c r="C271" s="5" t="str">
        <f>VLOOKUP(A271,[1]QUADRO!$A:$BG,3,0)</f>
        <v>MOTORISTA CAMINHAO</v>
      </c>
      <c r="D271" s="5" t="s">
        <v>302</v>
      </c>
      <c r="E271" s="6">
        <v>2</v>
      </c>
      <c r="F271" s="6" t="s">
        <v>313</v>
      </c>
      <c r="G271" s="4"/>
      <c r="H271" s="4"/>
      <c r="I271" s="7">
        <v>183.12</v>
      </c>
      <c r="J271" s="7">
        <f>VLOOKUP(A271,FOLHA!A:D,4,0)</f>
        <v>183.12</v>
      </c>
      <c r="K271" s="4" t="str">
        <f>"27680024880"</f>
        <v>27680024880</v>
      </c>
      <c r="L271" s="4" t="s">
        <v>330</v>
      </c>
    </row>
    <row r="272" spans="1:12" x14ac:dyDescent="0.25">
      <c r="A272" s="4">
        <v>113034</v>
      </c>
      <c r="B272" s="4" t="s">
        <v>115</v>
      </c>
      <c r="C272" s="5" t="str">
        <f>VLOOKUP(A272,[1]QUADRO!$A:$BG,3,0)</f>
        <v>MOTORISTA CAMINHAO</v>
      </c>
      <c r="D272" s="5" t="s">
        <v>302</v>
      </c>
      <c r="E272" s="6">
        <v>2</v>
      </c>
      <c r="F272" s="6" t="s">
        <v>317</v>
      </c>
      <c r="G272" s="4"/>
      <c r="H272" s="4"/>
      <c r="I272" s="7">
        <v>194.2</v>
      </c>
      <c r="J272" s="7">
        <f>VLOOKUP(A272,FOLHA!A:D,4,0)</f>
        <v>194.2</v>
      </c>
      <c r="K272" s="4" t="str">
        <f>"17993836875"</f>
        <v>17993836875</v>
      </c>
      <c r="L272" s="4" t="s">
        <v>330</v>
      </c>
    </row>
    <row r="273" spans="1:12" x14ac:dyDescent="0.25">
      <c r="A273" s="4">
        <v>112504</v>
      </c>
      <c r="B273" s="4" t="s">
        <v>41</v>
      </c>
      <c r="C273" s="5" t="str">
        <f>VLOOKUP(A273,[1]QUADRO!$A:$BG,3,0)</f>
        <v>VARREDOR</v>
      </c>
      <c r="D273" s="5" t="s">
        <v>300</v>
      </c>
      <c r="E273" s="6">
        <v>2</v>
      </c>
      <c r="F273" s="6" t="s">
        <v>305</v>
      </c>
      <c r="G273" s="4"/>
      <c r="H273" s="4"/>
      <c r="I273" s="7">
        <v>18.95</v>
      </c>
      <c r="J273" s="7">
        <f>VLOOKUP(A273,FOLHA!A:D,4,0)</f>
        <v>18.95</v>
      </c>
      <c r="K273" s="4" t="str">
        <f>"26072873839"</f>
        <v>26072873839</v>
      </c>
      <c r="L273" s="4" t="s">
        <v>330</v>
      </c>
    </row>
    <row r="274" spans="1:12" x14ac:dyDescent="0.25">
      <c r="A274" s="4">
        <v>112507</v>
      </c>
      <c r="B274" s="4" t="s">
        <v>42</v>
      </c>
      <c r="C274" s="5" t="str">
        <f>VLOOKUP(A274,[1]QUADRO!$A:$BG,3,0)</f>
        <v>VARREDOR</v>
      </c>
      <c r="D274" s="5" t="s">
        <v>300</v>
      </c>
      <c r="E274" s="6">
        <v>2</v>
      </c>
      <c r="F274" s="6" t="s">
        <v>305</v>
      </c>
      <c r="G274" s="4"/>
      <c r="H274" s="4"/>
      <c r="I274" s="7">
        <v>93.92</v>
      </c>
      <c r="J274" s="7">
        <f>VLOOKUP(A274,FOLHA!A:D,4,0)</f>
        <v>93.92</v>
      </c>
      <c r="K274" s="4" t="str">
        <f>"22487718862"</f>
        <v>22487718862</v>
      </c>
      <c r="L274" s="4" t="s">
        <v>330</v>
      </c>
    </row>
    <row r="275" spans="1:12" x14ac:dyDescent="0.25">
      <c r="A275" s="4">
        <v>112569</v>
      </c>
      <c r="B275" s="4" t="s">
        <v>51</v>
      </c>
      <c r="C275" s="5" t="str">
        <f>VLOOKUP(A275,[1]QUADRO!$A:$BG,3,0)</f>
        <v>VARREDOR</v>
      </c>
      <c r="D275" s="5" t="s">
        <v>300</v>
      </c>
      <c r="E275" s="6">
        <v>2</v>
      </c>
      <c r="F275" s="6" t="s">
        <v>305</v>
      </c>
      <c r="G275" s="4"/>
      <c r="H275" s="4"/>
      <c r="I275" s="7">
        <v>138.38999999999999</v>
      </c>
      <c r="J275" s="7">
        <f>VLOOKUP(A275,FOLHA!A:D,4,0)</f>
        <v>138.38999999999999</v>
      </c>
      <c r="K275" s="4" t="str">
        <f>"29043671878"</f>
        <v>29043671878</v>
      </c>
      <c r="L275" s="4" t="s">
        <v>332</v>
      </c>
    </row>
    <row r="276" spans="1:12" x14ac:dyDescent="0.25">
      <c r="A276" s="4">
        <v>114124</v>
      </c>
      <c r="B276" s="4" t="s">
        <v>206</v>
      </c>
      <c r="C276" s="5" t="str">
        <f>VLOOKUP(A276,[1]QUADRO!$A:$BG,3,0)</f>
        <v>MOTORISTA CAMINHAO</v>
      </c>
      <c r="D276" s="5" t="s">
        <v>302</v>
      </c>
      <c r="E276" s="6">
        <v>2</v>
      </c>
      <c r="F276" s="6" t="s">
        <v>306</v>
      </c>
      <c r="G276" s="4"/>
      <c r="H276" s="4"/>
      <c r="I276" s="7">
        <v>167.81</v>
      </c>
      <c r="J276" s="7">
        <f>VLOOKUP(A276,FOLHA!A:D,4,0)</f>
        <v>167.81</v>
      </c>
      <c r="K276" s="4" t="str">
        <f>"05688915625"</f>
        <v>05688915625</v>
      </c>
      <c r="L276" s="4" t="s">
        <v>330</v>
      </c>
    </row>
    <row r="277" spans="1:12" x14ac:dyDescent="0.25">
      <c r="A277" s="4">
        <v>112573</v>
      </c>
      <c r="B277" s="4" t="s">
        <v>52</v>
      </c>
      <c r="C277" s="5" t="str">
        <f>VLOOKUP(A277,[1]QUADRO!$A:$BG,3,0)</f>
        <v>AJUDANTE EQ SERVICOS DIVERSOS</v>
      </c>
      <c r="D277" s="5" t="s">
        <v>314</v>
      </c>
      <c r="E277" s="6">
        <v>2</v>
      </c>
      <c r="F277" s="6" t="s">
        <v>313</v>
      </c>
      <c r="G277" s="4"/>
      <c r="H277" s="4"/>
      <c r="I277" s="7">
        <v>41.47</v>
      </c>
      <c r="J277" s="7">
        <f>VLOOKUP(A277,FOLHA!A:D,4,0)</f>
        <v>41.47</v>
      </c>
      <c r="K277" s="4" t="str">
        <f>"11203705824"</f>
        <v>11203705824</v>
      </c>
      <c r="L277" s="4" t="s">
        <v>330</v>
      </c>
    </row>
    <row r="278" spans="1:12" x14ac:dyDescent="0.25">
      <c r="A278" s="4">
        <v>116111</v>
      </c>
      <c r="B278" s="4" t="s">
        <v>263</v>
      </c>
      <c r="C278" s="5" t="str">
        <f>VLOOKUP(A278,[1]QUADRO!$A:$BG,3,0)</f>
        <v>MOTORISTA CAMINHAO</v>
      </c>
      <c r="D278" s="5" t="s">
        <v>302</v>
      </c>
      <c r="E278" s="6">
        <v>2</v>
      </c>
      <c r="F278" s="6" t="s">
        <v>316</v>
      </c>
      <c r="G278" s="4"/>
      <c r="H278" s="4"/>
      <c r="I278" s="7">
        <v>122.94</v>
      </c>
      <c r="J278" s="7">
        <f>VLOOKUP(A278,FOLHA!A:D,4,0)</f>
        <v>122.94</v>
      </c>
      <c r="K278" s="4" t="str">
        <f>"11452164800"</f>
        <v>11452164800</v>
      </c>
      <c r="L278" s="4" t="s">
        <v>330</v>
      </c>
    </row>
    <row r="279" spans="1:12" x14ac:dyDescent="0.25">
      <c r="A279" s="4">
        <v>112579</v>
      </c>
      <c r="B279" s="4" t="s">
        <v>54</v>
      </c>
      <c r="C279" s="5" t="str">
        <f>VLOOKUP(A279,[1]QUADRO!$A:$BG,3,0)</f>
        <v>VARREDOR</v>
      </c>
      <c r="D279" s="5" t="s">
        <v>304</v>
      </c>
      <c r="E279" s="6">
        <v>2</v>
      </c>
      <c r="F279" s="6" t="s">
        <v>305</v>
      </c>
      <c r="G279" s="4"/>
      <c r="H279" s="4"/>
      <c r="I279" s="7">
        <v>35.21</v>
      </c>
      <c r="J279" s="7">
        <f>VLOOKUP(A279,FOLHA!A:D,4,0)</f>
        <v>35.21</v>
      </c>
      <c r="K279" s="4" t="str">
        <f>"11841264881"</f>
        <v>11841264881</v>
      </c>
      <c r="L279" s="4" t="s">
        <v>330</v>
      </c>
    </row>
    <row r="280" spans="1:12" x14ac:dyDescent="0.25">
      <c r="A280" s="4">
        <v>114981</v>
      </c>
      <c r="B280" s="4" t="s">
        <v>248</v>
      </c>
      <c r="C280" s="5" t="str">
        <f>VLOOKUP(A280,[1]QUADRO!$A:$BG,3,0)</f>
        <v>MOTORISTA CAMINHAO</v>
      </c>
      <c r="D280" s="5" t="s">
        <v>302</v>
      </c>
      <c r="E280" s="6">
        <v>2</v>
      </c>
      <c r="F280" s="6" t="s">
        <v>317</v>
      </c>
      <c r="G280" s="4"/>
      <c r="H280" s="4"/>
      <c r="I280" s="7">
        <v>44.66</v>
      </c>
      <c r="J280" s="7">
        <f>VLOOKUP(A280,FOLHA!A:D,4,0)</f>
        <v>44.66</v>
      </c>
      <c r="K280" s="4" t="str">
        <f>"14775912810"</f>
        <v>14775912810</v>
      </c>
      <c r="L280" s="4" t="s">
        <v>330</v>
      </c>
    </row>
    <row r="281" spans="1:12" x14ac:dyDescent="0.25">
      <c r="A281" s="4">
        <v>113074</v>
      </c>
      <c r="B281" s="4" t="s">
        <v>118</v>
      </c>
      <c r="C281" s="5" t="str">
        <f>VLOOKUP(A281,[1]QUADRO!$A:$BG,3,0)</f>
        <v>MOTORISTA CAMINHAO</v>
      </c>
      <c r="D281" s="5" t="s">
        <v>302</v>
      </c>
      <c r="E281" s="6">
        <v>2</v>
      </c>
      <c r="F281" s="6" t="s">
        <v>313</v>
      </c>
      <c r="G281" s="4"/>
      <c r="H281" s="4"/>
      <c r="I281" s="7">
        <v>155.38</v>
      </c>
      <c r="J281" s="7">
        <f>VLOOKUP(A281,FOLHA!A:D,4,0)</f>
        <v>155.38</v>
      </c>
      <c r="K281" s="4" t="str">
        <f>"17363601836"</f>
        <v>17363601836</v>
      </c>
      <c r="L281" s="4" t="s">
        <v>330</v>
      </c>
    </row>
    <row r="282" spans="1:12" x14ac:dyDescent="0.25">
      <c r="A282" s="4">
        <v>112363</v>
      </c>
      <c r="B282" s="4" t="s">
        <v>21</v>
      </c>
      <c r="C282" s="5" t="str">
        <f>VLOOKUP(A282,[1]QUADRO!$A:$BG,3,0)</f>
        <v>AJUDANTE EQ SERVICOS DIVERSOS</v>
      </c>
      <c r="D282" s="5" t="s">
        <v>307</v>
      </c>
      <c r="E282" s="6">
        <v>2</v>
      </c>
      <c r="F282" s="6" t="s">
        <v>319</v>
      </c>
      <c r="G282" s="4"/>
      <c r="H282" s="4"/>
      <c r="I282" s="7">
        <v>189.56</v>
      </c>
      <c r="J282" s="7">
        <f>VLOOKUP(A282,FOLHA!A:D,4,0)</f>
        <v>189.56</v>
      </c>
      <c r="K282" s="4" t="str">
        <f>"32289122807"</f>
        <v>32289122807</v>
      </c>
      <c r="L282" s="4" t="s">
        <v>330</v>
      </c>
    </row>
    <row r="283" spans="1:12" x14ac:dyDescent="0.25">
      <c r="A283" s="4">
        <v>112250</v>
      </c>
      <c r="B283" s="4" t="s">
        <v>13</v>
      </c>
      <c r="C283" s="5" t="str">
        <f>VLOOKUP(A283,[1]QUADRO!$A:$BG,3,0)</f>
        <v>AJUDANTE EQ SERVICOS DIVERSOS</v>
      </c>
      <c r="D283" s="5" t="s">
        <v>304</v>
      </c>
      <c r="E283" s="6">
        <v>2</v>
      </c>
      <c r="F283" s="6" t="s">
        <v>313</v>
      </c>
      <c r="G283" s="4"/>
      <c r="H283" s="4"/>
      <c r="I283" s="7">
        <v>200</v>
      </c>
      <c r="J283" s="7">
        <f>VLOOKUP(A283,FOLHA!A:D,4,0)</f>
        <v>200</v>
      </c>
      <c r="K283" s="4" t="str">
        <f>"42239080817"</f>
        <v>42239080817</v>
      </c>
      <c r="L283" s="4" t="s">
        <v>330</v>
      </c>
    </row>
    <row r="284" spans="1:12" x14ac:dyDescent="0.25">
      <c r="A284" s="4">
        <v>112626</v>
      </c>
      <c r="B284" s="4" t="s">
        <v>59</v>
      </c>
      <c r="C284" s="5" t="str">
        <f>VLOOKUP(A284,[1]QUADRO!$A:$BG,3,0)</f>
        <v>AJUDANTE EQ SERVICOS DIVERSOS</v>
      </c>
      <c r="D284" s="5" t="s">
        <v>300</v>
      </c>
      <c r="E284" s="6">
        <v>2</v>
      </c>
      <c r="F284" s="6" t="s">
        <v>312</v>
      </c>
      <c r="G284" s="4"/>
      <c r="H284" s="4"/>
      <c r="I284" s="7">
        <v>121.43</v>
      </c>
      <c r="J284" s="7">
        <f>VLOOKUP(A284,FOLHA!A:D,4,0)</f>
        <v>121.43</v>
      </c>
      <c r="K284" s="4" t="str">
        <f>"39704373856"</f>
        <v>39704373856</v>
      </c>
      <c r="L284" s="4" t="s">
        <v>330</v>
      </c>
    </row>
    <row r="285" spans="1:12" x14ac:dyDescent="0.25">
      <c r="A285" s="4">
        <v>113846</v>
      </c>
      <c r="B285" s="4" t="s">
        <v>201</v>
      </c>
      <c r="C285" s="5" t="str">
        <f>VLOOKUP(A285,[1]QUADRO!$A:$BG,3,0)</f>
        <v>COMPRADOR</v>
      </c>
      <c r="D285" s="5" t="s">
        <v>327</v>
      </c>
      <c r="E285" s="6">
        <v>1</v>
      </c>
      <c r="F285" s="6" t="s">
        <v>328</v>
      </c>
      <c r="G285" s="4"/>
      <c r="H285" s="4"/>
      <c r="I285" s="7">
        <v>198.34</v>
      </c>
      <c r="J285" s="7">
        <f>VLOOKUP(A285,FOLHA!A:D,4,0)</f>
        <v>198.34</v>
      </c>
      <c r="K285" s="4" t="str">
        <f>"27775107847"</f>
        <v>27775107847</v>
      </c>
      <c r="L285" s="4" t="s">
        <v>330</v>
      </c>
    </row>
    <row r="286" spans="1:12" x14ac:dyDescent="0.25">
      <c r="A286" s="4">
        <v>112628</v>
      </c>
      <c r="B286" s="4" t="s">
        <v>60</v>
      </c>
      <c r="C286" s="5" t="str">
        <f>VLOOKUP(A286,[1]QUADRO!$A:$BG,3,0)</f>
        <v>AJUDANTE EQ SERVICOS DIVERSOS</v>
      </c>
      <c r="D286" s="5" t="s">
        <v>300</v>
      </c>
      <c r="E286" s="6">
        <v>2</v>
      </c>
      <c r="F286" s="6" t="s">
        <v>319</v>
      </c>
      <c r="G286" s="4"/>
      <c r="H286" s="4"/>
      <c r="I286" s="7">
        <v>200</v>
      </c>
      <c r="J286" s="7">
        <f>VLOOKUP(A286,FOLHA!A:D,4,0)</f>
        <v>200</v>
      </c>
      <c r="K286" s="4" t="str">
        <f>"11549804480"</f>
        <v>11549804480</v>
      </c>
      <c r="L286" s="4" t="s">
        <v>330</v>
      </c>
    </row>
    <row r="287" spans="1:12" ht="15.75" thickBot="1" x14ac:dyDescent="0.3">
      <c r="A287" s="4">
        <v>114748</v>
      </c>
      <c r="B287" s="4" t="s">
        <v>232</v>
      </c>
      <c r="C287" s="5" t="str">
        <f>VLOOKUP(A287,[1]QUADRO!$A:$BG,3,0)</f>
        <v>AJUDANTE EQ SERVICOS DIVERSOS</v>
      </c>
      <c r="D287" s="5" t="s">
        <v>308</v>
      </c>
      <c r="E287" s="6">
        <v>2</v>
      </c>
      <c r="F287" s="6" t="s">
        <v>310</v>
      </c>
      <c r="G287" s="4"/>
      <c r="H287" s="4"/>
      <c r="I287" s="14">
        <v>55.92</v>
      </c>
      <c r="J287" s="7">
        <f>VLOOKUP(A287,FOLHA!A:D,4,0)</f>
        <v>55.92</v>
      </c>
      <c r="K287" s="4" t="str">
        <f>"19584168860"</f>
        <v>19584168860</v>
      </c>
      <c r="L287" s="4" t="s">
        <v>332</v>
      </c>
    </row>
    <row r="288" spans="1:12" ht="15.75" thickBot="1" x14ac:dyDescent="0.3">
      <c r="I288" s="15">
        <f>SUM(I2:I287)</f>
        <v>36044.740000000013</v>
      </c>
      <c r="J288" s="51">
        <f>SUM(J2:J287)</f>
        <v>36044.740000000013</v>
      </c>
    </row>
    <row r="292" spans="1:12" x14ac:dyDescent="0.25">
      <c r="A292" t="s">
        <v>0</v>
      </c>
      <c r="B292" t="s">
        <v>1</v>
      </c>
      <c r="C292" s="3" t="s">
        <v>294</v>
      </c>
      <c r="D292" s="3" t="s">
        <v>295</v>
      </c>
      <c r="E292" s="2" t="s">
        <v>296</v>
      </c>
      <c r="F292" s="2" t="s">
        <v>297</v>
      </c>
      <c r="G292" t="s">
        <v>298</v>
      </c>
      <c r="H292" t="s">
        <v>299</v>
      </c>
      <c r="I292" s="1" t="s">
        <v>2</v>
      </c>
      <c r="K292" t="s">
        <v>3</v>
      </c>
    </row>
    <row r="293" spans="1:12" x14ac:dyDescent="0.25">
      <c r="A293">
        <v>3000</v>
      </c>
      <c r="B293" t="s">
        <v>4</v>
      </c>
      <c r="C293" s="3" t="e">
        <f>VLOOKUP(A293,[1]QUADRO!$A:$BG,3,0)</f>
        <v>#N/A</v>
      </c>
      <c r="D293" s="3" t="e">
        <f>VLOOKUP(A293,[1]QUADRO!$A:$BG,4,0)</f>
        <v>#N/A</v>
      </c>
      <c r="E293" s="2" t="e">
        <f>VLOOKUP(A293,[1]QUADRO!$A:$BG,20,0)</f>
        <v>#N/A</v>
      </c>
      <c r="F293" s="2" t="e">
        <f>VLOOKUP(A293,[1]QUADRO!$A:$BG,18,0)</f>
        <v>#N/A</v>
      </c>
      <c r="I293" s="1">
        <v>491.7</v>
      </c>
      <c r="K293" t="str">
        <f>"72312000129"</f>
        <v>72312000129</v>
      </c>
    </row>
    <row r="296" spans="1:12" x14ac:dyDescent="0.25">
      <c r="A296" s="8" t="s">
        <v>0</v>
      </c>
      <c r="B296" s="8" t="s">
        <v>1</v>
      </c>
      <c r="C296" s="9" t="s">
        <v>294</v>
      </c>
      <c r="D296" s="9" t="s">
        <v>295</v>
      </c>
      <c r="E296" s="10" t="s">
        <v>296</v>
      </c>
      <c r="F296" s="10" t="s">
        <v>297</v>
      </c>
      <c r="G296" s="8" t="s">
        <v>298</v>
      </c>
      <c r="H296" s="8" t="s">
        <v>299</v>
      </c>
      <c r="I296" s="11" t="s">
        <v>2</v>
      </c>
      <c r="J296" s="11"/>
      <c r="K296" s="8" t="s">
        <v>3</v>
      </c>
      <c r="L296" s="12" t="s">
        <v>329</v>
      </c>
    </row>
    <row r="297" spans="1:12" x14ac:dyDescent="0.25">
      <c r="A297" s="4">
        <v>116331</v>
      </c>
      <c r="B297" s="4" t="s">
        <v>270</v>
      </c>
      <c r="C297" s="5" t="s">
        <v>335</v>
      </c>
      <c r="D297" s="5" t="s">
        <v>308</v>
      </c>
      <c r="E297" s="6">
        <v>2</v>
      </c>
      <c r="F297" s="6" t="s">
        <v>310</v>
      </c>
      <c r="G297" s="4"/>
      <c r="H297" s="4"/>
      <c r="I297" s="7">
        <v>192.12</v>
      </c>
      <c r="J297" s="7">
        <f>VLOOKUP(A297,FOLHA!A:D,4,0)</f>
        <v>192.12</v>
      </c>
      <c r="K297" s="4" t="s">
        <v>336</v>
      </c>
      <c r="L297" s="4" t="s">
        <v>333</v>
      </c>
    </row>
    <row r="298" spans="1:12" x14ac:dyDescent="0.25">
      <c r="A298" s="4">
        <v>113463</v>
      </c>
      <c r="B298" s="4" t="s">
        <v>167</v>
      </c>
      <c r="C298" s="5" t="s">
        <v>337</v>
      </c>
      <c r="D298" s="5" t="s">
        <v>314</v>
      </c>
      <c r="E298" s="6">
        <v>2</v>
      </c>
      <c r="F298" s="6" t="s">
        <v>305</v>
      </c>
      <c r="G298" s="4"/>
      <c r="H298" s="4"/>
      <c r="I298" s="7">
        <v>53.93</v>
      </c>
      <c r="J298" s="7">
        <f>VLOOKUP(A298,FOLHA!A:D,4,0)</f>
        <v>53.93</v>
      </c>
      <c r="K298" s="4" t="s">
        <v>338</v>
      </c>
      <c r="L298" s="4" t="s">
        <v>333</v>
      </c>
    </row>
    <row r="299" spans="1:12" ht="15.75" thickBot="1" x14ac:dyDescent="0.3">
      <c r="A299" s="4">
        <v>113493</v>
      </c>
      <c r="B299" s="4" t="s">
        <v>171</v>
      </c>
      <c r="C299" s="5" t="s">
        <v>337</v>
      </c>
      <c r="D299" s="5" t="s">
        <v>308</v>
      </c>
      <c r="E299" s="6">
        <v>2</v>
      </c>
      <c r="F299" s="6" t="s">
        <v>305</v>
      </c>
      <c r="G299" s="4"/>
      <c r="H299" s="4"/>
      <c r="I299" s="14">
        <v>196.95</v>
      </c>
      <c r="J299" s="7">
        <v>0</v>
      </c>
      <c r="K299" s="4" t="s">
        <v>339</v>
      </c>
      <c r="L299" s="4" t="s">
        <v>334</v>
      </c>
    </row>
    <row r="300" spans="1:12" ht="15.75" thickBot="1" x14ac:dyDescent="0.3">
      <c r="I300" s="15">
        <f>SUBTOTAL(9,I297:I299)</f>
        <v>443</v>
      </c>
      <c r="J300" s="51"/>
    </row>
    <row r="302" spans="1:12" ht="15.75" thickBot="1" x14ac:dyDescent="0.3"/>
    <row r="303" spans="1:12" ht="16.5" thickBot="1" x14ac:dyDescent="0.3">
      <c r="I303" s="13">
        <f>I288+I300</f>
        <v>36487.740000000013</v>
      </c>
      <c r="J303" s="52"/>
    </row>
    <row r="304" spans="1:12" ht="15.75" thickBot="1" x14ac:dyDescent="0.3">
      <c r="I304" s="1">
        <v>196.95</v>
      </c>
    </row>
    <row r="305" spans="9:9" ht="15.75" thickBot="1" x14ac:dyDescent="0.3">
      <c r="I305" s="15">
        <f>I303-I304</f>
        <v>36290.790000000015</v>
      </c>
    </row>
  </sheetData>
  <autoFilter ref="A1:L288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Normal="100" zoomScaleSheetLayoutView="100" workbookViewId="0">
      <selection activeCell="K4" sqref="K4"/>
    </sheetView>
  </sheetViews>
  <sheetFormatPr defaultRowHeight="15" x14ac:dyDescent="0.25"/>
  <cols>
    <col min="1" max="1" width="27.85546875" bestFit="1" customWidth="1"/>
    <col min="2" max="6" width="16.140625" customWidth="1"/>
    <col min="7" max="9" width="12.7109375" bestFit="1" customWidth="1"/>
    <col min="11" max="11" width="27.85546875" bestFit="1" customWidth="1"/>
    <col min="12" max="12" width="11.140625" bestFit="1" customWidth="1"/>
  </cols>
  <sheetData>
    <row r="1" spans="1:12" ht="22.5" x14ac:dyDescent="0.45">
      <c r="A1" s="16" t="s">
        <v>340</v>
      </c>
      <c r="B1" s="16"/>
      <c r="C1" s="16"/>
      <c r="D1" s="16"/>
      <c r="E1" s="16"/>
      <c r="F1" s="17"/>
      <c r="G1" s="17"/>
      <c r="H1" s="17"/>
      <c r="I1" s="17"/>
    </row>
    <row r="2" spans="1:12" ht="23.25" thickBot="1" x14ac:dyDescent="0.5">
      <c r="A2" s="18"/>
      <c r="B2" s="18"/>
      <c r="C2" s="18"/>
      <c r="D2" s="18"/>
      <c r="E2" s="18"/>
    </row>
    <row r="3" spans="1:12" s="23" customFormat="1" ht="19.5" thickBot="1" x14ac:dyDescent="0.3">
      <c r="A3" s="19" t="s">
        <v>295</v>
      </c>
      <c r="B3" s="20">
        <v>44927</v>
      </c>
      <c r="C3" s="20">
        <v>44958</v>
      </c>
      <c r="D3" s="20">
        <v>44986</v>
      </c>
      <c r="E3" s="20">
        <v>45017</v>
      </c>
      <c r="F3" s="20">
        <v>45047</v>
      </c>
      <c r="G3" s="21">
        <v>45078</v>
      </c>
      <c r="H3" s="21">
        <v>45108</v>
      </c>
      <c r="I3" s="22">
        <v>45139</v>
      </c>
      <c r="K3" s="43" t="s">
        <v>341</v>
      </c>
      <c r="L3" t="s">
        <v>342</v>
      </c>
    </row>
    <row r="4" spans="1:12" ht="18.75" x14ac:dyDescent="0.3">
      <c r="A4" s="24" t="s">
        <v>327</v>
      </c>
      <c r="B4" s="25">
        <v>0</v>
      </c>
      <c r="C4" s="25">
        <v>0</v>
      </c>
      <c r="D4" s="25">
        <v>355.63</v>
      </c>
      <c r="E4" s="25">
        <v>379.47</v>
      </c>
      <c r="F4" s="25">
        <v>388.81</v>
      </c>
      <c r="G4" s="26">
        <v>219.48</v>
      </c>
      <c r="H4" s="26">
        <v>199.72</v>
      </c>
      <c r="I4" s="27">
        <v>377.55</v>
      </c>
      <c r="K4" s="3" t="s">
        <v>327</v>
      </c>
      <c r="L4" s="28">
        <v>198.34</v>
      </c>
    </row>
    <row r="5" spans="1:12" ht="18.75" x14ac:dyDescent="0.3">
      <c r="A5" s="24" t="s">
        <v>307</v>
      </c>
      <c r="B5" s="25">
        <v>3687.2</v>
      </c>
      <c r="C5" s="25">
        <v>3728.7699999999991</v>
      </c>
      <c r="D5" s="25">
        <v>3198.8500000000008</v>
      </c>
      <c r="E5" s="25">
        <v>3822.19</v>
      </c>
      <c r="F5" s="25">
        <v>3420.55</v>
      </c>
      <c r="G5" s="26">
        <v>3859.3299999999995</v>
      </c>
      <c r="H5" s="26">
        <v>3773.73</v>
      </c>
      <c r="I5" s="27">
        <v>3158.95</v>
      </c>
      <c r="K5" s="3" t="s">
        <v>307</v>
      </c>
      <c r="L5" s="28">
        <v>3193.5699999999997</v>
      </c>
    </row>
    <row r="6" spans="1:12" ht="18.75" x14ac:dyDescent="0.3">
      <c r="A6" s="29" t="s">
        <v>300</v>
      </c>
      <c r="B6" s="30">
        <v>6899.13</v>
      </c>
      <c r="C6" s="30">
        <v>6970.72</v>
      </c>
      <c r="D6" s="30">
        <v>5916.449999999998</v>
      </c>
      <c r="E6" s="30">
        <v>6309.4099999999989</v>
      </c>
      <c r="F6" s="30">
        <v>6561.73</v>
      </c>
      <c r="G6" s="31">
        <v>6942.4300000000012</v>
      </c>
      <c r="H6" s="31">
        <v>6772.26</v>
      </c>
      <c r="I6" s="32">
        <v>7592.42</v>
      </c>
      <c r="K6" s="3" t="s">
        <v>300</v>
      </c>
      <c r="L6" s="28">
        <v>7519.3</v>
      </c>
    </row>
    <row r="7" spans="1:12" ht="18.75" x14ac:dyDescent="0.3">
      <c r="A7" s="29" t="s">
        <v>304</v>
      </c>
      <c r="B7" s="30">
        <v>3169.96</v>
      </c>
      <c r="C7" s="30">
        <v>3228.5699999999997</v>
      </c>
      <c r="D7" s="30">
        <v>3501.2800000000007</v>
      </c>
      <c r="E7" s="30">
        <v>3704.94</v>
      </c>
      <c r="F7" s="30">
        <v>3639.3899999999994</v>
      </c>
      <c r="G7" s="31">
        <v>3491.4300000000003</v>
      </c>
      <c r="H7" s="31">
        <v>3521.08</v>
      </c>
      <c r="I7" s="32">
        <v>2870.58</v>
      </c>
      <c r="K7" s="3" t="s">
        <v>304</v>
      </c>
      <c r="L7" s="28">
        <v>3443.2</v>
      </c>
    </row>
    <row r="8" spans="1:12" ht="18.75" x14ac:dyDescent="0.3">
      <c r="A8" s="29" t="s">
        <v>302</v>
      </c>
      <c r="B8" s="30">
        <v>12931.7</v>
      </c>
      <c r="C8" s="30">
        <v>11441.839999999998</v>
      </c>
      <c r="D8" s="30">
        <v>10497.900000000005</v>
      </c>
      <c r="E8" s="30">
        <v>9880.5600000000031</v>
      </c>
      <c r="F8" s="30">
        <v>10409.36</v>
      </c>
      <c r="G8" s="31">
        <v>11178.529999999997</v>
      </c>
      <c r="H8" s="31">
        <v>8987.1300000000028</v>
      </c>
      <c r="I8" s="32">
        <v>9293.1899999999987</v>
      </c>
      <c r="K8" s="3" t="s">
        <v>302</v>
      </c>
      <c r="L8" s="28">
        <v>10451.330000000002</v>
      </c>
    </row>
    <row r="9" spans="1:12" ht="18.75" x14ac:dyDescent="0.3">
      <c r="A9" s="29" t="s">
        <v>314</v>
      </c>
      <c r="B9" s="30">
        <v>1741.36</v>
      </c>
      <c r="C9" s="30">
        <v>1676.06</v>
      </c>
      <c r="D9" s="30">
        <v>1663.9700000000003</v>
      </c>
      <c r="E9" s="30">
        <v>1715.0600000000002</v>
      </c>
      <c r="F9" s="30">
        <v>1606.53</v>
      </c>
      <c r="G9" s="31">
        <v>1512.8899999999999</v>
      </c>
      <c r="H9" s="31">
        <v>1308.2399999999998</v>
      </c>
      <c r="I9" s="32">
        <v>1368.1100000000001</v>
      </c>
      <c r="K9" s="3" t="s">
        <v>314</v>
      </c>
      <c r="L9" s="28">
        <v>1577.9700000000003</v>
      </c>
    </row>
    <row r="10" spans="1:12" ht="19.5" thickBot="1" x14ac:dyDescent="0.35">
      <c r="A10" s="33" t="s">
        <v>308</v>
      </c>
      <c r="B10" s="34">
        <v>9176.7099999999991</v>
      </c>
      <c r="C10" s="34">
        <v>9708.0199999999986</v>
      </c>
      <c r="D10" s="34">
        <v>9415.2499999999982</v>
      </c>
      <c r="E10" s="34">
        <v>10552.739999999998</v>
      </c>
      <c r="F10" s="34">
        <v>9909.3500000000022</v>
      </c>
      <c r="G10" s="35">
        <v>8940.8799999999974</v>
      </c>
      <c r="H10" s="35">
        <v>9034.8599999999969</v>
      </c>
      <c r="I10" s="36">
        <v>8834.94</v>
      </c>
      <c r="K10" s="3" t="s">
        <v>308</v>
      </c>
      <c r="L10" s="28">
        <v>9661.0300000000007</v>
      </c>
    </row>
    <row r="11" spans="1:12" ht="19.5" thickBot="1" x14ac:dyDescent="0.35">
      <c r="A11" s="37" t="s">
        <v>343</v>
      </c>
      <c r="B11" s="38">
        <f>SUM(B5:B10)</f>
        <v>37606.06</v>
      </c>
      <c r="C11" s="38">
        <f>SUM(C5:C10)</f>
        <v>36753.979999999996</v>
      </c>
      <c r="D11" s="38">
        <f t="shared" ref="D11:I11" si="0">SUM(D4:D10)</f>
        <v>34549.33</v>
      </c>
      <c r="E11" s="38">
        <f t="shared" si="0"/>
        <v>36364.370000000003</v>
      </c>
      <c r="F11" s="38">
        <f t="shared" si="0"/>
        <v>35935.72</v>
      </c>
      <c r="G11" s="39">
        <f t="shared" si="0"/>
        <v>36144.969999999994</v>
      </c>
      <c r="H11" s="39">
        <f t="shared" si="0"/>
        <v>33597.020000000004</v>
      </c>
      <c r="I11" s="40">
        <f t="shared" si="0"/>
        <v>33495.74</v>
      </c>
      <c r="K11" s="3" t="s">
        <v>344</v>
      </c>
      <c r="L11" s="28">
        <v>36044.740000000005</v>
      </c>
    </row>
    <row r="13" spans="1:12" ht="21.75" customHeight="1" thickBot="1" x14ac:dyDescent="0.3"/>
    <row r="14" spans="1:12" ht="15.75" thickBot="1" x14ac:dyDescent="0.3">
      <c r="A14" s="41" t="s">
        <v>345</v>
      </c>
      <c r="B14" s="42">
        <v>45179</v>
      </c>
    </row>
  </sheetData>
  <pageMargins left="0.51181102362204722" right="0.51181102362204722" top="0.78740157480314965" bottom="0.78740157480314965" header="0.31496062992125984" footer="0.31496062992125984"/>
  <pageSetup paperSize="9" scale="92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B30C-BCB4-4E3A-8FE0-6DDF7F8F9320}">
  <dimension ref="A1:D290"/>
  <sheetViews>
    <sheetView workbookViewId="0">
      <selection activeCell="C26" sqref="C26"/>
    </sheetView>
  </sheetViews>
  <sheetFormatPr defaultRowHeight="15" x14ac:dyDescent="0.25"/>
  <cols>
    <col min="1" max="1" width="13.42578125" bestFit="1" customWidth="1"/>
    <col min="2" max="2" width="38.140625" bestFit="1" customWidth="1"/>
    <col min="3" max="3" width="40.7109375" bestFit="1" customWidth="1"/>
    <col min="4" max="4" width="10.7109375" style="1" bestFit="1" customWidth="1"/>
  </cols>
  <sheetData>
    <row r="1" spans="1:4" x14ac:dyDescent="0.25">
      <c r="A1" s="44" t="s">
        <v>346</v>
      </c>
      <c r="B1" s="44" t="s">
        <v>347</v>
      </c>
      <c r="C1" s="44" t="s">
        <v>348</v>
      </c>
      <c r="D1" s="49" t="s">
        <v>378</v>
      </c>
    </row>
    <row r="2" spans="1:4" x14ac:dyDescent="0.25">
      <c r="A2" s="45">
        <v>112169</v>
      </c>
      <c r="B2" s="46" t="s">
        <v>5</v>
      </c>
      <c r="C2" t="s">
        <v>337</v>
      </c>
      <c r="D2" s="1">
        <v>197.52</v>
      </c>
    </row>
    <row r="3" spans="1:4" x14ac:dyDescent="0.25">
      <c r="A3" s="45">
        <v>112177</v>
      </c>
      <c r="B3" s="46" t="s">
        <v>349</v>
      </c>
      <c r="C3" t="s">
        <v>350</v>
      </c>
      <c r="D3" s="1">
        <v>56.9</v>
      </c>
    </row>
    <row r="4" spans="1:4" x14ac:dyDescent="0.25">
      <c r="A4" s="45">
        <v>112179</v>
      </c>
      <c r="B4" s="46" t="s">
        <v>7</v>
      </c>
      <c r="C4" t="s">
        <v>335</v>
      </c>
      <c r="D4" s="1">
        <v>60.24</v>
      </c>
    </row>
    <row r="5" spans="1:4" x14ac:dyDescent="0.25">
      <c r="A5" s="45">
        <v>112186</v>
      </c>
      <c r="B5" s="46" t="s">
        <v>8</v>
      </c>
      <c r="C5" t="s">
        <v>335</v>
      </c>
      <c r="D5" s="1">
        <v>197.3</v>
      </c>
    </row>
    <row r="6" spans="1:4" x14ac:dyDescent="0.25">
      <c r="A6" s="45">
        <v>112187</v>
      </c>
      <c r="B6" s="46" t="s">
        <v>351</v>
      </c>
      <c r="C6" t="s">
        <v>352</v>
      </c>
      <c r="D6" s="1">
        <v>193.36</v>
      </c>
    </row>
    <row r="7" spans="1:4" x14ac:dyDescent="0.25">
      <c r="A7" s="45">
        <v>112188</v>
      </c>
      <c r="B7" s="46" t="s">
        <v>10</v>
      </c>
      <c r="C7" t="s">
        <v>353</v>
      </c>
      <c r="D7" s="1">
        <v>141.59</v>
      </c>
    </row>
    <row r="8" spans="1:4" x14ac:dyDescent="0.25">
      <c r="A8" s="45">
        <v>112224</v>
      </c>
      <c r="B8" s="46" t="s">
        <v>11</v>
      </c>
      <c r="C8" t="s">
        <v>337</v>
      </c>
      <c r="D8" s="1">
        <v>127.66</v>
      </c>
    </row>
    <row r="9" spans="1:4" x14ac:dyDescent="0.25">
      <c r="A9" s="45">
        <v>112236</v>
      </c>
      <c r="B9" s="46" t="s">
        <v>12</v>
      </c>
      <c r="C9" t="s">
        <v>337</v>
      </c>
      <c r="D9" s="1">
        <v>193.77</v>
      </c>
    </row>
    <row r="10" spans="1:4" x14ac:dyDescent="0.25">
      <c r="A10" s="45">
        <v>112250</v>
      </c>
      <c r="B10" s="46" t="s">
        <v>13</v>
      </c>
      <c r="C10" t="s">
        <v>335</v>
      </c>
      <c r="D10" s="1">
        <v>200</v>
      </c>
    </row>
    <row r="11" spans="1:4" x14ac:dyDescent="0.25">
      <c r="A11" s="45">
        <v>112262</v>
      </c>
      <c r="B11" s="46" t="s">
        <v>14</v>
      </c>
      <c r="C11" t="s">
        <v>335</v>
      </c>
      <c r="D11" s="1">
        <v>191.65</v>
      </c>
    </row>
    <row r="12" spans="1:4" x14ac:dyDescent="0.25">
      <c r="A12" s="45">
        <v>112273</v>
      </c>
      <c r="B12" s="46" t="s">
        <v>15</v>
      </c>
      <c r="C12" t="s">
        <v>335</v>
      </c>
      <c r="D12" s="1">
        <v>135.63999999999999</v>
      </c>
    </row>
    <row r="13" spans="1:4" x14ac:dyDescent="0.25">
      <c r="A13" s="45">
        <v>112315</v>
      </c>
      <c r="B13" s="46" t="s">
        <v>16</v>
      </c>
      <c r="C13" t="s">
        <v>337</v>
      </c>
      <c r="D13" s="1">
        <v>20</v>
      </c>
    </row>
    <row r="14" spans="1:4" x14ac:dyDescent="0.25">
      <c r="A14" s="45">
        <v>112338</v>
      </c>
      <c r="B14" s="46" t="s">
        <v>17</v>
      </c>
      <c r="C14" t="s">
        <v>335</v>
      </c>
      <c r="D14" s="1">
        <v>55.96</v>
      </c>
    </row>
    <row r="15" spans="1:4" x14ac:dyDescent="0.25">
      <c r="A15" s="45">
        <v>112340</v>
      </c>
      <c r="B15" s="46" t="s">
        <v>18</v>
      </c>
      <c r="C15" t="s">
        <v>354</v>
      </c>
      <c r="D15" s="1">
        <v>194.24</v>
      </c>
    </row>
    <row r="16" spans="1:4" x14ac:dyDescent="0.25">
      <c r="A16" s="45">
        <v>112353</v>
      </c>
      <c r="B16" s="46" t="s">
        <v>19</v>
      </c>
      <c r="C16" t="s">
        <v>337</v>
      </c>
      <c r="D16" s="1">
        <v>53.95</v>
      </c>
    </row>
    <row r="17" spans="1:4" x14ac:dyDescent="0.25">
      <c r="A17" s="45">
        <v>112359</v>
      </c>
      <c r="B17" s="46" t="s">
        <v>20</v>
      </c>
      <c r="C17" t="s">
        <v>337</v>
      </c>
      <c r="D17" s="1">
        <v>200</v>
      </c>
    </row>
    <row r="18" spans="1:4" x14ac:dyDescent="0.25">
      <c r="A18" s="45">
        <v>112363</v>
      </c>
      <c r="B18" s="46" t="s">
        <v>21</v>
      </c>
      <c r="C18" t="s">
        <v>335</v>
      </c>
      <c r="D18" s="1">
        <v>189.56</v>
      </c>
    </row>
    <row r="19" spans="1:4" x14ac:dyDescent="0.25">
      <c r="A19" s="45">
        <v>112364</v>
      </c>
      <c r="B19" s="46" t="s">
        <v>22</v>
      </c>
      <c r="C19" t="s">
        <v>335</v>
      </c>
      <c r="D19" s="1">
        <v>155.09</v>
      </c>
    </row>
    <row r="20" spans="1:4" x14ac:dyDescent="0.25">
      <c r="A20" s="45">
        <v>112381</v>
      </c>
      <c r="B20" s="46" t="s">
        <v>23</v>
      </c>
      <c r="C20" t="s">
        <v>352</v>
      </c>
      <c r="D20" s="1">
        <v>198.45</v>
      </c>
    </row>
    <row r="21" spans="1:4" x14ac:dyDescent="0.25">
      <c r="A21" s="45">
        <v>112389</v>
      </c>
      <c r="B21" s="46" t="s">
        <v>24</v>
      </c>
      <c r="C21" t="s">
        <v>337</v>
      </c>
      <c r="D21" s="1">
        <v>197.17</v>
      </c>
    </row>
    <row r="22" spans="1:4" x14ac:dyDescent="0.25">
      <c r="A22" s="45">
        <v>112394</v>
      </c>
      <c r="B22" s="46" t="s">
        <v>25</v>
      </c>
      <c r="C22" t="s">
        <v>337</v>
      </c>
      <c r="D22" s="1">
        <v>69.83</v>
      </c>
    </row>
    <row r="23" spans="1:4" x14ac:dyDescent="0.25">
      <c r="A23" s="45">
        <v>112397</v>
      </c>
      <c r="B23" s="46" t="s">
        <v>26</v>
      </c>
      <c r="C23" t="s">
        <v>337</v>
      </c>
      <c r="D23" s="1">
        <v>141.72</v>
      </c>
    </row>
    <row r="24" spans="1:4" x14ac:dyDescent="0.25">
      <c r="A24" s="45">
        <v>112401</v>
      </c>
      <c r="B24" s="46" t="s">
        <v>27</v>
      </c>
      <c r="C24" t="s">
        <v>350</v>
      </c>
      <c r="D24" s="1">
        <v>58.5</v>
      </c>
    </row>
    <row r="25" spans="1:4" x14ac:dyDescent="0.25">
      <c r="A25" s="45">
        <v>112402</v>
      </c>
      <c r="B25" s="46" t="s">
        <v>28</v>
      </c>
      <c r="C25" t="s">
        <v>335</v>
      </c>
      <c r="D25" s="1">
        <v>49.65</v>
      </c>
    </row>
    <row r="26" spans="1:4" x14ac:dyDescent="0.25">
      <c r="A26" s="45">
        <v>112405</v>
      </c>
      <c r="B26" s="46" t="s">
        <v>29</v>
      </c>
      <c r="C26" t="s">
        <v>337</v>
      </c>
      <c r="D26" s="1">
        <v>199.22</v>
      </c>
    </row>
    <row r="27" spans="1:4" x14ac:dyDescent="0.25">
      <c r="A27" s="45">
        <v>112408</v>
      </c>
      <c r="B27" s="46" t="s">
        <v>30</v>
      </c>
      <c r="C27" t="s">
        <v>335</v>
      </c>
      <c r="D27" s="1">
        <v>22.82</v>
      </c>
    </row>
    <row r="28" spans="1:4" x14ac:dyDescent="0.25">
      <c r="A28" s="45">
        <v>112409</v>
      </c>
      <c r="B28" s="46" t="s">
        <v>31</v>
      </c>
      <c r="C28" t="s">
        <v>337</v>
      </c>
      <c r="D28" s="1">
        <v>89.8</v>
      </c>
    </row>
    <row r="29" spans="1:4" x14ac:dyDescent="0.25">
      <c r="A29" s="45">
        <v>112419</v>
      </c>
      <c r="B29" s="46" t="s">
        <v>32</v>
      </c>
      <c r="C29" t="s">
        <v>337</v>
      </c>
      <c r="D29" s="1">
        <v>200</v>
      </c>
    </row>
    <row r="30" spans="1:4" x14ac:dyDescent="0.25">
      <c r="A30" s="45">
        <v>112433</v>
      </c>
      <c r="B30" s="46" t="s">
        <v>33</v>
      </c>
      <c r="C30" t="s">
        <v>352</v>
      </c>
      <c r="D30" s="1">
        <v>86.88</v>
      </c>
    </row>
    <row r="31" spans="1:4" x14ac:dyDescent="0.25">
      <c r="A31" s="45">
        <v>112444</v>
      </c>
      <c r="B31" s="46" t="s">
        <v>34</v>
      </c>
      <c r="C31" t="s">
        <v>335</v>
      </c>
      <c r="D31" s="1">
        <v>153.54</v>
      </c>
    </row>
    <row r="32" spans="1:4" x14ac:dyDescent="0.25">
      <c r="A32" s="45">
        <v>112449</v>
      </c>
      <c r="B32" s="46" t="s">
        <v>35</v>
      </c>
      <c r="C32" t="s">
        <v>337</v>
      </c>
      <c r="D32" s="1">
        <v>194.44</v>
      </c>
    </row>
    <row r="33" spans="1:4" x14ac:dyDescent="0.25">
      <c r="A33" s="45">
        <v>112469</v>
      </c>
      <c r="B33" s="46" t="s">
        <v>36</v>
      </c>
      <c r="C33" t="s">
        <v>337</v>
      </c>
      <c r="D33" s="1">
        <v>196.56</v>
      </c>
    </row>
    <row r="34" spans="1:4" x14ac:dyDescent="0.25">
      <c r="A34" s="45">
        <v>112492</v>
      </c>
      <c r="B34" s="46" t="s">
        <v>37</v>
      </c>
      <c r="C34" t="s">
        <v>337</v>
      </c>
      <c r="D34" s="1">
        <v>198.63</v>
      </c>
    </row>
    <row r="35" spans="1:4" x14ac:dyDescent="0.25">
      <c r="A35" s="45">
        <v>112495</v>
      </c>
      <c r="B35" s="46" t="s">
        <v>38</v>
      </c>
      <c r="C35" t="s">
        <v>335</v>
      </c>
      <c r="D35" s="1">
        <v>142.5</v>
      </c>
    </row>
    <row r="36" spans="1:4" x14ac:dyDescent="0.25">
      <c r="A36" s="45">
        <v>112502</v>
      </c>
      <c r="B36" s="46" t="s">
        <v>39</v>
      </c>
      <c r="C36" t="s">
        <v>350</v>
      </c>
      <c r="D36" s="1">
        <v>9.98</v>
      </c>
    </row>
    <row r="37" spans="1:4" x14ac:dyDescent="0.25">
      <c r="A37" s="45">
        <v>112503</v>
      </c>
      <c r="B37" s="46" t="s">
        <v>40</v>
      </c>
      <c r="C37" t="s">
        <v>335</v>
      </c>
      <c r="D37" s="1">
        <v>51.18</v>
      </c>
    </row>
    <row r="38" spans="1:4" x14ac:dyDescent="0.25">
      <c r="A38" s="45">
        <v>112504</v>
      </c>
      <c r="B38" s="46" t="s">
        <v>41</v>
      </c>
      <c r="C38" t="s">
        <v>337</v>
      </c>
      <c r="D38" s="1">
        <v>18.95</v>
      </c>
    </row>
    <row r="39" spans="1:4" x14ac:dyDescent="0.25">
      <c r="A39" s="45">
        <v>112507</v>
      </c>
      <c r="B39" s="46" t="s">
        <v>42</v>
      </c>
      <c r="C39" t="s">
        <v>337</v>
      </c>
      <c r="D39" s="1">
        <v>93.92</v>
      </c>
    </row>
    <row r="40" spans="1:4" x14ac:dyDescent="0.25">
      <c r="A40" s="45">
        <v>112508</v>
      </c>
      <c r="B40" s="46" t="s">
        <v>43</v>
      </c>
      <c r="C40" t="s">
        <v>353</v>
      </c>
      <c r="D40" s="1">
        <v>92.66</v>
      </c>
    </row>
    <row r="41" spans="1:4" x14ac:dyDescent="0.25">
      <c r="A41" s="45">
        <v>112515</v>
      </c>
      <c r="B41" s="46" t="s">
        <v>44</v>
      </c>
      <c r="C41" t="s">
        <v>354</v>
      </c>
      <c r="D41" s="1">
        <v>112.97</v>
      </c>
    </row>
    <row r="42" spans="1:4" x14ac:dyDescent="0.25">
      <c r="A42" s="45">
        <v>112526</v>
      </c>
      <c r="B42" s="46" t="s">
        <v>45</v>
      </c>
      <c r="C42" t="s">
        <v>337</v>
      </c>
      <c r="D42" s="1">
        <v>31.84</v>
      </c>
    </row>
    <row r="43" spans="1:4" x14ac:dyDescent="0.25">
      <c r="A43" s="45">
        <v>112527</v>
      </c>
      <c r="B43" s="46" t="s">
        <v>355</v>
      </c>
      <c r="C43" t="s">
        <v>350</v>
      </c>
      <c r="D43" s="1">
        <v>199.25</v>
      </c>
    </row>
    <row r="44" spans="1:4" x14ac:dyDescent="0.25">
      <c r="A44" s="45">
        <v>112540</v>
      </c>
      <c r="B44" s="46" t="s">
        <v>47</v>
      </c>
      <c r="C44" t="s">
        <v>335</v>
      </c>
      <c r="D44" s="1">
        <v>127.76</v>
      </c>
    </row>
    <row r="45" spans="1:4" x14ac:dyDescent="0.25">
      <c r="A45" s="45">
        <v>112545</v>
      </c>
      <c r="B45" s="46" t="s">
        <v>48</v>
      </c>
      <c r="C45" t="s">
        <v>337</v>
      </c>
      <c r="D45" s="1">
        <v>199.37</v>
      </c>
    </row>
    <row r="46" spans="1:4" x14ac:dyDescent="0.25">
      <c r="A46" s="45">
        <v>112553</v>
      </c>
      <c r="B46" s="46" t="s">
        <v>49</v>
      </c>
      <c r="C46" t="s">
        <v>337</v>
      </c>
      <c r="D46" s="1">
        <v>184.13</v>
      </c>
    </row>
    <row r="47" spans="1:4" x14ac:dyDescent="0.25">
      <c r="A47" s="45">
        <v>112558</v>
      </c>
      <c r="B47" s="46" t="s">
        <v>50</v>
      </c>
      <c r="C47" t="s">
        <v>354</v>
      </c>
      <c r="D47" s="1">
        <v>200</v>
      </c>
    </row>
    <row r="48" spans="1:4" x14ac:dyDescent="0.25">
      <c r="A48" s="45">
        <v>112569</v>
      </c>
      <c r="B48" s="46" t="s">
        <v>51</v>
      </c>
      <c r="C48" t="s">
        <v>337</v>
      </c>
      <c r="D48" s="1">
        <v>138.38999999999999</v>
      </c>
    </row>
    <row r="49" spans="1:4" x14ac:dyDescent="0.25">
      <c r="A49" s="45">
        <v>112573</v>
      </c>
      <c r="B49" s="46" t="s">
        <v>52</v>
      </c>
      <c r="C49" t="s">
        <v>335</v>
      </c>
      <c r="D49" s="1">
        <v>41.47</v>
      </c>
    </row>
    <row r="50" spans="1:4" x14ac:dyDescent="0.25">
      <c r="A50" s="45">
        <v>112576</v>
      </c>
      <c r="B50" s="46" t="s">
        <v>53</v>
      </c>
      <c r="C50" t="s">
        <v>337</v>
      </c>
      <c r="D50" s="1">
        <v>52.3</v>
      </c>
    </row>
    <row r="51" spans="1:4" x14ac:dyDescent="0.25">
      <c r="A51" s="45">
        <v>112579</v>
      </c>
      <c r="B51" s="46" t="s">
        <v>54</v>
      </c>
      <c r="C51" t="s">
        <v>337</v>
      </c>
      <c r="D51" s="1">
        <v>35.21</v>
      </c>
    </row>
    <row r="52" spans="1:4" x14ac:dyDescent="0.25">
      <c r="A52" s="45">
        <v>112581</v>
      </c>
      <c r="B52" s="46" t="s">
        <v>55</v>
      </c>
      <c r="C52" t="s">
        <v>335</v>
      </c>
      <c r="D52" s="1">
        <v>195.6</v>
      </c>
    </row>
    <row r="53" spans="1:4" x14ac:dyDescent="0.25">
      <c r="A53" s="45">
        <v>112611</v>
      </c>
      <c r="B53" s="46" t="s">
        <v>56</v>
      </c>
      <c r="C53" t="s">
        <v>335</v>
      </c>
      <c r="D53" s="1">
        <v>40</v>
      </c>
    </row>
    <row r="54" spans="1:4" x14ac:dyDescent="0.25">
      <c r="A54" s="45">
        <v>112619</v>
      </c>
      <c r="B54" s="46" t="s">
        <v>57</v>
      </c>
      <c r="C54" t="s">
        <v>335</v>
      </c>
      <c r="D54" s="1">
        <v>101.66</v>
      </c>
    </row>
    <row r="55" spans="1:4" x14ac:dyDescent="0.25">
      <c r="A55" s="45">
        <v>112625</v>
      </c>
      <c r="B55" s="46" t="s">
        <v>58</v>
      </c>
      <c r="C55" t="s">
        <v>350</v>
      </c>
      <c r="D55" s="1">
        <v>165.35</v>
      </c>
    </row>
    <row r="56" spans="1:4" x14ac:dyDescent="0.25">
      <c r="A56" s="45">
        <v>112626</v>
      </c>
      <c r="B56" s="46" t="s">
        <v>59</v>
      </c>
      <c r="C56" t="s">
        <v>335</v>
      </c>
      <c r="D56" s="1">
        <v>121.43</v>
      </c>
    </row>
    <row r="57" spans="1:4" x14ac:dyDescent="0.25">
      <c r="A57" s="45">
        <v>112628</v>
      </c>
      <c r="B57" s="46" t="s">
        <v>60</v>
      </c>
      <c r="C57" t="s">
        <v>335</v>
      </c>
      <c r="D57" s="1">
        <v>200</v>
      </c>
    </row>
    <row r="58" spans="1:4" x14ac:dyDescent="0.25">
      <c r="A58" s="45">
        <v>112641</v>
      </c>
      <c r="B58" s="46" t="s">
        <v>61</v>
      </c>
      <c r="C58" t="s">
        <v>337</v>
      </c>
      <c r="D58" s="1">
        <v>168.05</v>
      </c>
    </row>
    <row r="59" spans="1:4" x14ac:dyDescent="0.25">
      <c r="A59" s="45">
        <v>112649</v>
      </c>
      <c r="B59" s="46" t="s">
        <v>62</v>
      </c>
      <c r="C59" t="s">
        <v>337</v>
      </c>
      <c r="D59" s="1">
        <v>72.67</v>
      </c>
    </row>
    <row r="60" spans="1:4" x14ac:dyDescent="0.25">
      <c r="A60" s="45">
        <v>112650</v>
      </c>
      <c r="B60" s="46" t="s">
        <v>63</v>
      </c>
      <c r="C60" t="s">
        <v>337</v>
      </c>
      <c r="D60" s="1">
        <v>198.73</v>
      </c>
    </row>
    <row r="61" spans="1:4" x14ac:dyDescent="0.25">
      <c r="A61" s="45">
        <v>112654</v>
      </c>
      <c r="B61" s="46" t="s">
        <v>64</v>
      </c>
      <c r="C61" t="s">
        <v>350</v>
      </c>
      <c r="D61" s="1">
        <v>94.46</v>
      </c>
    </row>
    <row r="62" spans="1:4" x14ac:dyDescent="0.25">
      <c r="A62" s="45">
        <v>112664</v>
      </c>
      <c r="B62" s="46" t="s">
        <v>65</v>
      </c>
      <c r="C62" t="s">
        <v>337</v>
      </c>
      <c r="D62" s="1">
        <v>138.57</v>
      </c>
    </row>
    <row r="63" spans="1:4" x14ac:dyDescent="0.25">
      <c r="A63" s="45">
        <v>112667</v>
      </c>
      <c r="B63" s="46" t="s">
        <v>66</v>
      </c>
      <c r="C63" t="s">
        <v>356</v>
      </c>
      <c r="D63" s="1">
        <v>182.22</v>
      </c>
    </row>
    <row r="64" spans="1:4" x14ac:dyDescent="0.25">
      <c r="A64" s="45">
        <v>112669</v>
      </c>
      <c r="B64" s="46" t="s">
        <v>67</v>
      </c>
      <c r="C64" t="s">
        <v>337</v>
      </c>
      <c r="D64" s="1">
        <v>123.84</v>
      </c>
    </row>
    <row r="65" spans="1:4" x14ac:dyDescent="0.25">
      <c r="A65" s="45">
        <v>112674</v>
      </c>
      <c r="B65" s="46" t="s">
        <v>68</v>
      </c>
      <c r="C65" t="s">
        <v>337</v>
      </c>
      <c r="D65" s="1">
        <v>76.98</v>
      </c>
    </row>
    <row r="66" spans="1:4" x14ac:dyDescent="0.25">
      <c r="A66" s="45">
        <v>112680</v>
      </c>
      <c r="B66" s="46" t="s">
        <v>69</v>
      </c>
      <c r="C66" t="s">
        <v>354</v>
      </c>
      <c r="D66" s="1">
        <v>147.57</v>
      </c>
    </row>
    <row r="67" spans="1:4" x14ac:dyDescent="0.25">
      <c r="A67" s="45">
        <v>112693</v>
      </c>
      <c r="B67" s="46" t="s">
        <v>70</v>
      </c>
      <c r="C67" t="s">
        <v>337</v>
      </c>
      <c r="D67" s="1">
        <v>92.45</v>
      </c>
    </row>
    <row r="68" spans="1:4" x14ac:dyDescent="0.25">
      <c r="A68" s="45">
        <v>112694</v>
      </c>
      <c r="B68" s="46" t="s">
        <v>71</v>
      </c>
      <c r="C68" t="s">
        <v>353</v>
      </c>
      <c r="D68" s="1">
        <v>86.51</v>
      </c>
    </row>
    <row r="69" spans="1:4" x14ac:dyDescent="0.25">
      <c r="A69" s="45">
        <v>112697</v>
      </c>
      <c r="B69" s="46" t="s">
        <v>72</v>
      </c>
      <c r="C69" t="s">
        <v>337</v>
      </c>
      <c r="D69" s="1">
        <v>31.98</v>
      </c>
    </row>
    <row r="70" spans="1:4" x14ac:dyDescent="0.25">
      <c r="A70" s="45">
        <v>112704</v>
      </c>
      <c r="B70" s="46" t="s">
        <v>73</v>
      </c>
      <c r="C70" t="s">
        <v>352</v>
      </c>
      <c r="D70" s="1">
        <v>20.21</v>
      </c>
    </row>
    <row r="71" spans="1:4" x14ac:dyDescent="0.25">
      <c r="A71" s="45">
        <v>112722</v>
      </c>
      <c r="B71" s="46" t="s">
        <v>74</v>
      </c>
      <c r="C71" t="s">
        <v>335</v>
      </c>
      <c r="D71" s="1">
        <v>63.47</v>
      </c>
    </row>
    <row r="72" spans="1:4" x14ac:dyDescent="0.25">
      <c r="A72" s="45">
        <v>112724</v>
      </c>
      <c r="B72" s="46" t="s">
        <v>75</v>
      </c>
      <c r="C72" t="s">
        <v>335</v>
      </c>
      <c r="D72" s="1">
        <v>148.18</v>
      </c>
    </row>
    <row r="73" spans="1:4" x14ac:dyDescent="0.25">
      <c r="A73" s="45">
        <v>112725</v>
      </c>
      <c r="B73" s="46" t="s">
        <v>76</v>
      </c>
      <c r="C73" t="s">
        <v>353</v>
      </c>
      <c r="D73" s="1">
        <v>13.5</v>
      </c>
    </row>
    <row r="74" spans="1:4" x14ac:dyDescent="0.25">
      <c r="A74" s="45">
        <v>112730</v>
      </c>
      <c r="B74" s="46" t="s">
        <v>77</v>
      </c>
      <c r="C74" t="s">
        <v>335</v>
      </c>
      <c r="D74" s="1">
        <v>91.07</v>
      </c>
    </row>
    <row r="75" spans="1:4" x14ac:dyDescent="0.25">
      <c r="A75" s="45">
        <v>112733</v>
      </c>
      <c r="B75" s="46" t="s">
        <v>78</v>
      </c>
      <c r="C75" t="s">
        <v>350</v>
      </c>
      <c r="D75" s="1">
        <v>59.12</v>
      </c>
    </row>
    <row r="76" spans="1:4" x14ac:dyDescent="0.25">
      <c r="A76" s="45">
        <v>112737</v>
      </c>
      <c r="B76" s="46" t="s">
        <v>79</v>
      </c>
      <c r="C76" t="s">
        <v>337</v>
      </c>
      <c r="D76" s="1">
        <v>56.33</v>
      </c>
    </row>
    <row r="77" spans="1:4" x14ac:dyDescent="0.25">
      <c r="A77" s="45">
        <v>112744</v>
      </c>
      <c r="B77" s="46" t="s">
        <v>80</v>
      </c>
      <c r="C77" t="s">
        <v>353</v>
      </c>
      <c r="D77" s="1">
        <v>117.2</v>
      </c>
    </row>
    <row r="78" spans="1:4" x14ac:dyDescent="0.25">
      <c r="A78" s="45">
        <v>112745</v>
      </c>
      <c r="B78" s="46" t="s">
        <v>81</v>
      </c>
      <c r="C78" t="s">
        <v>356</v>
      </c>
      <c r="D78" s="1">
        <v>89.85</v>
      </c>
    </row>
    <row r="79" spans="1:4" x14ac:dyDescent="0.25">
      <c r="A79" s="45">
        <v>112759</v>
      </c>
      <c r="B79" s="46" t="s">
        <v>82</v>
      </c>
      <c r="C79" t="s">
        <v>350</v>
      </c>
      <c r="D79" s="1">
        <v>191.33</v>
      </c>
    </row>
    <row r="80" spans="1:4" x14ac:dyDescent="0.25">
      <c r="A80" s="45">
        <v>112769</v>
      </c>
      <c r="B80" s="46" t="s">
        <v>83</v>
      </c>
      <c r="C80" t="s">
        <v>350</v>
      </c>
      <c r="D80" s="1">
        <v>176.78</v>
      </c>
    </row>
    <row r="81" spans="1:4" x14ac:dyDescent="0.25">
      <c r="A81" s="45">
        <v>112774</v>
      </c>
      <c r="B81" s="46" t="s">
        <v>84</v>
      </c>
      <c r="C81" t="s">
        <v>337</v>
      </c>
      <c r="D81" s="1">
        <v>64.86</v>
      </c>
    </row>
    <row r="82" spans="1:4" x14ac:dyDescent="0.25">
      <c r="A82" s="45">
        <v>112778</v>
      </c>
      <c r="B82" s="46" t="s">
        <v>85</v>
      </c>
      <c r="C82" t="s">
        <v>337</v>
      </c>
      <c r="D82" s="1">
        <v>41.98</v>
      </c>
    </row>
    <row r="83" spans="1:4" x14ac:dyDescent="0.25">
      <c r="A83" s="45">
        <v>112780</v>
      </c>
      <c r="B83" s="46" t="s">
        <v>86</v>
      </c>
      <c r="C83" t="s">
        <v>337</v>
      </c>
      <c r="D83" s="1">
        <v>177.42</v>
      </c>
    </row>
    <row r="84" spans="1:4" x14ac:dyDescent="0.25">
      <c r="A84" s="45">
        <v>112798</v>
      </c>
      <c r="B84" s="46" t="s">
        <v>87</v>
      </c>
      <c r="C84" t="s">
        <v>337</v>
      </c>
      <c r="D84" s="1">
        <v>141.6</v>
      </c>
    </row>
    <row r="85" spans="1:4" x14ac:dyDescent="0.25">
      <c r="A85" s="45">
        <v>112818</v>
      </c>
      <c r="B85" s="46" t="s">
        <v>88</v>
      </c>
      <c r="C85" t="s">
        <v>354</v>
      </c>
      <c r="D85" s="1">
        <v>73.92</v>
      </c>
    </row>
    <row r="86" spans="1:4" x14ac:dyDescent="0.25">
      <c r="A86" s="45">
        <v>112823</v>
      </c>
      <c r="B86" s="46" t="s">
        <v>89</v>
      </c>
      <c r="C86" t="s">
        <v>337</v>
      </c>
      <c r="D86" s="1">
        <v>199.5</v>
      </c>
    </row>
    <row r="87" spans="1:4" x14ac:dyDescent="0.25">
      <c r="A87" s="45">
        <v>112840</v>
      </c>
      <c r="B87" s="46" t="s">
        <v>90</v>
      </c>
      <c r="C87" t="s">
        <v>337</v>
      </c>
      <c r="D87" s="1">
        <v>38.47</v>
      </c>
    </row>
    <row r="88" spans="1:4" x14ac:dyDescent="0.25">
      <c r="A88" s="45">
        <v>112853</v>
      </c>
      <c r="B88" s="46" t="s">
        <v>91</v>
      </c>
      <c r="C88" t="s">
        <v>337</v>
      </c>
      <c r="D88" s="1">
        <v>197.59</v>
      </c>
    </row>
    <row r="89" spans="1:4" x14ac:dyDescent="0.25">
      <c r="A89" s="45">
        <v>112865</v>
      </c>
      <c r="B89" s="46" t="s">
        <v>92</v>
      </c>
      <c r="C89" t="s">
        <v>337</v>
      </c>
      <c r="D89" s="1">
        <v>75.69</v>
      </c>
    </row>
    <row r="90" spans="1:4" x14ac:dyDescent="0.25">
      <c r="A90" s="45">
        <v>112867</v>
      </c>
      <c r="B90" s="46" t="s">
        <v>93</v>
      </c>
      <c r="C90" t="s">
        <v>337</v>
      </c>
      <c r="D90" s="1">
        <v>198</v>
      </c>
    </row>
    <row r="91" spans="1:4" x14ac:dyDescent="0.25">
      <c r="A91" s="45">
        <v>112877</v>
      </c>
      <c r="B91" s="46" t="s">
        <v>94</v>
      </c>
      <c r="C91" t="s">
        <v>335</v>
      </c>
      <c r="D91" s="1">
        <v>153.74</v>
      </c>
    </row>
    <row r="92" spans="1:4" x14ac:dyDescent="0.25">
      <c r="A92" s="45">
        <v>112881</v>
      </c>
      <c r="B92" s="46" t="s">
        <v>95</v>
      </c>
      <c r="C92" t="s">
        <v>337</v>
      </c>
      <c r="D92" s="1">
        <v>39.159999999999997</v>
      </c>
    </row>
    <row r="93" spans="1:4" x14ac:dyDescent="0.25">
      <c r="A93" s="45">
        <v>112883</v>
      </c>
      <c r="B93" s="46" t="s">
        <v>96</v>
      </c>
      <c r="C93" t="s">
        <v>335</v>
      </c>
      <c r="D93" s="1">
        <v>55</v>
      </c>
    </row>
    <row r="94" spans="1:4" x14ac:dyDescent="0.25">
      <c r="A94" s="45">
        <v>112891</v>
      </c>
      <c r="B94" s="46" t="s">
        <v>97</v>
      </c>
      <c r="C94" t="s">
        <v>337</v>
      </c>
      <c r="D94" s="1">
        <v>64.63</v>
      </c>
    </row>
    <row r="95" spans="1:4" x14ac:dyDescent="0.25">
      <c r="A95" s="45">
        <v>112892</v>
      </c>
      <c r="B95" s="46" t="s">
        <v>98</v>
      </c>
      <c r="C95" t="s">
        <v>357</v>
      </c>
      <c r="D95" s="1">
        <v>181.62</v>
      </c>
    </row>
    <row r="96" spans="1:4" x14ac:dyDescent="0.25">
      <c r="A96" s="45">
        <v>112900</v>
      </c>
      <c r="B96" s="46" t="s">
        <v>99</v>
      </c>
      <c r="C96" t="s">
        <v>335</v>
      </c>
      <c r="D96" s="1">
        <v>76.64</v>
      </c>
    </row>
    <row r="97" spans="1:4" x14ac:dyDescent="0.25">
      <c r="A97" s="45">
        <v>112902</v>
      </c>
      <c r="B97" s="46" t="s">
        <v>100</v>
      </c>
      <c r="C97" t="s">
        <v>335</v>
      </c>
      <c r="D97" s="1">
        <v>114.09</v>
      </c>
    </row>
    <row r="98" spans="1:4" x14ac:dyDescent="0.25">
      <c r="A98" s="45">
        <v>112908</v>
      </c>
      <c r="B98" s="46" t="s">
        <v>101</v>
      </c>
      <c r="C98" t="s">
        <v>335</v>
      </c>
      <c r="D98" s="1">
        <v>61.52</v>
      </c>
    </row>
    <row r="99" spans="1:4" x14ac:dyDescent="0.25">
      <c r="A99" s="45">
        <v>112916</v>
      </c>
      <c r="B99" s="46" t="s">
        <v>102</v>
      </c>
      <c r="C99" t="s">
        <v>337</v>
      </c>
      <c r="D99" s="1">
        <v>60.87</v>
      </c>
    </row>
    <row r="100" spans="1:4" x14ac:dyDescent="0.25">
      <c r="A100" s="45">
        <v>112922</v>
      </c>
      <c r="B100" s="46" t="s">
        <v>103</v>
      </c>
      <c r="C100" t="s">
        <v>352</v>
      </c>
      <c r="D100" s="1">
        <v>124.58</v>
      </c>
    </row>
    <row r="101" spans="1:4" x14ac:dyDescent="0.25">
      <c r="A101" s="45">
        <v>112928</v>
      </c>
      <c r="B101" s="46" t="s">
        <v>104</v>
      </c>
      <c r="C101" t="s">
        <v>337</v>
      </c>
      <c r="D101" s="1">
        <v>42.5</v>
      </c>
    </row>
    <row r="102" spans="1:4" x14ac:dyDescent="0.25">
      <c r="A102" s="45">
        <v>112940</v>
      </c>
      <c r="B102" s="46" t="s">
        <v>105</v>
      </c>
      <c r="C102" t="s">
        <v>337</v>
      </c>
      <c r="D102" s="1">
        <v>171.37</v>
      </c>
    </row>
    <row r="103" spans="1:4" x14ac:dyDescent="0.25">
      <c r="A103" s="45">
        <v>112941</v>
      </c>
      <c r="B103" s="46" t="s">
        <v>106</v>
      </c>
      <c r="C103" t="s">
        <v>337</v>
      </c>
      <c r="D103" s="1">
        <v>59.99</v>
      </c>
    </row>
    <row r="104" spans="1:4" x14ac:dyDescent="0.25">
      <c r="A104" s="45">
        <v>112946</v>
      </c>
      <c r="B104" s="46" t="s">
        <v>107</v>
      </c>
      <c r="C104" t="s">
        <v>337</v>
      </c>
      <c r="D104" s="1">
        <v>194.3</v>
      </c>
    </row>
    <row r="105" spans="1:4" x14ac:dyDescent="0.25">
      <c r="A105" s="45">
        <v>112956</v>
      </c>
      <c r="B105" s="46" t="s">
        <v>108</v>
      </c>
      <c r="C105" t="s">
        <v>335</v>
      </c>
      <c r="D105" s="1">
        <v>113.61</v>
      </c>
    </row>
    <row r="106" spans="1:4" x14ac:dyDescent="0.25">
      <c r="A106" s="45">
        <v>112973</v>
      </c>
      <c r="B106" s="46" t="s">
        <v>109</v>
      </c>
      <c r="C106" t="s">
        <v>335</v>
      </c>
      <c r="D106" s="1">
        <v>94.29</v>
      </c>
    </row>
    <row r="107" spans="1:4" x14ac:dyDescent="0.25">
      <c r="A107" s="45">
        <v>112996</v>
      </c>
      <c r="B107" s="46" t="s">
        <v>110</v>
      </c>
      <c r="C107" t="s">
        <v>337</v>
      </c>
      <c r="D107" s="1">
        <v>112.6</v>
      </c>
    </row>
    <row r="108" spans="1:4" x14ac:dyDescent="0.25">
      <c r="A108" s="45">
        <v>113008</v>
      </c>
      <c r="B108" s="46" t="s">
        <v>111</v>
      </c>
      <c r="C108" t="s">
        <v>350</v>
      </c>
      <c r="D108" s="1">
        <v>200</v>
      </c>
    </row>
    <row r="109" spans="1:4" x14ac:dyDescent="0.25">
      <c r="A109" s="45">
        <v>113013</v>
      </c>
      <c r="B109" s="46" t="s">
        <v>112</v>
      </c>
      <c r="C109" t="s">
        <v>350</v>
      </c>
      <c r="D109" s="1">
        <v>51.06</v>
      </c>
    </row>
    <row r="110" spans="1:4" x14ac:dyDescent="0.25">
      <c r="A110" s="45">
        <v>113021</v>
      </c>
      <c r="B110" s="46" t="s">
        <v>113</v>
      </c>
      <c r="C110" t="s">
        <v>337</v>
      </c>
      <c r="D110" s="1">
        <v>82.05</v>
      </c>
    </row>
    <row r="111" spans="1:4" x14ac:dyDescent="0.25">
      <c r="A111" s="45">
        <v>113032</v>
      </c>
      <c r="B111" s="46" t="s">
        <v>114</v>
      </c>
      <c r="C111" t="s">
        <v>337</v>
      </c>
      <c r="D111" s="1">
        <v>79.7</v>
      </c>
    </row>
    <row r="112" spans="1:4" x14ac:dyDescent="0.25">
      <c r="A112" s="45">
        <v>113034</v>
      </c>
      <c r="B112" s="46" t="s">
        <v>358</v>
      </c>
      <c r="C112" t="s">
        <v>350</v>
      </c>
      <c r="D112" s="1">
        <v>194.2</v>
      </c>
    </row>
    <row r="113" spans="1:4" x14ac:dyDescent="0.25">
      <c r="A113" s="45">
        <v>113064</v>
      </c>
      <c r="B113" s="46" t="s">
        <v>116</v>
      </c>
      <c r="C113" t="s">
        <v>335</v>
      </c>
      <c r="D113" s="1">
        <v>31.19</v>
      </c>
    </row>
    <row r="114" spans="1:4" x14ac:dyDescent="0.25">
      <c r="A114" s="45">
        <v>113072</v>
      </c>
      <c r="B114" s="46" t="s">
        <v>117</v>
      </c>
      <c r="C114" t="s">
        <v>335</v>
      </c>
      <c r="D114" s="1">
        <v>192.89</v>
      </c>
    </row>
    <row r="115" spans="1:4" x14ac:dyDescent="0.25">
      <c r="A115" s="45">
        <v>113074</v>
      </c>
      <c r="B115" s="46" t="s">
        <v>118</v>
      </c>
      <c r="C115" t="s">
        <v>350</v>
      </c>
      <c r="D115" s="1">
        <v>155.38</v>
      </c>
    </row>
    <row r="116" spans="1:4" x14ac:dyDescent="0.25">
      <c r="A116" s="45">
        <v>113082</v>
      </c>
      <c r="B116" s="46" t="s">
        <v>359</v>
      </c>
      <c r="C116" t="s">
        <v>337</v>
      </c>
      <c r="D116" s="1">
        <v>154.47</v>
      </c>
    </row>
    <row r="117" spans="1:4" x14ac:dyDescent="0.25">
      <c r="A117" s="45">
        <v>113098</v>
      </c>
      <c r="B117" s="46" t="s">
        <v>120</v>
      </c>
      <c r="C117" t="s">
        <v>352</v>
      </c>
      <c r="D117" s="1">
        <v>193.44</v>
      </c>
    </row>
    <row r="118" spans="1:4" x14ac:dyDescent="0.25">
      <c r="A118" s="45">
        <v>113103</v>
      </c>
      <c r="B118" s="46" t="s">
        <v>121</v>
      </c>
      <c r="C118" t="s">
        <v>335</v>
      </c>
      <c r="D118" s="1">
        <v>159.94999999999999</v>
      </c>
    </row>
    <row r="119" spans="1:4" x14ac:dyDescent="0.25">
      <c r="A119" s="45">
        <v>113107</v>
      </c>
      <c r="B119" s="46" t="s">
        <v>122</v>
      </c>
      <c r="C119" t="s">
        <v>337</v>
      </c>
      <c r="D119" s="1">
        <v>146.02000000000001</v>
      </c>
    </row>
    <row r="120" spans="1:4" x14ac:dyDescent="0.25">
      <c r="A120" s="45">
        <v>113110</v>
      </c>
      <c r="B120" s="46" t="s">
        <v>123</v>
      </c>
      <c r="C120" t="s">
        <v>337</v>
      </c>
      <c r="D120" s="1">
        <v>159.44</v>
      </c>
    </row>
    <row r="121" spans="1:4" x14ac:dyDescent="0.25">
      <c r="A121" s="45">
        <v>113119</v>
      </c>
      <c r="B121" s="46" t="s">
        <v>124</v>
      </c>
      <c r="C121" t="s">
        <v>352</v>
      </c>
      <c r="D121" s="1">
        <v>43.98</v>
      </c>
    </row>
    <row r="122" spans="1:4" x14ac:dyDescent="0.25">
      <c r="A122" s="45">
        <v>113132</v>
      </c>
      <c r="B122" s="46" t="s">
        <v>125</v>
      </c>
      <c r="C122" t="s">
        <v>352</v>
      </c>
      <c r="D122" s="1">
        <v>19.8</v>
      </c>
    </row>
    <row r="123" spans="1:4" x14ac:dyDescent="0.25">
      <c r="A123" s="45">
        <v>113140</v>
      </c>
      <c r="B123" s="46" t="s">
        <v>126</v>
      </c>
      <c r="C123" t="s">
        <v>337</v>
      </c>
      <c r="D123" s="1">
        <v>120.53</v>
      </c>
    </row>
    <row r="124" spans="1:4" x14ac:dyDescent="0.25">
      <c r="A124" s="45">
        <v>113153</v>
      </c>
      <c r="B124" s="46" t="s">
        <v>127</v>
      </c>
      <c r="C124" t="s">
        <v>335</v>
      </c>
      <c r="D124" s="1">
        <v>111.48</v>
      </c>
    </row>
    <row r="125" spans="1:4" x14ac:dyDescent="0.25">
      <c r="A125" s="45">
        <v>113158</v>
      </c>
      <c r="B125" s="46" t="s">
        <v>128</v>
      </c>
      <c r="C125" t="s">
        <v>352</v>
      </c>
      <c r="D125" s="1">
        <v>72.2</v>
      </c>
    </row>
    <row r="126" spans="1:4" x14ac:dyDescent="0.25">
      <c r="A126" s="45">
        <v>113160</v>
      </c>
      <c r="B126" s="46" t="s">
        <v>129</v>
      </c>
      <c r="C126" t="s">
        <v>352</v>
      </c>
      <c r="D126" s="1">
        <v>152.56</v>
      </c>
    </row>
    <row r="127" spans="1:4" x14ac:dyDescent="0.25">
      <c r="A127" s="45">
        <v>113172</v>
      </c>
      <c r="B127" s="46" t="s">
        <v>130</v>
      </c>
      <c r="C127" t="s">
        <v>337</v>
      </c>
      <c r="D127" s="1">
        <v>200</v>
      </c>
    </row>
    <row r="128" spans="1:4" x14ac:dyDescent="0.25">
      <c r="A128" s="45">
        <v>113181</v>
      </c>
      <c r="B128" s="46" t="s">
        <v>131</v>
      </c>
      <c r="C128" t="s">
        <v>335</v>
      </c>
      <c r="D128" s="1">
        <v>66.650000000000006</v>
      </c>
    </row>
    <row r="129" spans="1:4" x14ac:dyDescent="0.25">
      <c r="A129" s="45">
        <v>113183</v>
      </c>
      <c r="B129" s="46" t="s">
        <v>132</v>
      </c>
      <c r="C129" t="s">
        <v>352</v>
      </c>
      <c r="D129" s="1">
        <v>50</v>
      </c>
    </row>
    <row r="130" spans="1:4" x14ac:dyDescent="0.25">
      <c r="A130" s="45">
        <v>113185</v>
      </c>
      <c r="B130" s="46" t="s">
        <v>133</v>
      </c>
      <c r="C130" t="s">
        <v>350</v>
      </c>
      <c r="D130" s="1">
        <v>29.18</v>
      </c>
    </row>
    <row r="131" spans="1:4" x14ac:dyDescent="0.25">
      <c r="A131" s="45">
        <v>113188</v>
      </c>
      <c r="B131" s="46" t="s">
        <v>134</v>
      </c>
      <c r="C131" t="s">
        <v>335</v>
      </c>
      <c r="D131" s="1">
        <v>199.86</v>
      </c>
    </row>
    <row r="132" spans="1:4" x14ac:dyDescent="0.25">
      <c r="A132" s="45">
        <v>113198</v>
      </c>
      <c r="B132" s="46" t="s">
        <v>135</v>
      </c>
      <c r="C132" t="s">
        <v>354</v>
      </c>
      <c r="D132" s="1">
        <v>14.91</v>
      </c>
    </row>
    <row r="133" spans="1:4" x14ac:dyDescent="0.25">
      <c r="A133" s="45">
        <v>113204</v>
      </c>
      <c r="B133" s="46" t="s">
        <v>136</v>
      </c>
      <c r="C133" t="s">
        <v>335</v>
      </c>
      <c r="D133" s="1">
        <v>61.49</v>
      </c>
    </row>
    <row r="134" spans="1:4" x14ac:dyDescent="0.25">
      <c r="A134" s="45">
        <v>113205</v>
      </c>
      <c r="B134" s="46" t="s">
        <v>137</v>
      </c>
      <c r="C134" t="s">
        <v>337</v>
      </c>
      <c r="D134" s="1">
        <v>71.989999999999995</v>
      </c>
    </row>
    <row r="135" spans="1:4" x14ac:dyDescent="0.25">
      <c r="A135" s="45">
        <v>113213</v>
      </c>
      <c r="B135" s="46" t="s">
        <v>138</v>
      </c>
      <c r="C135" t="s">
        <v>350</v>
      </c>
      <c r="D135" s="1">
        <v>18.04</v>
      </c>
    </row>
    <row r="136" spans="1:4" x14ac:dyDescent="0.25">
      <c r="A136" s="45">
        <v>113217</v>
      </c>
      <c r="B136" s="46" t="s">
        <v>139</v>
      </c>
      <c r="C136" t="s">
        <v>335</v>
      </c>
      <c r="D136" s="1">
        <v>148.4</v>
      </c>
    </row>
    <row r="137" spans="1:4" x14ac:dyDescent="0.25">
      <c r="A137" s="45">
        <v>113218</v>
      </c>
      <c r="B137" s="46" t="s">
        <v>140</v>
      </c>
      <c r="C137" t="s">
        <v>350</v>
      </c>
      <c r="D137" s="1">
        <v>142.29</v>
      </c>
    </row>
    <row r="138" spans="1:4" x14ac:dyDescent="0.25">
      <c r="A138" s="45">
        <v>113219</v>
      </c>
      <c r="B138" s="46" t="s">
        <v>141</v>
      </c>
      <c r="C138" t="s">
        <v>350</v>
      </c>
      <c r="D138" s="1">
        <v>193.79</v>
      </c>
    </row>
    <row r="139" spans="1:4" x14ac:dyDescent="0.25">
      <c r="A139" s="45">
        <v>113253</v>
      </c>
      <c r="B139" s="46" t="s">
        <v>142</v>
      </c>
      <c r="C139" t="s">
        <v>354</v>
      </c>
      <c r="D139" s="1">
        <v>66.430000000000007</v>
      </c>
    </row>
    <row r="140" spans="1:4" x14ac:dyDescent="0.25">
      <c r="A140" s="45">
        <v>113262</v>
      </c>
      <c r="B140" s="46" t="s">
        <v>143</v>
      </c>
      <c r="C140" t="s">
        <v>337</v>
      </c>
      <c r="D140" s="1">
        <v>200</v>
      </c>
    </row>
    <row r="141" spans="1:4" x14ac:dyDescent="0.25">
      <c r="A141" s="45">
        <v>113263</v>
      </c>
      <c r="B141" s="46" t="s">
        <v>144</v>
      </c>
      <c r="C141" t="s">
        <v>337</v>
      </c>
      <c r="D141" s="1">
        <v>58.77</v>
      </c>
    </row>
    <row r="142" spans="1:4" x14ac:dyDescent="0.25">
      <c r="A142" s="45">
        <v>113264</v>
      </c>
      <c r="B142" s="46" t="s">
        <v>145</v>
      </c>
      <c r="C142" t="s">
        <v>337</v>
      </c>
      <c r="D142" s="1">
        <v>140.97</v>
      </c>
    </row>
    <row r="143" spans="1:4" x14ac:dyDescent="0.25">
      <c r="A143" s="45">
        <v>113279</v>
      </c>
      <c r="B143" s="46" t="s">
        <v>146</v>
      </c>
      <c r="C143" t="s">
        <v>360</v>
      </c>
      <c r="D143" s="1">
        <v>33.020000000000003</v>
      </c>
    </row>
    <row r="144" spans="1:4" x14ac:dyDescent="0.25">
      <c r="A144" s="45">
        <v>113294</v>
      </c>
      <c r="B144" s="46" t="s">
        <v>147</v>
      </c>
      <c r="C144" t="s">
        <v>337</v>
      </c>
      <c r="D144" s="1">
        <v>144.5</v>
      </c>
    </row>
    <row r="145" spans="1:4" x14ac:dyDescent="0.25">
      <c r="A145" s="45">
        <v>113305</v>
      </c>
      <c r="B145" s="46" t="s">
        <v>148</v>
      </c>
      <c r="C145" t="s">
        <v>337</v>
      </c>
      <c r="D145" s="1">
        <v>89.38</v>
      </c>
    </row>
    <row r="146" spans="1:4" x14ac:dyDescent="0.25">
      <c r="A146" s="45">
        <v>113309</v>
      </c>
      <c r="B146" s="46" t="s">
        <v>149</v>
      </c>
      <c r="C146" t="s">
        <v>337</v>
      </c>
      <c r="D146" s="1">
        <v>195.92</v>
      </c>
    </row>
    <row r="147" spans="1:4" x14ac:dyDescent="0.25">
      <c r="A147" s="45">
        <v>113320</v>
      </c>
      <c r="B147" s="46" t="s">
        <v>150</v>
      </c>
      <c r="C147" t="s">
        <v>352</v>
      </c>
      <c r="D147" s="1">
        <v>224.19</v>
      </c>
    </row>
    <row r="148" spans="1:4" x14ac:dyDescent="0.25">
      <c r="A148" s="45">
        <v>113325</v>
      </c>
      <c r="B148" s="46" t="s">
        <v>151</v>
      </c>
      <c r="C148" t="s">
        <v>352</v>
      </c>
      <c r="D148" s="1">
        <v>178.3</v>
      </c>
    </row>
    <row r="149" spans="1:4" x14ac:dyDescent="0.25">
      <c r="A149" s="45">
        <v>113328</v>
      </c>
      <c r="B149" s="46" t="s">
        <v>152</v>
      </c>
      <c r="C149" t="s">
        <v>337</v>
      </c>
      <c r="D149" s="1">
        <v>117.78</v>
      </c>
    </row>
    <row r="150" spans="1:4" x14ac:dyDescent="0.25">
      <c r="A150" s="45">
        <v>113334</v>
      </c>
      <c r="B150" s="46" t="s">
        <v>153</v>
      </c>
      <c r="C150" t="s">
        <v>350</v>
      </c>
      <c r="D150" s="1">
        <v>166.1</v>
      </c>
    </row>
    <row r="151" spans="1:4" x14ac:dyDescent="0.25">
      <c r="A151" s="45">
        <v>113335</v>
      </c>
      <c r="B151" s="46" t="s">
        <v>154</v>
      </c>
      <c r="C151" t="s">
        <v>354</v>
      </c>
      <c r="D151" s="1">
        <v>13.32</v>
      </c>
    </row>
    <row r="152" spans="1:4" x14ac:dyDescent="0.25">
      <c r="A152" s="45">
        <v>113341</v>
      </c>
      <c r="B152" s="46" t="s">
        <v>155</v>
      </c>
      <c r="C152" t="s">
        <v>337</v>
      </c>
      <c r="D152" s="1">
        <v>121.48</v>
      </c>
    </row>
    <row r="153" spans="1:4" x14ac:dyDescent="0.25">
      <c r="A153" s="45">
        <v>113353</v>
      </c>
      <c r="B153" s="46" t="s">
        <v>156</v>
      </c>
      <c r="C153" t="s">
        <v>350</v>
      </c>
      <c r="D153" s="1">
        <v>104.59</v>
      </c>
    </row>
    <row r="154" spans="1:4" x14ac:dyDescent="0.25">
      <c r="A154" s="45">
        <v>113355</v>
      </c>
      <c r="B154" s="46" t="s">
        <v>157</v>
      </c>
      <c r="C154" t="s">
        <v>335</v>
      </c>
      <c r="D154" s="1">
        <v>62.27</v>
      </c>
    </row>
    <row r="155" spans="1:4" x14ac:dyDescent="0.25">
      <c r="A155" s="45">
        <v>113361</v>
      </c>
      <c r="B155" s="46" t="s">
        <v>158</v>
      </c>
      <c r="C155" t="s">
        <v>350</v>
      </c>
      <c r="D155" s="1">
        <v>166.52</v>
      </c>
    </row>
    <row r="156" spans="1:4" x14ac:dyDescent="0.25">
      <c r="A156" s="45">
        <v>113379</v>
      </c>
      <c r="B156" s="46" t="s">
        <v>159</v>
      </c>
      <c r="C156" t="s">
        <v>353</v>
      </c>
      <c r="D156" s="1">
        <v>96.19</v>
      </c>
    </row>
    <row r="157" spans="1:4" x14ac:dyDescent="0.25">
      <c r="A157" s="45">
        <v>113389</v>
      </c>
      <c r="B157" s="46" t="s">
        <v>160</v>
      </c>
      <c r="C157" t="s">
        <v>352</v>
      </c>
      <c r="D157" s="1">
        <v>199.7</v>
      </c>
    </row>
    <row r="158" spans="1:4" x14ac:dyDescent="0.25">
      <c r="A158" s="45">
        <v>113406</v>
      </c>
      <c r="B158" s="46" t="s">
        <v>161</v>
      </c>
      <c r="C158" t="s">
        <v>337</v>
      </c>
      <c r="D158" s="1">
        <v>199.67</v>
      </c>
    </row>
    <row r="159" spans="1:4" x14ac:dyDescent="0.25">
      <c r="A159" s="45">
        <v>113407</v>
      </c>
      <c r="B159" s="46" t="s">
        <v>162</v>
      </c>
      <c r="C159" t="s">
        <v>350</v>
      </c>
      <c r="D159" s="1">
        <v>125.33</v>
      </c>
    </row>
    <row r="160" spans="1:4" x14ac:dyDescent="0.25">
      <c r="A160" s="45">
        <v>113410</v>
      </c>
      <c r="B160" s="46" t="s">
        <v>163</v>
      </c>
      <c r="C160" t="s">
        <v>337</v>
      </c>
      <c r="D160" s="1">
        <v>133.22</v>
      </c>
    </row>
    <row r="161" spans="1:4" x14ac:dyDescent="0.25">
      <c r="A161" s="45">
        <v>113415</v>
      </c>
      <c r="B161" s="46" t="s">
        <v>164</v>
      </c>
      <c r="C161" t="s">
        <v>337</v>
      </c>
      <c r="D161" s="1">
        <v>191.97</v>
      </c>
    </row>
    <row r="162" spans="1:4" x14ac:dyDescent="0.25">
      <c r="A162" s="45">
        <v>113419</v>
      </c>
      <c r="B162" s="46" t="s">
        <v>361</v>
      </c>
      <c r="C162" t="s">
        <v>362</v>
      </c>
      <c r="D162" s="1">
        <v>66.64</v>
      </c>
    </row>
    <row r="163" spans="1:4" x14ac:dyDescent="0.25">
      <c r="A163" s="45">
        <v>113431</v>
      </c>
      <c r="B163" s="46" t="s">
        <v>166</v>
      </c>
      <c r="C163" t="s">
        <v>337</v>
      </c>
      <c r="D163" s="1">
        <v>62.07</v>
      </c>
    </row>
    <row r="164" spans="1:4" x14ac:dyDescent="0.25">
      <c r="A164" s="45">
        <v>113463</v>
      </c>
      <c r="B164" s="46" t="s">
        <v>167</v>
      </c>
      <c r="C164" t="s">
        <v>337</v>
      </c>
      <c r="D164" s="1">
        <v>53.93</v>
      </c>
    </row>
    <row r="165" spans="1:4" x14ac:dyDescent="0.25">
      <c r="A165" s="45">
        <v>113474</v>
      </c>
      <c r="B165" s="46" t="s">
        <v>168</v>
      </c>
      <c r="C165" t="s">
        <v>335</v>
      </c>
      <c r="D165" s="1">
        <v>45.96</v>
      </c>
    </row>
    <row r="166" spans="1:4" x14ac:dyDescent="0.25">
      <c r="A166" s="45">
        <v>113477</v>
      </c>
      <c r="B166" s="46" t="s">
        <v>169</v>
      </c>
      <c r="C166" t="s">
        <v>335</v>
      </c>
      <c r="D166" s="1">
        <v>108.51</v>
      </c>
    </row>
    <row r="167" spans="1:4" x14ac:dyDescent="0.25">
      <c r="A167" s="45">
        <v>113478</v>
      </c>
      <c r="B167" s="46" t="s">
        <v>170</v>
      </c>
      <c r="C167" t="s">
        <v>363</v>
      </c>
      <c r="D167" s="1">
        <v>101.69</v>
      </c>
    </row>
    <row r="168" spans="1:4" x14ac:dyDescent="0.25">
      <c r="A168" s="45">
        <v>113519</v>
      </c>
      <c r="B168" s="46" t="s">
        <v>172</v>
      </c>
      <c r="C168" t="s">
        <v>353</v>
      </c>
      <c r="D168" s="1">
        <v>37.47</v>
      </c>
    </row>
    <row r="169" spans="1:4" x14ac:dyDescent="0.25">
      <c r="A169" s="45">
        <v>113520</v>
      </c>
      <c r="B169" s="46" t="s">
        <v>173</v>
      </c>
      <c r="C169" t="s">
        <v>354</v>
      </c>
      <c r="D169" s="1">
        <v>165.66</v>
      </c>
    </row>
    <row r="170" spans="1:4" x14ac:dyDescent="0.25">
      <c r="A170" s="45">
        <v>113536</v>
      </c>
      <c r="B170" s="46" t="s">
        <v>174</v>
      </c>
      <c r="C170" t="s">
        <v>337</v>
      </c>
      <c r="D170" s="1">
        <v>174.2</v>
      </c>
    </row>
    <row r="171" spans="1:4" x14ac:dyDescent="0.25">
      <c r="A171" s="45">
        <v>113541</v>
      </c>
      <c r="B171" s="46" t="s">
        <v>175</v>
      </c>
      <c r="C171" t="s">
        <v>364</v>
      </c>
      <c r="D171" s="1">
        <v>19.55</v>
      </c>
    </row>
    <row r="172" spans="1:4" x14ac:dyDescent="0.25">
      <c r="A172" s="45">
        <v>113546</v>
      </c>
      <c r="B172" s="46" t="s">
        <v>176</v>
      </c>
      <c r="C172" t="s">
        <v>352</v>
      </c>
      <c r="D172" s="1">
        <v>139.91999999999999</v>
      </c>
    </row>
    <row r="173" spans="1:4" x14ac:dyDescent="0.25">
      <c r="A173" s="45">
        <v>113549</v>
      </c>
      <c r="B173" s="46" t="s">
        <v>177</v>
      </c>
      <c r="C173" t="s">
        <v>335</v>
      </c>
      <c r="D173" s="1">
        <v>288.60000000000002</v>
      </c>
    </row>
    <row r="174" spans="1:4" x14ac:dyDescent="0.25">
      <c r="A174" s="45">
        <v>113551</v>
      </c>
      <c r="B174" s="46" t="s">
        <v>178</v>
      </c>
      <c r="C174" t="s">
        <v>337</v>
      </c>
      <c r="D174" s="1">
        <v>21.99</v>
      </c>
    </row>
    <row r="175" spans="1:4" x14ac:dyDescent="0.25">
      <c r="A175" s="45">
        <v>113558</v>
      </c>
      <c r="B175" s="46" t="s">
        <v>179</v>
      </c>
      <c r="C175" t="s">
        <v>337</v>
      </c>
      <c r="D175" s="1">
        <v>33</v>
      </c>
    </row>
    <row r="176" spans="1:4" x14ac:dyDescent="0.25">
      <c r="A176" s="45">
        <v>113577</v>
      </c>
      <c r="B176" s="46" t="s">
        <v>180</v>
      </c>
      <c r="C176" t="s">
        <v>352</v>
      </c>
      <c r="D176" s="1">
        <v>67.02</v>
      </c>
    </row>
    <row r="177" spans="1:4" x14ac:dyDescent="0.25">
      <c r="A177" s="45">
        <v>113579</v>
      </c>
      <c r="B177" s="46" t="s">
        <v>181</v>
      </c>
      <c r="C177" t="s">
        <v>337</v>
      </c>
      <c r="D177" s="1">
        <v>75.290000000000006</v>
      </c>
    </row>
    <row r="178" spans="1:4" x14ac:dyDescent="0.25">
      <c r="A178" s="45">
        <v>113586</v>
      </c>
      <c r="B178" s="46" t="s">
        <v>182</v>
      </c>
      <c r="C178" t="s">
        <v>337</v>
      </c>
      <c r="D178" s="1">
        <v>136.22999999999999</v>
      </c>
    </row>
    <row r="179" spans="1:4" x14ac:dyDescent="0.25">
      <c r="A179" s="45">
        <v>113594</v>
      </c>
      <c r="B179" s="46" t="s">
        <v>183</v>
      </c>
      <c r="C179" t="s">
        <v>335</v>
      </c>
      <c r="D179" s="1">
        <v>132.5</v>
      </c>
    </row>
    <row r="180" spans="1:4" x14ac:dyDescent="0.25">
      <c r="A180" s="45">
        <v>113608</v>
      </c>
      <c r="B180" s="46" t="s">
        <v>184</v>
      </c>
      <c r="C180" t="s">
        <v>337</v>
      </c>
      <c r="D180" s="1">
        <v>161.46</v>
      </c>
    </row>
    <row r="181" spans="1:4" x14ac:dyDescent="0.25">
      <c r="A181" s="45">
        <v>113611</v>
      </c>
      <c r="B181" s="46" t="s">
        <v>185</v>
      </c>
      <c r="C181" t="s">
        <v>354</v>
      </c>
      <c r="D181" s="1">
        <v>135.25</v>
      </c>
    </row>
    <row r="182" spans="1:4" x14ac:dyDescent="0.25">
      <c r="A182" s="45">
        <v>113614</v>
      </c>
      <c r="B182" s="46" t="s">
        <v>186</v>
      </c>
      <c r="C182" t="s">
        <v>350</v>
      </c>
      <c r="D182" s="1">
        <v>66.25</v>
      </c>
    </row>
    <row r="183" spans="1:4" x14ac:dyDescent="0.25">
      <c r="A183" s="45">
        <v>113633</v>
      </c>
      <c r="B183" s="46" t="s">
        <v>187</v>
      </c>
      <c r="C183" t="s">
        <v>350</v>
      </c>
      <c r="D183" s="1">
        <v>172.44</v>
      </c>
    </row>
    <row r="184" spans="1:4" x14ac:dyDescent="0.25">
      <c r="A184" s="45">
        <v>113636</v>
      </c>
      <c r="B184" s="46" t="s">
        <v>188</v>
      </c>
      <c r="C184" t="s">
        <v>335</v>
      </c>
      <c r="D184" s="1">
        <v>196.39</v>
      </c>
    </row>
    <row r="185" spans="1:4" x14ac:dyDescent="0.25">
      <c r="A185" s="45">
        <v>113646</v>
      </c>
      <c r="B185" s="46" t="s">
        <v>189</v>
      </c>
      <c r="C185" t="s">
        <v>337</v>
      </c>
      <c r="D185" s="1">
        <v>45.5</v>
      </c>
    </row>
    <row r="186" spans="1:4" x14ac:dyDescent="0.25">
      <c r="A186" s="45">
        <v>113655</v>
      </c>
      <c r="B186" s="46" t="s">
        <v>190</v>
      </c>
      <c r="C186" t="s">
        <v>350</v>
      </c>
      <c r="D186" s="1">
        <v>104.41</v>
      </c>
    </row>
    <row r="187" spans="1:4" x14ac:dyDescent="0.25">
      <c r="A187" s="45">
        <v>113669</v>
      </c>
      <c r="B187" s="46" t="s">
        <v>191</v>
      </c>
      <c r="C187" t="s">
        <v>337</v>
      </c>
      <c r="D187" s="1">
        <v>62.52</v>
      </c>
    </row>
    <row r="188" spans="1:4" x14ac:dyDescent="0.25">
      <c r="A188" s="45">
        <v>113686</v>
      </c>
      <c r="B188" s="46" t="s">
        <v>192</v>
      </c>
      <c r="C188" t="s">
        <v>337</v>
      </c>
      <c r="D188" s="1">
        <v>165.52</v>
      </c>
    </row>
    <row r="189" spans="1:4" x14ac:dyDescent="0.25">
      <c r="A189" s="45">
        <v>113689</v>
      </c>
      <c r="B189" s="46" t="s">
        <v>365</v>
      </c>
      <c r="C189" t="s">
        <v>352</v>
      </c>
      <c r="D189" s="1">
        <v>53.39</v>
      </c>
    </row>
    <row r="190" spans="1:4" x14ac:dyDescent="0.25">
      <c r="A190" s="45">
        <v>113699</v>
      </c>
      <c r="B190" s="46" t="s">
        <v>366</v>
      </c>
      <c r="C190" t="s">
        <v>337</v>
      </c>
      <c r="D190" s="1">
        <v>47.31</v>
      </c>
    </row>
    <row r="191" spans="1:4" x14ac:dyDescent="0.25">
      <c r="A191" s="45">
        <v>113704</v>
      </c>
      <c r="B191" s="46" t="s">
        <v>195</v>
      </c>
      <c r="C191" t="s">
        <v>337</v>
      </c>
      <c r="D191" s="1">
        <v>19.48</v>
      </c>
    </row>
    <row r="192" spans="1:4" x14ac:dyDescent="0.25">
      <c r="A192" s="45">
        <v>113728</v>
      </c>
      <c r="B192" s="46" t="s">
        <v>196</v>
      </c>
      <c r="C192" t="s">
        <v>335</v>
      </c>
      <c r="D192" s="1">
        <v>192.44</v>
      </c>
    </row>
    <row r="193" spans="1:4" x14ac:dyDescent="0.25">
      <c r="A193" s="45">
        <v>113760</v>
      </c>
      <c r="B193" s="46" t="s">
        <v>197</v>
      </c>
      <c r="C193" t="s">
        <v>367</v>
      </c>
      <c r="D193" s="1">
        <v>192.09</v>
      </c>
    </row>
    <row r="194" spans="1:4" x14ac:dyDescent="0.25">
      <c r="A194" s="45">
        <v>113769</v>
      </c>
      <c r="B194" s="46" t="s">
        <v>198</v>
      </c>
      <c r="C194" t="s">
        <v>368</v>
      </c>
      <c r="D194" s="1">
        <v>157.71</v>
      </c>
    </row>
    <row r="195" spans="1:4" x14ac:dyDescent="0.25">
      <c r="A195" s="45">
        <v>113775</v>
      </c>
      <c r="B195" s="46" t="s">
        <v>369</v>
      </c>
      <c r="C195" t="s">
        <v>370</v>
      </c>
      <c r="D195" s="1">
        <v>85.95</v>
      </c>
    </row>
    <row r="196" spans="1:4" x14ac:dyDescent="0.25">
      <c r="A196" s="45">
        <v>113778</v>
      </c>
      <c r="B196" s="46" t="s">
        <v>371</v>
      </c>
      <c r="C196" t="s">
        <v>364</v>
      </c>
      <c r="D196" s="1">
        <v>74</v>
      </c>
    </row>
    <row r="197" spans="1:4" x14ac:dyDescent="0.25">
      <c r="A197" s="45">
        <v>113846</v>
      </c>
      <c r="B197" s="46" t="s">
        <v>201</v>
      </c>
      <c r="C197" t="s">
        <v>372</v>
      </c>
      <c r="D197" s="1">
        <v>198.34</v>
      </c>
    </row>
    <row r="198" spans="1:4" x14ac:dyDescent="0.25">
      <c r="A198" s="45">
        <v>114030</v>
      </c>
      <c r="B198" s="46" t="s">
        <v>202</v>
      </c>
      <c r="C198" t="s">
        <v>335</v>
      </c>
      <c r="D198" s="1">
        <v>199.54</v>
      </c>
    </row>
    <row r="199" spans="1:4" x14ac:dyDescent="0.25">
      <c r="A199" s="45">
        <v>114031</v>
      </c>
      <c r="B199" s="46" t="s">
        <v>203</v>
      </c>
      <c r="C199" t="s">
        <v>354</v>
      </c>
      <c r="D199" s="1">
        <v>124.57</v>
      </c>
    </row>
    <row r="200" spans="1:4" x14ac:dyDescent="0.25">
      <c r="A200" s="45">
        <v>114106</v>
      </c>
      <c r="B200" s="46" t="s">
        <v>204</v>
      </c>
      <c r="C200" t="s">
        <v>335</v>
      </c>
      <c r="D200" s="1">
        <v>194.58</v>
      </c>
    </row>
    <row r="201" spans="1:4" x14ac:dyDescent="0.25">
      <c r="A201" s="45">
        <v>114108</v>
      </c>
      <c r="B201" s="46" t="s">
        <v>205</v>
      </c>
      <c r="C201" t="s">
        <v>335</v>
      </c>
      <c r="D201" s="1">
        <v>124.82</v>
      </c>
    </row>
    <row r="202" spans="1:4" x14ac:dyDescent="0.25">
      <c r="A202" s="45">
        <v>114124</v>
      </c>
      <c r="B202" s="46" t="s">
        <v>206</v>
      </c>
      <c r="C202" t="s">
        <v>350</v>
      </c>
      <c r="D202" s="1">
        <v>167.81</v>
      </c>
    </row>
    <row r="203" spans="1:4" x14ac:dyDescent="0.25">
      <c r="A203" s="45">
        <v>114127</v>
      </c>
      <c r="B203" s="46" t="s">
        <v>207</v>
      </c>
      <c r="C203" t="s">
        <v>350</v>
      </c>
      <c r="D203" s="1">
        <v>183.12</v>
      </c>
    </row>
    <row r="204" spans="1:4" x14ac:dyDescent="0.25">
      <c r="A204" s="45">
        <v>114253</v>
      </c>
      <c r="B204" s="46" t="s">
        <v>208</v>
      </c>
      <c r="C204" t="s">
        <v>335</v>
      </c>
      <c r="D204" s="1">
        <v>138.26</v>
      </c>
    </row>
    <row r="205" spans="1:4" x14ac:dyDescent="0.25">
      <c r="A205" s="45">
        <v>114258</v>
      </c>
      <c r="B205" s="46" t="s">
        <v>209</v>
      </c>
      <c r="C205" t="s">
        <v>335</v>
      </c>
      <c r="D205" s="1">
        <v>134.79</v>
      </c>
    </row>
    <row r="206" spans="1:4" x14ac:dyDescent="0.25">
      <c r="A206" s="45">
        <v>114262</v>
      </c>
      <c r="B206" s="46" t="s">
        <v>210</v>
      </c>
      <c r="C206" t="s">
        <v>335</v>
      </c>
      <c r="D206" s="1">
        <v>57.29</v>
      </c>
    </row>
    <row r="207" spans="1:4" x14ac:dyDescent="0.25">
      <c r="A207" s="45">
        <v>114273</v>
      </c>
      <c r="B207" s="46" t="s">
        <v>211</v>
      </c>
      <c r="C207" t="s">
        <v>335</v>
      </c>
      <c r="D207" s="1">
        <v>72.88</v>
      </c>
    </row>
    <row r="208" spans="1:4" x14ac:dyDescent="0.25">
      <c r="A208" s="45">
        <v>114315</v>
      </c>
      <c r="B208" s="46" t="s">
        <v>212</v>
      </c>
      <c r="C208" t="s">
        <v>335</v>
      </c>
      <c r="D208" s="1">
        <v>174.34</v>
      </c>
    </row>
    <row r="209" spans="1:4" x14ac:dyDescent="0.25">
      <c r="A209" s="45">
        <v>114418</v>
      </c>
      <c r="B209" s="46" t="s">
        <v>213</v>
      </c>
      <c r="C209" t="s">
        <v>337</v>
      </c>
      <c r="D209" s="1">
        <v>197.62</v>
      </c>
    </row>
    <row r="210" spans="1:4" x14ac:dyDescent="0.25">
      <c r="A210" s="45">
        <v>114454</v>
      </c>
      <c r="B210" s="46" t="s">
        <v>214</v>
      </c>
      <c r="C210" t="s">
        <v>335</v>
      </c>
      <c r="D210" s="1">
        <v>76.97</v>
      </c>
    </row>
    <row r="211" spans="1:4" x14ac:dyDescent="0.25">
      <c r="A211" s="45">
        <v>114493</v>
      </c>
      <c r="B211" s="46" t="s">
        <v>215</v>
      </c>
      <c r="C211" t="s">
        <v>337</v>
      </c>
      <c r="D211" s="1">
        <v>198.89</v>
      </c>
    </row>
    <row r="212" spans="1:4" x14ac:dyDescent="0.25">
      <c r="A212" s="45">
        <v>114525</v>
      </c>
      <c r="B212" s="46" t="s">
        <v>373</v>
      </c>
      <c r="C212" t="s">
        <v>350</v>
      </c>
      <c r="D212" s="1">
        <v>123.32</v>
      </c>
    </row>
    <row r="213" spans="1:4" x14ac:dyDescent="0.25">
      <c r="A213" s="45">
        <v>114541</v>
      </c>
      <c r="B213" s="46" t="s">
        <v>217</v>
      </c>
      <c r="C213" t="s">
        <v>335</v>
      </c>
      <c r="D213" s="1">
        <v>109.05</v>
      </c>
    </row>
    <row r="214" spans="1:4" x14ac:dyDescent="0.25">
      <c r="A214" s="45">
        <v>114546</v>
      </c>
      <c r="B214" s="46" t="s">
        <v>218</v>
      </c>
      <c r="C214" t="s">
        <v>337</v>
      </c>
      <c r="D214" s="1">
        <v>182.37</v>
      </c>
    </row>
    <row r="215" spans="1:4" x14ac:dyDescent="0.25">
      <c r="A215" s="45">
        <v>114547</v>
      </c>
      <c r="B215" s="46" t="s">
        <v>219</v>
      </c>
      <c r="C215" t="s">
        <v>337</v>
      </c>
      <c r="D215" s="1">
        <v>169.77</v>
      </c>
    </row>
    <row r="216" spans="1:4" x14ac:dyDescent="0.25">
      <c r="A216" s="45">
        <v>114549</v>
      </c>
      <c r="B216" s="46" t="s">
        <v>220</v>
      </c>
      <c r="C216" t="s">
        <v>337</v>
      </c>
      <c r="D216" s="1">
        <v>140.65</v>
      </c>
    </row>
    <row r="217" spans="1:4" x14ac:dyDescent="0.25">
      <c r="A217" s="45">
        <v>114606</v>
      </c>
      <c r="B217" s="46" t="s">
        <v>221</v>
      </c>
      <c r="C217" t="s">
        <v>337</v>
      </c>
      <c r="D217" s="1">
        <v>72.319999999999993</v>
      </c>
    </row>
    <row r="218" spans="1:4" x14ac:dyDescent="0.25">
      <c r="A218" s="45">
        <v>114607</v>
      </c>
      <c r="B218" s="46" t="s">
        <v>222</v>
      </c>
      <c r="C218" t="s">
        <v>357</v>
      </c>
      <c r="D218" s="1">
        <v>161.18</v>
      </c>
    </row>
    <row r="219" spans="1:4" x14ac:dyDescent="0.25">
      <c r="A219" s="45">
        <v>114616</v>
      </c>
      <c r="B219" s="46" t="s">
        <v>223</v>
      </c>
      <c r="C219" t="s">
        <v>350</v>
      </c>
      <c r="D219" s="1">
        <v>44.98</v>
      </c>
    </row>
    <row r="220" spans="1:4" x14ac:dyDescent="0.25">
      <c r="A220" s="45">
        <v>114684</v>
      </c>
      <c r="B220" s="46" t="s">
        <v>224</v>
      </c>
      <c r="C220" t="s">
        <v>337</v>
      </c>
      <c r="D220" s="1">
        <v>193.35</v>
      </c>
    </row>
    <row r="221" spans="1:4" x14ac:dyDescent="0.25">
      <c r="A221" s="45">
        <v>114685</v>
      </c>
      <c r="B221" s="46" t="s">
        <v>225</v>
      </c>
      <c r="C221" t="s">
        <v>337</v>
      </c>
      <c r="D221" s="1">
        <v>192.63</v>
      </c>
    </row>
    <row r="222" spans="1:4" x14ac:dyDescent="0.25">
      <c r="A222" s="45">
        <v>114691</v>
      </c>
      <c r="B222" s="46" t="s">
        <v>226</v>
      </c>
      <c r="C222" t="s">
        <v>335</v>
      </c>
      <c r="D222" s="1">
        <v>189.55</v>
      </c>
    </row>
    <row r="223" spans="1:4" x14ac:dyDescent="0.25">
      <c r="A223" s="45">
        <v>114698</v>
      </c>
      <c r="B223" s="46" t="s">
        <v>227</v>
      </c>
      <c r="C223" t="s">
        <v>335</v>
      </c>
      <c r="D223" s="1">
        <v>130.11000000000001</v>
      </c>
    </row>
    <row r="224" spans="1:4" x14ac:dyDescent="0.25">
      <c r="A224" s="45">
        <v>114700</v>
      </c>
      <c r="B224" s="46" t="s">
        <v>228</v>
      </c>
      <c r="C224" t="s">
        <v>337</v>
      </c>
      <c r="D224" s="1">
        <v>198.59</v>
      </c>
    </row>
    <row r="225" spans="1:4" x14ac:dyDescent="0.25">
      <c r="A225" s="45">
        <v>114702</v>
      </c>
      <c r="B225" s="46" t="s">
        <v>229</v>
      </c>
      <c r="C225" t="s">
        <v>337</v>
      </c>
      <c r="D225" s="1">
        <v>80.22</v>
      </c>
    </row>
    <row r="226" spans="1:4" x14ac:dyDescent="0.25">
      <c r="A226" s="45">
        <v>114729</v>
      </c>
      <c r="B226" s="46" t="s">
        <v>230</v>
      </c>
      <c r="C226" t="s">
        <v>337</v>
      </c>
      <c r="D226" s="1">
        <v>192.56</v>
      </c>
    </row>
    <row r="227" spans="1:4" x14ac:dyDescent="0.25">
      <c r="A227" s="45">
        <v>114736</v>
      </c>
      <c r="B227" s="46" t="s">
        <v>231</v>
      </c>
      <c r="C227" t="s">
        <v>335</v>
      </c>
      <c r="D227" s="1">
        <v>122.46</v>
      </c>
    </row>
    <row r="228" spans="1:4" x14ac:dyDescent="0.25">
      <c r="A228" s="45">
        <v>114748</v>
      </c>
      <c r="B228" s="46" t="s">
        <v>232</v>
      </c>
      <c r="C228" t="s">
        <v>335</v>
      </c>
      <c r="D228" s="1">
        <v>55.92</v>
      </c>
    </row>
    <row r="229" spans="1:4" x14ac:dyDescent="0.25">
      <c r="A229" s="45">
        <v>114757</v>
      </c>
      <c r="B229" s="46" t="s">
        <v>233</v>
      </c>
      <c r="C229" t="s">
        <v>350</v>
      </c>
      <c r="D229" s="1">
        <v>173.47</v>
      </c>
    </row>
    <row r="230" spans="1:4" x14ac:dyDescent="0.25">
      <c r="A230" s="45">
        <v>114760</v>
      </c>
      <c r="B230" s="46" t="s">
        <v>234</v>
      </c>
      <c r="C230" t="s">
        <v>350</v>
      </c>
      <c r="D230" s="1">
        <v>191.32</v>
      </c>
    </row>
    <row r="231" spans="1:4" x14ac:dyDescent="0.25">
      <c r="A231" s="45">
        <v>114761</v>
      </c>
      <c r="B231" s="46" t="s">
        <v>235</v>
      </c>
      <c r="C231" t="s">
        <v>350</v>
      </c>
      <c r="D231" s="1">
        <v>187.72</v>
      </c>
    </row>
    <row r="232" spans="1:4" x14ac:dyDescent="0.25">
      <c r="A232" s="45">
        <v>114913</v>
      </c>
      <c r="B232" s="46" t="s">
        <v>374</v>
      </c>
      <c r="C232" t="s">
        <v>375</v>
      </c>
      <c r="D232" s="1">
        <v>13</v>
      </c>
    </row>
    <row r="233" spans="1:4" x14ac:dyDescent="0.25">
      <c r="A233" s="45">
        <v>114923</v>
      </c>
      <c r="B233" s="46" t="s">
        <v>237</v>
      </c>
      <c r="C233" t="s">
        <v>335</v>
      </c>
      <c r="D233" s="1">
        <v>182.62</v>
      </c>
    </row>
    <row r="234" spans="1:4" x14ac:dyDescent="0.25">
      <c r="A234" s="45">
        <v>114926</v>
      </c>
      <c r="B234" s="46" t="s">
        <v>238</v>
      </c>
      <c r="C234" t="s">
        <v>335</v>
      </c>
      <c r="D234" s="1">
        <v>128.26</v>
      </c>
    </row>
    <row r="235" spans="1:4" x14ac:dyDescent="0.25">
      <c r="A235" s="45">
        <v>114928</v>
      </c>
      <c r="B235" s="46" t="s">
        <v>239</v>
      </c>
      <c r="C235" t="s">
        <v>335</v>
      </c>
      <c r="D235" s="1">
        <v>172.31</v>
      </c>
    </row>
    <row r="236" spans="1:4" x14ac:dyDescent="0.25">
      <c r="A236" s="45">
        <v>114937</v>
      </c>
      <c r="B236" s="46" t="s">
        <v>240</v>
      </c>
      <c r="C236" t="s">
        <v>335</v>
      </c>
      <c r="D236" s="1">
        <v>163.38999999999999</v>
      </c>
    </row>
    <row r="237" spans="1:4" x14ac:dyDescent="0.25">
      <c r="A237" s="45">
        <v>114940</v>
      </c>
      <c r="B237" s="46" t="s">
        <v>241</v>
      </c>
      <c r="C237" t="s">
        <v>335</v>
      </c>
      <c r="D237" s="1">
        <v>200</v>
      </c>
    </row>
    <row r="238" spans="1:4" x14ac:dyDescent="0.25">
      <c r="A238" s="45">
        <v>114942</v>
      </c>
      <c r="B238" s="46" t="s">
        <v>242</v>
      </c>
      <c r="C238" t="s">
        <v>352</v>
      </c>
      <c r="D238" s="1">
        <v>190.07</v>
      </c>
    </row>
    <row r="239" spans="1:4" x14ac:dyDescent="0.25">
      <c r="A239" s="45">
        <v>114944</v>
      </c>
      <c r="B239" s="46" t="s">
        <v>243</v>
      </c>
      <c r="C239" t="s">
        <v>335</v>
      </c>
      <c r="D239" s="1">
        <v>74.66</v>
      </c>
    </row>
    <row r="240" spans="1:4" x14ac:dyDescent="0.25">
      <c r="A240" s="45">
        <v>114948</v>
      </c>
      <c r="B240" s="46" t="s">
        <v>244</v>
      </c>
      <c r="C240" t="s">
        <v>350</v>
      </c>
      <c r="D240" s="1">
        <v>45.65</v>
      </c>
    </row>
    <row r="241" spans="1:4" x14ac:dyDescent="0.25">
      <c r="A241" s="45">
        <v>114968</v>
      </c>
      <c r="B241" s="46" t="s">
        <v>245</v>
      </c>
      <c r="C241" t="s">
        <v>335</v>
      </c>
      <c r="D241" s="1">
        <v>163.9</v>
      </c>
    </row>
    <row r="242" spans="1:4" x14ac:dyDescent="0.25">
      <c r="A242" s="45">
        <v>114973</v>
      </c>
      <c r="B242" s="46" t="s">
        <v>246</v>
      </c>
      <c r="C242" t="s">
        <v>350</v>
      </c>
      <c r="D242" s="1">
        <v>65.900000000000006</v>
      </c>
    </row>
    <row r="243" spans="1:4" x14ac:dyDescent="0.25">
      <c r="A243" s="45">
        <v>114980</v>
      </c>
      <c r="B243" s="46" t="s">
        <v>247</v>
      </c>
      <c r="C243" t="s">
        <v>335</v>
      </c>
      <c r="D243" s="1">
        <v>133.6</v>
      </c>
    </row>
    <row r="244" spans="1:4" x14ac:dyDescent="0.25">
      <c r="A244" s="45">
        <v>114981</v>
      </c>
      <c r="B244" s="46" t="s">
        <v>248</v>
      </c>
      <c r="C244" t="s">
        <v>350</v>
      </c>
      <c r="D244" s="1">
        <v>44.66</v>
      </c>
    </row>
    <row r="245" spans="1:4" x14ac:dyDescent="0.25">
      <c r="A245" s="45">
        <v>114990</v>
      </c>
      <c r="B245" s="46" t="s">
        <v>249</v>
      </c>
      <c r="C245" t="s">
        <v>350</v>
      </c>
      <c r="D245" s="1">
        <v>120.25</v>
      </c>
    </row>
    <row r="246" spans="1:4" x14ac:dyDescent="0.25">
      <c r="A246" s="45">
        <v>115214</v>
      </c>
      <c r="B246" s="46" t="s">
        <v>250</v>
      </c>
      <c r="C246" t="s">
        <v>335</v>
      </c>
      <c r="D246" s="1">
        <v>197.03</v>
      </c>
    </row>
    <row r="247" spans="1:4" x14ac:dyDescent="0.25">
      <c r="A247" s="45">
        <v>115229</v>
      </c>
      <c r="B247" s="46" t="s">
        <v>251</v>
      </c>
      <c r="C247" t="s">
        <v>376</v>
      </c>
      <c r="D247" s="1">
        <v>150.24</v>
      </c>
    </row>
    <row r="248" spans="1:4" x14ac:dyDescent="0.25">
      <c r="A248" s="45">
        <v>115371</v>
      </c>
      <c r="B248" s="46" t="s">
        <v>252</v>
      </c>
      <c r="C248" t="s">
        <v>335</v>
      </c>
      <c r="D248" s="1">
        <v>64.739999999999995</v>
      </c>
    </row>
    <row r="249" spans="1:4" x14ac:dyDescent="0.25">
      <c r="A249" s="45">
        <v>115378</v>
      </c>
      <c r="B249" s="46" t="s">
        <v>253</v>
      </c>
      <c r="C249" t="s">
        <v>335</v>
      </c>
      <c r="D249" s="1">
        <v>194.13</v>
      </c>
    </row>
    <row r="250" spans="1:4" x14ac:dyDescent="0.25">
      <c r="A250" s="45">
        <v>115400</v>
      </c>
      <c r="B250" s="46" t="s">
        <v>254</v>
      </c>
      <c r="C250" t="s">
        <v>335</v>
      </c>
      <c r="D250" s="1">
        <v>197.89</v>
      </c>
    </row>
    <row r="251" spans="1:4" x14ac:dyDescent="0.25">
      <c r="A251" s="45">
        <v>116001</v>
      </c>
      <c r="B251" s="46" t="s">
        <v>255</v>
      </c>
      <c r="C251" t="s">
        <v>337</v>
      </c>
      <c r="D251" s="1">
        <v>199.79</v>
      </c>
    </row>
    <row r="252" spans="1:4" x14ac:dyDescent="0.25">
      <c r="A252" s="45">
        <v>116002</v>
      </c>
      <c r="B252" s="46" t="s">
        <v>256</v>
      </c>
      <c r="C252" t="s">
        <v>335</v>
      </c>
      <c r="D252" s="1">
        <v>68.849999999999994</v>
      </c>
    </row>
    <row r="253" spans="1:4" x14ac:dyDescent="0.25">
      <c r="A253" s="45">
        <v>116009</v>
      </c>
      <c r="B253" s="46" t="s">
        <v>257</v>
      </c>
      <c r="C253" t="s">
        <v>337</v>
      </c>
      <c r="D253" s="1">
        <v>196.95</v>
      </c>
    </row>
    <row r="254" spans="1:4" x14ac:dyDescent="0.25">
      <c r="A254" s="45">
        <v>116010</v>
      </c>
      <c r="B254" s="46" t="s">
        <v>258</v>
      </c>
      <c r="C254" t="s">
        <v>335</v>
      </c>
      <c r="D254" s="1">
        <v>289</v>
      </c>
    </row>
    <row r="255" spans="1:4" x14ac:dyDescent="0.25">
      <c r="A255" s="45">
        <v>116021</v>
      </c>
      <c r="B255" s="46" t="s">
        <v>259</v>
      </c>
      <c r="C255" t="s">
        <v>335</v>
      </c>
      <c r="D255" s="1">
        <v>182.62</v>
      </c>
    </row>
    <row r="256" spans="1:4" x14ac:dyDescent="0.25">
      <c r="A256" s="45">
        <v>116026</v>
      </c>
      <c r="B256" s="46" t="s">
        <v>260</v>
      </c>
      <c r="C256" t="s">
        <v>335</v>
      </c>
      <c r="D256" s="1">
        <v>189.9</v>
      </c>
    </row>
    <row r="257" spans="1:4" x14ac:dyDescent="0.25">
      <c r="A257" s="45">
        <v>116076</v>
      </c>
      <c r="B257" s="46" t="s">
        <v>261</v>
      </c>
      <c r="C257" t="s">
        <v>356</v>
      </c>
      <c r="D257" s="1">
        <v>97.57</v>
      </c>
    </row>
    <row r="258" spans="1:4" x14ac:dyDescent="0.25">
      <c r="A258" s="45">
        <v>116085</v>
      </c>
      <c r="B258" s="46" t="s">
        <v>262</v>
      </c>
      <c r="C258" t="s">
        <v>350</v>
      </c>
      <c r="D258" s="1">
        <v>110.89</v>
      </c>
    </row>
    <row r="259" spans="1:4" x14ac:dyDescent="0.25">
      <c r="A259" s="45">
        <v>116111</v>
      </c>
      <c r="B259" s="46" t="s">
        <v>263</v>
      </c>
      <c r="C259" t="s">
        <v>350</v>
      </c>
      <c r="D259" s="1">
        <v>122.94</v>
      </c>
    </row>
    <row r="260" spans="1:4" x14ac:dyDescent="0.25">
      <c r="A260" s="45">
        <v>116132</v>
      </c>
      <c r="B260" s="46" t="s">
        <v>264</v>
      </c>
      <c r="C260" t="s">
        <v>350</v>
      </c>
      <c r="D260" s="1">
        <v>418.52</v>
      </c>
    </row>
    <row r="261" spans="1:4" x14ac:dyDescent="0.25">
      <c r="A261" s="45">
        <v>116225</v>
      </c>
      <c r="B261" s="46" t="s">
        <v>265</v>
      </c>
      <c r="C261" t="s">
        <v>335</v>
      </c>
      <c r="D261" s="1">
        <v>199.97</v>
      </c>
    </row>
    <row r="262" spans="1:4" x14ac:dyDescent="0.25">
      <c r="A262" s="45">
        <v>116228</v>
      </c>
      <c r="B262" s="46" t="s">
        <v>266</v>
      </c>
      <c r="C262" t="s">
        <v>335</v>
      </c>
      <c r="D262" s="1">
        <v>83.48</v>
      </c>
    </row>
    <row r="263" spans="1:4" x14ac:dyDescent="0.25">
      <c r="A263" s="45">
        <v>116235</v>
      </c>
      <c r="B263" s="46" t="s">
        <v>267</v>
      </c>
      <c r="C263" t="s">
        <v>337</v>
      </c>
      <c r="D263" s="1">
        <v>194.95</v>
      </c>
    </row>
    <row r="264" spans="1:4" x14ac:dyDescent="0.25">
      <c r="A264" s="45">
        <v>116237</v>
      </c>
      <c r="B264" s="46" t="s">
        <v>268</v>
      </c>
      <c r="C264" t="s">
        <v>337</v>
      </c>
      <c r="D264" s="1">
        <v>136.9</v>
      </c>
    </row>
    <row r="265" spans="1:4" x14ac:dyDescent="0.25">
      <c r="A265" s="45">
        <v>116320</v>
      </c>
      <c r="B265" s="46" t="s">
        <v>269</v>
      </c>
      <c r="C265" t="s">
        <v>335</v>
      </c>
      <c r="D265" s="1">
        <v>55.66</v>
      </c>
    </row>
    <row r="266" spans="1:4" x14ac:dyDescent="0.25">
      <c r="A266" s="45">
        <v>116331</v>
      </c>
      <c r="B266" s="46" t="s">
        <v>270</v>
      </c>
      <c r="C266" t="s">
        <v>335</v>
      </c>
      <c r="D266" s="1">
        <v>192.12</v>
      </c>
    </row>
    <row r="267" spans="1:4" x14ac:dyDescent="0.25">
      <c r="A267" s="45">
        <v>116384</v>
      </c>
      <c r="B267" s="46" t="s">
        <v>271</v>
      </c>
      <c r="C267" t="s">
        <v>335</v>
      </c>
      <c r="D267" s="1">
        <v>196.16</v>
      </c>
    </row>
    <row r="268" spans="1:4" x14ac:dyDescent="0.25">
      <c r="A268" s="45">
        <v>116972</v>
      </c>
      <c r="B268" s="46" t="s">
        <v>272</v>
      </c>
      <c r="C268" t="s">
        <v>335</v>
      </c>
      <c r="D268" s="1">
        <v>164.38</v>
      </c>
    </row>
    <row r="269" spans="1:4" x14ac:dyDescent="0.25">
      <c r="A269" s="45">
        <v>116976</v>
      </c>
      <c r="B269" s="46" t="s">
        <v>273</v>
      </c>
      <c r="C269" t="s">
        <v>335</v>
      </c>
      <c r="D269" s="1">
        <v>65.010000000000005</v>
      </c>
    </row>
    <row r="270" spans="1:4" x14ac:dyDescent="0.25">
      <c r="A270" s="45">
        <v>116977</v>
      </c>
      <c r="B270" s="46" t="s">
        <v>274</v>
      </c>
      <c r="C270" t="s">
        <v>335</v>
      </c>
      <c r="D270" s="1">
        <v>150.69999999999999</v>
      </c>
    </row>
    <row r="271" spans="1:4" x14ac:dyDescent="0.25">
      <c r="A271" s="45">
        <v>116978</v>
      </c>
      <c r="B271" s="46" t="s">
        <v>275</v>
      </c>
      <c r="C271" t="s">
        <v>335</v>
      </c>
      <c r="D271" s="1">
        <v>171.65</v>
      </c>
    </row>
    <row r="272" spans="1:4" x14ac:dyDescent="0.25">
      <c r="A272" s="45">
        <v>116988</v>
      </c>
      <c r="B272" s="46" t="s">
        <v>276</v>
      </c>
      <c r="C272" t="s">
        <v>335</v>
      </c>
      <c r="D272" s="1">
        <v>121.2</v>
      </c>
    </row>
    <row r="273" spans="1:4" x14ac:dyDescent="0.25">
      <c r="A273" s="45">
        <v>117234</v>
      </c>
      <c r="B273" s="46" t="s">
        <v>277</v>
      </c>
      <c r="C273" t="s">
        <v>335</v>
      </c>
      <c r="D273" s="1">
        <v>265.07</v>
      </c>
    </row>
    <row r="274" spans="1:4" x14ac:dyDescent="0.25">
      <c r="A274" s="45">
        <v>117235</v>
      </c>
      <c r="B274" s="46" t="s">
        <v>278</v>
      </c>
      <c r="C274" t="s">
        <v>335</v>
      </c>
      <c r="D274" s="1">
        <v>197.31</v>
      </c>
    </row>
    <row r="275" spans="1:4" x14ac:dyDescent="0.25">
      <c r="A275" s="45">
        <v>117290</v>
      </c>
      <c r="B275" s="46" t="s">
        <v>279</v>
      </c>
      <c r="C275" t="s">
        <v>377</v>
      </c>
      <c r="D275" s="1">
        <v>8.9700000000000006</v>
      </c>
    </row>
    <row r="276" spans="1:4" x14ac:dyDescent="0.25">
      <c r="A276" s="45">
        <v>117406</v>
      </c>
      <c r="B276" s="46" t="s">
        <v>280</v>
      </c>
      <c r="C276" t="s">
        <v>337</v>
      </c>
      <c r="D276" s="1">
        <v>184.16</v>
      </c>
    </row>
    <row r="277" spans="1:4" x14ac:dyDescent="0.25">
      <c r="A277" s="45">
        <v>117412</v>
      </c>
      <c r="B277" s="46" t="s">
        <v>281</v>
      </c>
      <c r="C277" t="s">
        <v>337</v>
      </c>
      <c r="D277" s="1">
        <v>13.41</v>
      </c>
    </row>
    <row r="278" spans="1:4" x14ac:dyDescent="0.25">
      <c r="A278" s="45">
        <v>118641</v>
      </c>
      <c r="B278" s="46" t="s">
        <v>282</v>
      </c>
      <c r="C278" t="s">
        <v>335</v>
      </c>
      <c r="D278" s="1">
        <v>153.65</v>
      </c>
    </row>
    <row r="279" spans="1:4" x14ac:dyDescent="0.25">
      <c r="A279" s="45">
        <v>119117</v>
      </c>
      <c r="B279" s="46" t="s">
        <v>283</v>
      </c>
      <c r="C279" t="s">
        <v>335</v>
      </c>
      <c r="D279" s="1">
        <v>30.48</v>
      </c>
    </row>
    <row r="280" spans="1:4" x14ac:dyDescent="0.25">
      <c r="A280" s="45">
        <v>119642</v>
      </c>
      <c r="B280" s="46" t="s">
        <v>284</v>
      </c>
      <c r="C280" t="s">
        <v>335</v>
      </c>
      <c r="D280" s="1">
        <v>181.7</v>
      </c>
    </row>
    <row r="281" spans="1:4" x14ac:dyDescent="0.25">
      <c r="A281" s="45">
        <v>119933</v>
      </c>
      <c r="B281" s="46" t="s">
        <v>285</v>
      </c>
      <c r="C281" t="s">
        <v>335</v>
      </c>
      <c r="D281" s="1">
        <v>199.68</v>
      </c>
    </row>
    <row r="282" spans="1:4" x14ac:dyDescent="0.25">
      <c r="A282" s="45">
        <v>120188</v>
      </c>
      <c r="B282" s="46" t="s">
        <v>286</v>
      </c>
      <c r="C282" t="s">
        <v>335</v>
      </c>
      <c r="D282" s="1">
        <v>196.28</v>
      </c>
    </row>
    <row r="283" spans="1:4" x14ac:dyDescent="0.25">
      <c r="A283" s="45">
        <v>121316</v>
      </c>
      <c r="B283" s="46" t="s">
        <v>287</v>
      </c>
      <c r="C283" t="s">
        <v>335</v>
      </c>
      <c r="D283" s="1">
        <v>194.51</v>
      </c>
    </row>
    <row r="284" spans="1:4" x14ac:dyDescent="0.25">
      <c r="A284" s="45">
        <v>121321</v>
      </c>
      <c r="B284" s="46" t="s">
        <v>288</v>
      </c>
      <c r="C284" t="s">
        <v>337</v>
      </c>
      <c r="D284" s="1">
        <v>106.66</v>
      </c>
    </row>
    <row r="285" spans="1:4" x14ac:dyDescent="0.25">
      <c r="A285" s="45">
        <v>121460</v>
      </c>
      <c r="B285" s="46" t="s">
        <v>289</v>
      </c>
      <c r="C285" t="s">
        <v>335</v>
      </c>
      <c r="D285" s="1">
        <v>42.29</v>
      </c>
    </row>
    <row r="286" spans="1:4" x14ac:dyDescent="0.25">
      <c r="A286" s="45">
        <v>121482</v>
      </c>
      <c r="B286" s="46" t="s">
        <v>290</v>
      </c>
      <c r="C286" t="s">
        <v>350</v>
      </c>
      <c r="D286" s="1">
        <v>23.46</v>
      </c>
    </row>
    <row r="287" spans="1:4" x14ac:dyDescent="0.25">
      <c r="A287" s="45">
        <v>121672</v>
      </c>
      <c r="B287" s="46" t="s">
        <v>291</v>
      </c>
      <c r="C287" t="s">
        <v>335</v>
      </c>
      <c r="D287" s="1">
        <v>60.75</v>
      </c>
    </row>
    <row r="288" spans="1:4" x14ac:dyDescent="0.25">
      <c r="A288" s="45">
        <v>121955</v>
      </c>
      <c r="B288" s="46" t="s">
        <v>292</v>
      </c>
      <c r="C288" t="s">
        <v>335</v>
      </c>
      <c r="D288" s="1">
        <v>311.31</v>
      </c>
    </row>
    <row r="289" spans="1:4" x14ac:dyDescent="0.25">
      <c r="A289" s="45">
        <v>122087</v>
      </c>
      <c r="B289" s="46" t="s">
        <v>293</v>
      </c>
      <c r="C289" t="s">
        <v>335</v>
      </c>
      <c r="D289" s="1">
        <v>97.16</v>
      </c>
    </row>
    <row r="290" spans="1:4" x14ac:dyDescent="0.25">
      <c r="A290" s="47" t="s">
        <v>344</v>
      </c>
      <c r="B290" s="48"/>
      <c r="C290" s="48"/>
      <c r="D290" s="50">
        <f>SUM(D2:D289)</f>
        <v>36290.790000000023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FARMÁCIA - 09.2023</vt:lpstr>
      <vt:lpstr>RESUMO</vt:lpstr>
      <vt:lpstr>FOLHA</vt:lpstr>
      <vt:lpstr>RESUMO!Area_de_impressao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dcterms:created xsi:type="dcterms:W3CDTF">2023-09-25T17:13:09Z</dcterms:created>
  <dcterms:modified xsi:type="dcterms:W3CDTF">2023-09-26T18:02:02Z</dcterms:modified>
</cp:coreProperties>
</file>